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<sst xmlns="http://schemas.openxmlformats.org/spreadsheetml/2006/main" count="855" uniqueCount="302">
  <si>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Imbabazane(KZN236)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</si>
  <si>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</si>
  <si>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</si>
  <si>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</si>
  <si>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</si>
  <si>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</si>
  <si>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</si>
  <si>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</si>
  <si>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</si>
  <si>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</si>
  <si>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</si>
  <si>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</si>
  <si>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</si>
  <si>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</si>
  <si>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</si>
  <si>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</si>
  <si>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</si>
  <si>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</si>
  <si>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</si>
  <si>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</si>
  <si>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</si>
  <si>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</si>
  <si>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</si>
  <si>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</si>
  <si>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</si>
  <si>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</si>
  <si>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</si>
  <si>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</si>
  <si>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</si>
  <si>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</si>
  <si>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</si>
  <si>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</si>
  <si>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</si>
  <si>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</si>
  <si>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</si>
  <si>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</si>
  <si>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</si>
  <si>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</si>
  <si>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</si>
  <si>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</si>
  <si>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</si>
  <si>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</si>
  <si>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</si>
  <si>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</si>
  <si>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</si>
  <si>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</si>
  <si>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</si>
  <si>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</si>
  <si>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</si>
  <si>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</si>
  <si>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</si>
  <si>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</si>
  <si>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</si>
  <si>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</si>
  <si>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</si>
  <si>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</si>
  <si>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</si>
  <si>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</si>
  <si>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</si>
  <si>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</si>
  <si>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</si>
  <si>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</si>
  <si>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</si>
  <si>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</si>
  <si>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</si>
  <si>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</si>
  <si>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</si>
  <si>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</si>
  <si>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</si>
  <si>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</si>
  <si>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Imbabazane(KZN236)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</si>
  <si>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</si>
  <si>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</si>
  <si>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</si>
  <si>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</si>
  <si>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</si>
  <si>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</si>
  <si>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</si>
  <si>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</si>
  <si>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</si>
  <si>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</si>
  <si>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</si>
  <si>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</si>
  <si>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</si>
  <si>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</si>
  <si>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</si>
  <si>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</si>
  <si>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</si>
  <si>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</si>
  <si>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</si>
  <si>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</si>
  <si>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</si>
  <si>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</si>
  <si>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</si>
  <si>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</si>
  <si>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</si>
  <si>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</si>
  <si>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</si>
  <si>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</si>
  <si>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</si>
  <si>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Imbabazane(KZN236)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</si>
  <si>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</si>
  <si>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</si>
  <si>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</si>
  <si>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</si>
  <si>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</si>
  <si>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</si>
  <si>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</si>
  <si>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</si>
  <si>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</si>
  <si>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</si>
  <si>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</si>
  <si>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</si>
  <si>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</si>
  <si>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</si>
  <si>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</si>
  <si>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</si>
  <si>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</si>
  <si>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</si>
  <si>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</si>
  <si>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</si>
  <si>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</si>
  <si>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</si>
  <si>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</si>
  <si>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</si>
  <si>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</si>
  <si>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</si>
  <si>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</si>
  <si>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</si>
  <si>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Imbabazane(KZN236)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</si>
  <si>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</si>
  <si>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</si>
  <si>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</si>
  <si>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</si>
  <si>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</si>
  <si>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</si>
  <si>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</si>
  <si>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</si>
  <si>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</si>
  <si>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</si>
  <si>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Imbabazane(KZN236)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</si>
  <si>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</si>
  <si>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</si>
  <si>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</si>
  <si>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</si>
  <si>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</si>
  <si>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</si>
  <si>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</si>
  <si>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</si>
  <si>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</si>
  <si>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</si>
  <si>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</si>
  <si>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</si>
  <si>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</si>
  <si>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</si>
  <si>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</si>
  <si>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</si>
  <si>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</si>
  <si>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</si>
  <si>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</si>
  <si>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</si>
  <si>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</si>
  <si>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</si>
  <si>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</si>
  <si>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</si>
  <si>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</si>
  <si>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</si>
  <si>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</si>
  <si>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</si>
  <si>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</si>
  <si>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</si>
  <si>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</si>
  <si>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</si>
  <si>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</si>
  <si>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Imbabazane(KZN236)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</si>
  <si>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</si>
  <si>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</si>
  <si>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</si>
  <si>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</si>
  <si>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</si>
  <si>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</si>
  <si>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</si>
  <si>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</si>
  <si>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</si>
  <si>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</si>
  <si>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</si>
  <si>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</si>
  <si>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</si>
  <si>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</si>
  <si>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</si>
  <si>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</si>
  <si>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</si>
  <si>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</si>
  <si>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</si>
  <si>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</si>
  <si>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</si>
  <si>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</si>
  <si>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</si>
  <si>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</si>
  <si>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</si>
  <si>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</si>
  <si>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Imbabazane(KZN236)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</si>
  <si>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</si>
  <si>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</si>
  <si>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</si>
  <si>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</si>
  <si>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</si>
  <si>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</si>
  <si>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</si>
  <si>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</si>
  <si>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</si>
  <si>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</si>
  <si>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</si>
  <si>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</si>
  <si>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</si>
  <si>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</si>
  <si>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</si>
  <si>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</si>
  <si>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</si>
  <si>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</si>
  <si>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</si>
  <si>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</si>
  <si>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</si>
  <si>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</si>
  <si>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</si>
  <si>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</si>
  <si>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Imbabazane(KZN236)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</si>
  <si>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</si>
  <si>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</si>
  <si>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</si>
  <si>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</si>
  <si>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</si>
  <si>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</si>
  <si>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</si>
  <si>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</si>
  <si>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</si>
  <si>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</si>
  <si>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</si>
  <si>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</si>
  <si>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</si>
  <si>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</si>
  <si>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</si>
  <si>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</si>
  <si>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</si>
  <si>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</si>
  <si>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</si>
  <si>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</si>
  <si>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</si>
  <si>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</si>
  <si>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</si>
  <si>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</si>
  <si>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</si>
  <si>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</si>
  <si>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</si>
  <si>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</si>
  <si>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</si>
  <si>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</si>
  <si>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</si>
  <si>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</si>
  <si>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</si>
  <si>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</si>
  <si>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</si>
  <si>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Imbabazane(KZN236)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</si>
  <si>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</si>
  <si>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</si>
  <si>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Imbabazane(KZN236)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</si>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</sst>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6316330</v>
      </c>
      <c r="C5" s="19">
        <v>0</v>
      </c>
      <c r="D5" s="59">
        <v>7263265</v>
      </c>
      <c r="E5" s="60">
        <v>7263265</v>
      </c>
      <c r="F5" s="60">
        <v>31759</v>
      </c>
      <c r="G5" s="60">
        <v>8268</v>
      </c>
      <c r="H5" s="60">
        <v>2150645</v>
      </c>
      <c r="I5" s="60">
        <v>2190672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2190672</v>
      </c>
      <c r="W5" s="60">
        <v>1815816</v>
      </c>
      <c r="X5" s="60">
        <v>374856</v>
      </c>
      <c r="Y5" s="61">
        <v>20.64</v>
      </c>
      <c r="Z5" s="62">
        <v>7263265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1857643</v>
      </c>
      <c r="C7" s="19">
        <v>0</v>
      </c>
      <c r="D7" s="59">
        <v>1170000</v>
      </c>
      <c r="E7" s="60">
        <v>1170000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292500</v>
      </c>
      <c r="X7" s="60">
        <v>-292500</v>
      </c>
      <c r="Y7" s="61">
        <v>-100</v>
      </c>
      <c r="Z7" s="62">
        <v>1170000</v>
      </c>
    </row>
    <row r="8" spans="1:26" ht="13.5">
      <c r="A8" s="58" t="s">
        <v>34</v>
      </c>
      <c r="B8" s="19">
        <v>66608169</v>
      </c>
      <c r="C8" s="19">
        <v>0</v>
      </c>
      <c r="D8" s="59">
        <v>73438000</v>
      </c>
      <c r="E8" s="60">
        <v>73438000</v>
      </c>
      <c r="F8" s="60">
        <v>30179000</v>
      </c>
      <c r="G8" s="60">
        <v>400000</v>
      </c>
      <c r="H8" s="60">
        <v>857000</v>
      </c>
      <c r="I8" s="60">
        <v>31436000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31436000</v>
      </c>
      <c r="W8" s="60">
        <v>18359500</v>
      </c>
      <c r="X8" s="60">
        <v>13076500</v>
      </c>
      <c r="Y8" s="61">
        <v>71.22</v>
      </c>
      <c r="Z8" s="62">
        <v>73438000</v>
      </c>
    </row>
    <row r="9" spans="1:26" ht="13.5">
      <c r="A9" s="58" t="s">
        <v>35</v>
      </c>
      <c r="B9" s="19">
        <v>888669</v>
      </c>
      <c r="C9" s="19">
        <v>0</v>
      </c>
      <c r="D9" s="59">
        <v>4550279</v>
      </c>
      <c r="E9" s="60">
        <v>4550279</v>
      </c>
      <c r="F9" s="60">
        <v>369068</v>
      </c>
      <c r="G9" s="60">
        <v>141113</v>
      </c>
      <c r="H9" s="60">
        <v>508612</v>
      </c>
      <c r="I9" s="60">
        <v>1018793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1018793</v>
      </c>
      <c r="W9" s="60">
        <v>1137570</v>
      </c>
      <c r="X9" s="60">
        <v>-118777</v>
      </c>
      <c r="Y9" s="61">
        <v>-10.44</v>
      </c>
      <c r="Z9" s="62">
        <v>4550279</v>
      </c>
    </row>
    <row r="10" spans="1:26" ht="25.5">
      <c r="A10" s="63" t="s">
        <v>277</v>
      </c>
      <c r="B10" s="64">
        <f>SUM(B5:B9)</f>
        <v>75670811</v>
      </c>
      <c r="C10" s="64">
        <f>SUM(C5:C9)</f>
        <v>0</v>
      </c>
      <c r="D10" s="65">
        <f aca="true" t="shared" si="0" ref="D10:Z10">SUM(D5:D9)</f>
        <v>86421544</v>
      </c>
      <c r="E10" s="66">
        <f t="shared" si="0"/>
        <v>86421544</v>
      </c>
      <c r="F10" s="66">
        <f t="shared" si="0"/>
        <v>30579827</v>
      </c>
      <c r="G10" s="66">
        <f t="shared" si="0"/>
        <v>549381</v>
      </c>
      <c r="H10" s="66">
        <f t="shared" si="0"/>
        <v>3516257</v>
      </c>
      <c r="I10" s="66">
        <f t="shared" si="0"/>
        <v>34645465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34645465</v>
      </c>
      <c r="W10" s="66">
        <f t="shared" si="0"/>
        <v>21605386</v>
      </c>
      <c r="X10" s="66">
        <f t="shared" si="0"/>
        <v>13040079</v>
      </c>
      <c r="Y10" s="67">
        <f>+IF(W10&lt;&gt;0,(X10/W10)*100,0)</f>
        <v>60.35568630896017</v>
      </c>
      <c r="Z10" s="68">
        <f t="shared" si="0"/>
        <v>86421544</v>
      </c>
    </row>
    <row r="11" spans="1:26" ht="13.5">
      <c r="A11" s="58" t="s">
        <v>37</v>
      </c>
      <c r="B11" s="19">
        <v>18713119</v>
      </c>
      <c r="C11" s="19">
        <v>0</v>
      </c>
      <c r="D11" s="59">
        <v>27081837</v>
      </c>
      <c r="E11" s="60">
        <v>27081837</v>
      </c>
      <c r="F11" s="60">
        <v>1451215</v>
      </c>
      <c r="G11" s="60">
        <v>1336597</v>
      </c>
      <c r="H11" s="60">
        <v>1356307</v>
      </c>
      <c r="I11" s="60">
        <v>4144119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4144119</v>
      </c>
      <c r="W11" s="60">
        <v>6770459</v>
      </c>
      <c r="X11" s="60">
        <v>-2626340</v>
      </c>
      <c r="Y11" s="61">
        <v>-38.79</v>
      </c>
      <c r="Z11" s="62">
        <v>27081837</v>
      </c>
    </row>
    <row r="12" spans="1:26" ht="13.5">
      <c r="A12" s="58" t="s">
        <v>38</v>
      </c>
      <c r="B12" s="19">
        <v>5997314</v>
      </c>
      <c r="C12" s="19">
        <v>0</v>
      </c>
      <c r="D12" s="59">
        <v>6338319</v>
      </c>
      <c r="E12" s="60">
        <v>6338319</v>
      </c>
      <c r="F12" s="60">
        <v>499534</v>
      </c>
      <c r="G12" s="60">
        <v>498303</v>
      </c>
      <c r="H12" s="60">
        <v>499837</v>
      </c>
      <c r="I12" s="60">
        <v>1497674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1497674</v>
      </c>
      <c r="W12" s="60">
        <v>1584580</v>
      </c>
      <c r="X12" s="60">
        <v>-86906</v>
      </c>
      <c r="Y12" s="61">
        <v>-5.48</v>
      </c>
      <c r="Z12" s="62">
        <v>6338319</v>
      </c>
    </row>
    <row r="13" spans="1:26" ht="13.5">
      <c r="A13" s="58" t="s">
        <v>278</v>
      </c>
      <c r="B13" s="19">
        <v>4732832</v>
      </c>
      <c r="C13" s="19">
        <v>0</v>
      </c>
      <c r="D13" s="59">
        <v>6531769</v>
      </c>
      <c r="E13" s="60">
        <v>6531769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1632942</v>
      </c>
      <c r="X13" s="60">
        <v>-1632942</v>
      </c>
      <c r="Y13" s="61">
        <v>-100</v>
      </c>
      <c r="Z13" s="62">
        <v>6531769</v>
      </c>
    </row>
    <row r="14" spans="1:26" ht="13.5">
      <c r="A14" s="58" t="s">
        <v>40</v>
      </c>
      <c r="B14" s="19">
        <v>87338</v>
      </c>
      <c r="C14" s="19">
        <v>0</v>
      </c>
      <c r="D14" s="59">
        <v>270000</v>
      </c>
      <c r="E14" s="60">
        <v>270000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67500</v>
      </c>
      <c r="X14" s="60">
        <v>-67500</v>
      </c>
      <c r="Y14" s="61">
        <v>-100</v>
      </c>
      <c r="Z14" s="62">
        <v>270000</v>
      </c>
    </row>
    <row r="15" spans="1:26" ht="13.5">
      <c r="A15" s="58" t="s">
        <v>41</v>
      </c>
      <c r="B15" s="19">
        <v>3588831</v>
      </c>
      <c r="C15" s="19">
        <v>0</v>
      </c>
      <c r="D15" s="59">
        <v>6361535</v>
      </c>
      <c r="E15" s="60">
        <v>6361535</v>
      </c>
      <c r="F15" s="60">
        <v>1396861</v>
      </c>
      <c r="G15" s="60">
        <v>579236</v>
      </c>
      <c r="H15" s="60">
        <v>838200</v>
      </c>
      <c r="I15" s="60">
        <v>2814297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2814297</v>
      </c>
      <c r="W15" s="60">
        <v>1590384</v>
      </c>
      <c r="X15" s="60">
        <v>1223913</v>
      </c>
      <c r="Y15" s="61">
        <v>76.96</v>
      </c>
      <c r="Z15" s="62">
        <v>6361535</v>
      </c>
    </row>
    <row r="16" spans="1:26" ht="13.5">
      <c r="A16" s="69" t="s">
        <v>42</v>
      </c>
      <c r="B16" s="19">
        <v>0</v>
      </c>
      <c r="C16" s="19">
        <v>0</v>
      </c>
      <c r="D16" s="59">
        <v>3500000</v>
      </c>
      <c r="E16" s="60">
        <v>3500000</v>
      </c>
      <c r="F16" s="60">
        <v>0</v>
      </c>
      <c r="G16" s="60">
        <v>2804295</v>
      </c>
      <c r="H16" s="60">
        <v>485288</v>
      </c>
      <c r="I16" s="60">
        <v>3289583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3289583</v>
      </c>
      <c r="W16" s="60">
        <v>875000</v>
      </c>
      <c r="X16" s="60">
        <v>2414583</v>
      </c>
      <c r="Y16" s="61">
        <v>275.95</v>
      </c>
      <c r="Z16" s="62">
        <v>3500000</v>
      </c>
    </row>
    <row r="17" spans="1:26" ht="13.5">
      <c r="A17" s="58" t="s">
        <v>43</v>
      </c>
      <c r="B17" s="19">
        <v>31262149</v>
      </c>
      <c r="C17" s="19">
        <v>0</v>
      </c>
      <c r="D17" s="59">
        <v>31893435</v>
      </c>
      <c r="E17" s="60">
        <v>31893435</v>
      </c>
      <c r="F17" s="60">
        <v>1824459</v>
      </c>
      <c r="G17" s="60">
        <v>2923952</v>
      </c>
      <c r="H17" s="60">
        <v>3887159</v>
      </c>
      <c r="I17" s="60">
        <v>8635570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8635570</v>
      </c>
      <c r="W17" s="60">
        <v>7973359</v>
      </c>
      <c r="X17" s="60">
        <v>662211</v>
      </c>
      <c r="Y17" s="61">
        <v>8.31</v>
      </c>
      <c r="Z17" s="62">
        <v>31893435</v>
      </c>
    </row>
    <row r="18" spans="1:26" ht="13.5">
      <c r="A18" s="70" t="s">
        <v>44</v>
      </c>
      <c r="B18" s="71">
        <f>SUM(B11:B17)</f>
        <v>64381583</v>
      </c>
      <c r="C18" s="71">
        <f>SUM(C11:C17)</f>
        <v>0</v>
      </c>
      <c r="D18" s="72">
        <f aca="true" t="shared" si="1" ref="D18:Z18">SUM(D11:D17)</f>
        <v>81976895</v>
      </c>
      <c r="E18" s="73">
        <f t="shared" si="1"/>
        <v>81976895</v>
      </c>
      <c r="F18" s="73">
        <f t="shared" si="1"/>
        <v>5172069</v>
      </c>
      <c r="G18" s="73">
        <f t="shared" si="1"/>
        <v>8142383</v>
      </c>
      <c r="H18" s="73">
        <f t="shared" si="1"/>
        <v>7066791</v>
      </c>
      <c r="I18" s="73">
        <f t="shared" si="1"/>
        <v>20381243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20381243</v>
      </c>
      <c r="W18" s="73">
        <f t="shared" si="1"/>
        <v>20494224</v>
      </c>
      <c r="X18" s="73">
        <f t="shared" si="1"/>
        <v>-112981</v>
      </c>
      <c r="Y18" s="67">
        <f>+IF(W18&lt;&gt;0,(X18/W18)*100,0)</f>
        <v>-0.5512821563773285</v>
      </c>
      <c r="Z18" s="74">
        <f t="shared" si="1"/>
        <v>81976895</v>
      </c>
    </row>
    <row r="19" spans="1:26" ht="13.5">
      <c r="A19" s="70" t="s">
        <v>45</v>
      </c>
      <c r="B19" s="75">
        <f>+B10-B18</f>
        <v>11289228</v>
      </c>
      <c r="C19" s="75">
        <f>+C10-C18</f>
        <v>0</v>
      </c>
      <c r="D19" s="76">
        <f aca="true" t="shared" si="2" ref="D19:Z19">+D10-D18</f>
        <v>4444649</v>
      </c>
      <c r="E19" s="77">
        <f t="shared" si="2"/>
        <v>4444649</v>
      </c>
      <c r="F19" s="77">
        <f t="shared" si="2"/>
        <v>25407758</v>
      </c>
      <c r="G19" s="77">
        <f t="shared" si="2"/>
        <v>-7593002</v>
      </c>
      <c r="H19" s="77">
        <f t="shared" si="2"/>
        <v>-3550534</v>
      </c>
      <c r="I19" s="77">
        <f t="shared" si="2"/>
        <v>14264222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14264222</v>
      </c>
      <c r="W19" s="77">
        <f>IF(E10=E18,0,W10-W18)</f>
        <v>1111162</v>
      </c>
      <c r="X19" s="77">
        <f t="shared" si="2"/>
        <v>13153060</v>
      </c>
      <c r="Y19" s="78">
        <f>+IF(W19&lt;&gt;0,(X19/W19)*100,0)</f>
        <v>1183.7211855697008</v>
      </c>
      <c r="Z19" s="79">
        <f t="shared" si="2"/>
        <v>4444649</v>
      </c>
    </row>
    <row r="20" spans="1:26" ht="13.5">
      <c r="A20" s="58" t="s">
        <v>46</v>
      </c>
      <c r="B20" s="19">
        <v>23006443</v>
      </c>
      <c r="C20" s="19">
        <v>0</v>
      </c>
      <c r="D20" s="59">
        <v>36523000</v>
      </c>
      <c r="E20" s="60">
        <v>36523000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9130750</v>
      </c>
      <c r="X20" s="60">
        <v>-9130750</v>
      </c>
      <c r="Y20" s="61">
        <v>-100</v>
      </c>
      <c r="Z20" s="62">
        <v>36523000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34295671</v>
      </c>
      <c r="C22" s="86">
        <f>SUM(C19:C21)</f>
        <v>0</v>
      </c>
      <c r="D22" s="87">
        <f aca="true" t="shared" si="3" ref="D22:Z22">SUM(D19:D21)</f>
        <v>40967649</v>
      </c>
      <c r="E22" s="88">
        <f t="shared" si="3"/>
        <v>40967649</v>
      </c>
      <c r="F22" s="88">
        <f t="shared" si="3"/>
        <v>25407758</v>
      </c>
      <c r="G22" s="88">
        <f t="shared" si="3"/>
        <v>-7593002</v>
      </c>
      <c r="H22" s="88">
        <f t="shared" si="3"/>
        <v>-3550534</v>
      </c>
      <c r="I22" s="88">
        <f t="shared" si="3"/>
        <v>14264222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14264222</v>
      </c>
      <c r="W22" s="88">
        <f t="shared" si="3"/>
        <v>10241912</v>
      </c>
      <c r="X22" s="88">
        <f t="shared" si="3"/>
        <v>4022310</v>
      </c>
      <c r="Y22" s="89">
        <f>+IF(W22&lt;&gt;0,(X22/W22)*100,0)</f>
        <v>39.27303808117078</v>
      </c>
      <c r="Z22" s="90">
        <f t="shared" si="3"/>
        <v>40967649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34295671</v>
      </c>
      <c r="C24" s="75">
        <f>SUM(C22:C23)</f>
        <v>0</v>
      </c>
      <c r="D24" s="76">
        <f aca="true" t="shared" si="4" ref="D24:Z24">SUM(D22:D23)</f>
        <v>40967649</v>
      </c>
      <c r="E24" s="77">
        <f t="shared" si="4"/>
        <v>40967649</v>
      </c>
      <c r="F24" s="77">
        <f t="shared" si="4"/>
        <v>25407758</v>
      </c>
      <c r="G24" s="77">
        <f t="shared" si="4"/>
        <v>-7593002</v>
      </c>
      <c r="H24" s="77">
        <f t="shared" si="4"/>
        <v>-3550534</v>
      </c>
      <c r="I24" s="77">
        <f t="shared" si="4"/>
        <v>14264222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14264222</v>
      </c>
      <c r="W24" s="77">
        <f t="shared" si="4"/>
        <v>10241912</v>
      </c>
      <c r="X24" s="77">
        <f t="shared" si="4"/>
        <v>4022310</v>
      </c>
      <c r="Y24" s="78">
        <f>+IF(W24&lt;&gt;0,(X24/W24)*100,0)</f>
        <v>39.27303808117078</v>
      </c>
      <c r="Z24" s="79">
        <f t="shared" si="4"/>
        <v>40967649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39443361</v>
      </c>
      <c r="E27" s="100">
        <v>39443361</v>
      </c>
      <c r="F27" s="100">
        <v>16594000</v>
      </c>
      <c r="G27" s="100">
        <v>0</v>
      </c>
      <c r="H27" s="100">
        <v>0</v>
      </c>
      <c r="I27" s="100">
        <v>16594000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16594000</v>
      </c>
      <c r="W27" s="100">
        <v>9860840</v>
      </c>
      <c r="X27" s="100">
        <v>6733160</v>
      </c>
      <c r="Y27" s="101">
        <v>68.28</v>
      </c>
      <c r="Z27" s="102">
        <v>39443361</v>
      </c>
    </row>
    <row r="28" spans="1:26" ht="13.5">
      <c r="A28" s="103" t="s">
        <v>46</v>
      </c>
      <c r="B28" s="19">
        <v>0</v>
      </c>
      <c r="C28" s="19">
        <v>0</v>
      </c>
      <c r="D28" s="59">
        <v>21292361</v>
      </c>
      <c r="E28" s="60">
        <v>21292361</v>
      </c>
      <c r="F28" s="60">
        <v>16594000</v>
      </c>
      <c r="G28" s="60">
        <v>0</v>
      </c>
      <c r="H28" s="60">
        <v>0</v>
      </c>
      <c r="I28" s="60">
        <v>16594000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16594000</v>
      </c>
      <c r="W28" s="60">
        <v>5323090</v>
      </c>
      <c r="X28" s="60">
        <v>11270910</v>
      </c>
      <c r="Y28" s="61">
        <v>211.74</v>
      </c>
      <c r="Z28" s="62">
        <v>21292361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18151000</v>
      </c>
      <c r="E31" s="60">
        <v>18151000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4537750</v>
      </c>
      <c r="X31" s="60">
        <v>-4537750</v>
      </c>
      <c r="Y31" s="61">
        <v>-100</v>
      </c>
      <c r="Z31" s="62">
        <v>18151000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39443361</v>
      </c>
      <c r="E32" s="100">
        <f t="shared" si="5"/>
        <v>39443361</v>
      </c>
      <c r="F32" s="100">
        <f t="shared" si="5"/>
        <v>16594000</v>
      </c>
      <c r="G32" s="100">
        <f t="shared" si="5"/>
        <v>0</v>
      </c>
      <c r="H32" s="100">
        <f t="shared" si="5"/>
        <v>0</v>
      </c>
      <c r="I32" s="100">
        <f t="shared" si="5"/>
        <v>16594000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16594000</v>
      </c>
      <c r="W32" s="100">
        <f t="shared" si="5"/>
        <v>9860840</v>
      </c>
      <c r="X32" s="100">
        <f t="shared" si="5"/>
        <v>6733160</v>
      </c>
      <c r="Y32" s="101">
        <f>+IF(W32&lt;&gt;0,(X32/W32)*100,0)</f>
        <v>68.28180966327412</v>
      </c>
      <c r="Z32" s="102">
        <f t="shared" si="5"/>
        <v>39443361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54161618</v>
      </c>
      <c r="C35" s="19">
        <v>0</v>
      </c>
      <c r="D35" s="59">
        <v>54180146</v>
      </c>
      <c r="E35" s="60">
        <v>54180146</v>
      </c>
      <c r="F35" s="60">
        <v>99010213</v>
      </c>
      <c r="G35" s="60">
        <v>0</v>
      </c>
      <c r="H35" s="60">
        <v>76799005</v>
      </c>
      <c r="I35" s="60">
        <v>76799005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76799005</v>
      </c>
      <c r="W35" s="60">
        <v>13545037</v>
      </c>
      <c r="X35" s="60">
        <v>63253968</v>
      </c>
      <c r="Y35" s="61">
        <v>466.99</v>
      </c>
      <c r="Z35" s="62">
        <v>54180146</v>
      </c>
    </row>
    <row r="36" spans="1:26" ht="13.5">
      <c r="A36" s="58" t="s">
        <v>57</v>
      </c>
      <c r="B36" s="19">
        <v>86218135</v>
      </c>
      <c r="C36" s="19">
        <v>0</v>
      </c>
      <c r="D36" s="59">
        <v>120466553</v>
      </c>
      <c r="E36" s="60">
        <v>120466553</v>
      </c>
      <c r="F36" s="60">
        <v>86218854</v>
      </c>
      <c r="G36" s="60">
        <v>0</v>
      </c>
      <c r="H36" s="60">
        <v>91914913</v>
      </c>
      <c r="I36" s="60">
        <v>91914913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91914913</v>
      </c>
      <c r="W36" s="60">
        <v>30116638</v>
      </c>
      <c r="X36" s="60">
        <v>61798275</v>
      </c>
      <c r="Y36" s="61">
        <v>205.2</v>
      </c>
      <c r="Z36" s="62">
        <v>120466553</v>
      </c>
    </row>
    <row r="37" spans="1:26" ht="13.5">
      <c r="A37" s="58" t="s">
        <v>58</v>
      </c>
      <c r="B37" s="19">
        <v>15893572</v>
      </c>
      <c r="C37" s="19">
        <v>0</v>
      </c>
      <c r="D37" s="59">
        <v>2315048</v>
      </c>
      <c r="E37" s="60">
        <v>2315048</v>
      </c>
      <c r="F37" s="60">
        <v>31942158</v>
      </c>
      <c r="G37" s="60">
        <v>0</v>
      </c>
      <c r="H37" s="60">
        <v>27876367</v>
      </c>
      <c r="I37" s="60">
        <v>27876367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27876367</v>
      </c>
      <c r="W37" s="60">
        <v>578762</v>
      </c>
      <c r="X37" s="60">
        <v>27297605</v>
      </c>
      <c r="Y37" s="61">
        <v>4716.55</v>
      </c>
      <c r="Z37" s="62">
        <v>2315048</v>
      </c>
    </row>
    <row r="38" spans="1:26" ht="13.5">
      <c r="A38" s="58" t="s">
        <v>59</v>
      </c>
      <c r="B38" s="19">
        <v>164122</v>
      </c>
      <c r="C38" s="19">
        <v>0</v>
      </c>
      <c r="D38" s="59">
        <v>3754459</v>
      </c>
      <c r="E38" s="60">
        <v>3754459</v>
      </c>
      <c r="F38" s="60">
        <v>1983700</v>
      </c>
      <c r="G38" s="60">
        <v>0</v>
      </c>
      <c r="H38" s="60">
        <v>1983700</v>
      </c>
      <c r="I38" s="60">
        <v>1983700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1983700</v>
      </c>
      <c r="W38" s="60">
        <v>938615</v>
      </c>
      <c r="X38" s="60">
        <v>1045085</v>
      </c>
      <c r="Y38" s="61">
        <v>111.34</v>
      </c>
      <c r="Z38" s="62">
        <v>3754459</v>
      </c>
    </row>
    <row r="39" spans="1:26" ht="13.5">
      <c r="A39" s="58" t="s">
        <v>60</v>
      </c>
      <c r="B39" s="19">
        <v>124322059</v>
      </c>
      <c r="C39" s="19">
        <v>0</v>
      </c>
      <c r="D39" s="59">
        <v>168577192</v>
      </c>
      <c r="E39" s="60">
        <v>168577192</v>
      </c>
      <c r="F39" s="60">
        <v>151303209</v>
      </c>
      <c r="G39" s="60">
        <v>0</v>
      </c>
      <c r="H39" s="60">
        <v>138853851</v>
      </c>
      <c r="I39" s="60">
        <v>138853851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138853851</v>
      </c>
      <c r="W39" s="60">
        <v>42144298</v>
      </c>
      <c r="X39" s="60">
        <v>96709553</v>
      </c>
      <c r="Y39" s="61">
        <v>229.47</v>
      </c>
      <c r="Z39" s="62">
        <v>168577192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29008807</v>
      </c>
      <c r="C42" s="19">
        <v>0</v>
      </c>
      <c r="D42" s="59">
        <v>46611908</v>
      </c>
      <c r="E42" s="60">
        <v>46611908</v>
      </c>
      <c r="F42" s="60">
        <v>42001758</v>
      </c>
      <c r="G42" s="60">
        <v>-4788707</v>
      </c>
      <c r="H42" s="60">
        <v>-1933354</v>
      </c>
      <c r="I42" s="60">
        <v>35279697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35279697</v>
      </c>
      <c r="W42" s="60">
        <v>36893966</v>
      </c>
      <c r="X42" s="60">
        <v>-1614269</v>
      </c>
      <c r="Y42" s="61">
        <v>-4.38</v>
      </c>
      <c r="Z42" s="62">
        <v>46611908</v>
      </c>
    </row>
    <row r="43" spans="1:26" ht="13.5">
      <c r="A43" s="58" t="s">
        <v>63</v>
      </c>
      <c r="B43" s="19">
        <v>-14698874</v>
      </c>
      <c r="C43" s="19">
        <v>0</v>
      </c>
      <c r="D43" s="59">
        <v>-39242599</v>
      </c>
      <c r="E43" s="60">
        <v>-39242599</v>
      </c>
      <c r="F43" s="60">
        <v>-1187226</v>
      </c>
      <c r="G43" s="60">
        <v>-62804295</v>
      </c>
      <c r="H43" s="60">
        <v>-1025489</v>
      </c>
      <c r="I43" s="60">
        <v>-65017010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-65017010</v>
      </c>
      <c r="W43" s="60">
        <v>-10872750</v>
      </c>
      <c r="X43" s="60">
        <v>-54144260</v>
      </c>
      <c r="Y43" s="61">
        <v>497.98</v>
      </c>
      <c r="Z43" s="62">
        <v>-39242599</v>
      </c>
    </row>
    <row r="44" spans="1:26" ht="13.5">
      <c r="A44" s="58" t="s">
        <v>64</v>
      </c>
      <c r="B44" s="19">
        <v>-159248</v>
      </c>
      <c r="C44" s="19">
        <v>0</v>
      </c>
      <c r="D44" s="59">
        <v>-96000</v>
      </c>
      <c r="E44" s="60">
        <v>-96000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-24000</v>
      </c>
      <c r="X44" s="60">
        <v>24000</v>
      </c>
      <c r="Y44" s="61">
        <v>-100</v>
      </c>
      <c r="Z44" s="62">
        <v>-96000</v>
      </c>
    </row>
    <row r="45" spans="1:26" ht="13.5">
      <c r="A45" s="70" t="s">
        <v>65</v>
      </c>
      <c r="B45" s="22">
        <v>46085742</v>
      </c>
      <c r="C45" s="22">
        <v>0</v>
      </c>
      <c r="D45" s="99">
        <v>17058702</v>
      </c>
      <c r="E45" s="100">
        <v>17058702</v>
      </c>
      <c r="F45" s="100">
        <v>40814532</v>
      </c>
      <c r="G45" s="100">
        <v>-26778470</v>
      </c>
      <c r="H45" s="100">
        <v>-29737313</v>
      </c>
      <c r="I45" s="100">
        <v>-29737313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-29737313</v>
      </c>
      <c r="W45" s="100">
        <v>35782609</v>
      </c>
      <c r="X45" s="100">
        <v>-65519922</v>
      </c>
      <c r="Y45" s="101">
        <v>-183.11</v>
      </c>
      <c r="Z45" s="102">
        <v>17058702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946620</v>
      </c>
      <c r="C49" s="52">
        <v>0</v>
      </c>
      <c r="D49" s="129">
        <v>1637005</v>
      </c>
      <c r="E49" s="54">
        <v>-1716</v>
      </c>
      <c r="F49" s="54">
        <v>0</v>
      </c>
      <c r="G49" s="54">
        <v>0</v>
      </c>
      <c r="H49" s="54">
        <v>0</v>
      </c>
      <c r="I49" s="54">
        <v>176370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177063</v>
      </c>
      <c r="W49" s="54">
        <v>4422379</v>
      </c>
      <c r="X49" s="54">
        <v>0</v>
      </c>
      <c r="Y49" s="54">
        <v>0</v>
      </c>
      <c r="Z49" s="130">
        <v>7357721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73995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73995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66.60744451287377</v>
      </c>
      <c r="C58" s="5">
        <f>IF(C67=0,0,+(C76/C67)*100)</f>
        <v>0</v>
      </c>
      <c r="D58" s="6">
        <f aca="true" t="shared" si="6" ref="D58:Z58">IF(D67=0,0,+(D76/D67)*100)</f>
        <v>98.04210278595674</v>
      </c>
      <c r="E58" s="7">
        <f t="shared" si="6"/>
        <v>98.04210278595674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98.12475847285482</v>
      </c>
      <c r="X58" s="7">
        <f t="shared" si="6"/>
        <v>0</v>
      </c>
      <c r="Y58" s="7">
        <f t="shared" si="6"/>
        <v>0</v>
      </c>
      <c r="Z58" s="8">
        <f t="shared" si="6"/>
        <v>98.04210278595674</v>
      </c>
    </row>
    <row r="59" spans="1:26" ht="13.5">
      <c r="A59" s="37" t="s">
        <v>31</v>
      </c>
      <c r="B59" s="9">
        <f aca="true" t="shared" si="7" ref="B59:Z66">IF(B68=0,0,+(B77/B68)*100)</f>
        <v>66.60744451287377</v>
      </c>
      <c r="C59" s="9">
        <f t="shared" si="7"/>
        <v>0</v>
      </c>
      <c r="D59" s="2">
        <f t="shared" si="7"/>
        <v>98.04129410120656</v>
      </c>
      <c r="E59" s="10">
        <f t="shared" si="7"/>
        <v>98.04129410120656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98.16528767231922</v>
      </c>
      <c r="X59" s="10">
        <f t="shared" si="7"/>
        <v>0</v>
      </c>
      <c r="Y59" s="10">
        <f t="shared" si="7"/>
        <v>0</v>
      </c>
      <c r="Z59" s="11">
        <f t="shared" si="7"/>
        <v>98.04129410120656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6316330</v>
      </c>
      <c r="C67" s="24"/>
      <c r="D67" s="25">
        <v>7266265</v>
      </c>
      <c r="E67" s="26">
        <v>7266265</v>
      </c>
      <c r="F67" s="26">
        <v>31759</v>
      </c>
      <c r="G67" s="26">
        <v>8268</v>
      </c>
      <c r="H67" s="26">
        <v>2150645</v>
      </c>
      <c r="I67" s="26">
        <v>2190672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2190672</v>
      </c>
      <c r="W67" s="26">
        <v>1816566</v>
      </c>
      <c r="X67" s="26"/>
      <c r="Y67" s="25"/>
      <c r="Z67" s="27">
        <v>7266265</v>
      </c>
    </row>
    <row r="68" spans="1:26" ht="13.5" hidden="1">
      <c r="A68" s="37" t="s">
        <v>31</v>
      </c>
      <c r="B68" s="19">
        <v>6316330</v>
      </c>
      <c r="C68" s="19"/>
      <c r="D68" s="20">
        <v>7263265</v>
      </c>
      <c r="E68" s="21">
        <v>7263265</v>
      </c>
      <c r="F68" s="21">
        <v>31759</v>
      </c>
      <c r="G68" s="21">
        <v>8268</v>
      </c>
      <c r="H68" s="21">
        <v>2150645</v>
      </c>
      <c r="I68" s="21">
        <v>2190672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2190672</v>
      </c>
      <c r="W68" s="21">
        <v>1815816</v>
      </c>
      <c r="X68" s="21"/>
      <c r="Y68" s="20"/>
      <c r="Z68" s="23">
        <v>7263265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3000</v>
      </c>
      <c r="E75" s="30">
        <v>3000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750</v>
      </c>
      <c r="X75" s="30"/>
      <c r="Y75" s="29"/>
      <c r="Z75" s="31">
        <v>3000</v>
      </c>
    </row>
    <row r="76" spans="1:26" ht="13.5" hidden="1">
      <c r="A76" s="42" t="s">
        <v>286</v>
      </c>
      <c r="B76" s="32">
        <v>4207146</v>
      </c>
      <c r="C76" s="32"/>
      <c r="D76" s="33">
        <v>7123999</v>
      </c>
      <c r="E76" s="34">
        <v>7123999</v>
      </c>
      <c r="F76" s="34">
        <v>31759</v>
      </c>
      <c r="G76" s="34">
        <v>8268</v>
      </c>
      <c r="H76" s="34">
        <v>2150645</v>
      </c>
      <c r="I76" s="34">
        <v>2190672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2190672</v>
      </c>
      <c r="W76" s="34">
        <v>1782501</v>
      </c>
      <c r="X76" s="34"/>
      <c r="Y76" s="33"/>
      <c r="Z76" s="35">
        <v>7123999</v>
      </c>
    </row>
    <row r="77" spans="1:26" ht="13.5" hidden="1">
      <c r="A77" s="37" t="s">
        <v>31</v>
      </c>
      <c r="B77" s="19">
        <v>4207146</v>
      </c>
      <c r="C77" s="19"/>
      <c r="D77" s="20">
        <v>7120999</v>
      </c>
      <c r="E77" s="21">
        <v>7120999</v>
      </c>
      <c r="F77" s="21">
        <v>31759</v>
      </c>
      <c r="G77" s="21">
        <v>8268</v>
      </c>
      <c r="H77" s="21">
        <v>2150645</v>
      </c>
      <c r="I77" s="21">
        <v>2190672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2190672</v>
      </c>
      <c r="W77" s="21">
        <v>1782501</v>
      </c>
      <c r="X77" s="21"/>
      <c r="Y77" s="20"/>
      <c r="Z77" s="23">
        <v>7120999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3000</v>
      </c>
      <c r="E84" s="30">
        <v>3000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>
        <v>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98677254</v>
      </c>
      <c r="D5" s="153">
        <f>SUM(D6:D8)</f>
        <v>0</v>
      </c>
      <c r="E5" s="154">
        <f t="shared" si="0"/>
        <v>51764509</v>
      </c>
      <c r="F5" s="100">
        <f t="shared" si="0"/>
        <v>51764509</v>
      </c>
      <c r="G5" s="100">
        <f t="shared" si="0"/>
        <v>30579827</v>
      </c>
      <c r="H5" s="100">
        <f t="shared" si="0"/>
        <v>549381</v>
      </c>
      <c r="I5" s="100">
        <f t="shared" si="0"/>
        <v>2659257</v>
      </c>
      <c r="J5" s="100">
        <f t="shared" si="0"/>
        <v>33788465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33788465</v>
      </c>
      <c r="X5" s="100">
        <f t="shared" si="0"/>
        <v>12941128</v>
      </c>
      <c r="Y5" s="100">
        <f t="shared" si="0"/>
        <v>20847337</v>
      </c>
      <c r="Z5" s="137">
        <f>+IF(X5&lt;&gt;0,+(Y5/X5)*100,0)</f>
        <v>161.09366200535226</v>
      </c>
      <c r="AA5" s="153">
        <f>SUM(AA6:AA8)</f>
        <v>51764509</v>
      </c>
    </row>
    <row r="6" spans="1:27" ht="13.5">
      <c r="A6" s="138" t="s">
        <v>75</v>
      </c>
      <c r="B6" s="136"/>
      <c r="C6" s="155"/>
      <c r="D6" s="155"/>
      <c r="E6" s="156">
        <v>11172602</v>
      </c>
      <c r="F6" s="60">
        <v>11172602</v>
      </c>
      <c r="G6" s="60">
        <v>30548068</v>
      </c>
      <c r="H6" s="60">
        <v>541113</v>
      </c>
      <c r="I6" s="60"/>
      <c r="J6" s="60">
        <v>31089181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31089181</v>
      </c>
      <c r="X6" s="60">
        <v>2793151</v>
      </c>
      <c r="Y6" s="60">
        <v>28296030</v>
      </c>
      <c r="Z6" s="140">
        <v>1013.05</v>
      </c>
      <c r="AA6" s="155">
        <v>11172602</v>
      </c>
    </row>
    <row r="7" spans="1:27" ht="13.5">
      <c r="A7" s="138" t="s">
        <v>76</v>
      </c>
      <c r="B7" s="136"/>
      <c r="C7" s="157">
        <v>98677254</v>
      </c>
      <c r="D7" s="157"/>
      <c r="E7" s="158">
        <v>25527126</v>
      </c>
      <c r="F7" s="159">
        <v>25527126</v>
      </c>
      <c r="G7" s="159">
        <v>31759</v>
      </c>
      <c r="H7" s="159">
        <v>8268</v>
      </c>
      <c r="I7" s="159">
        <v>2659257</v>
      </c>
      <c r="J7" s="159">
        <v>2699284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2699284</v>
      </c>
      <c r="X7" s="159">
        <v>6381782</v>
      </c>
      <c r="Y7" s="159">
        <v>-3682498</v>
      </c>
      <c r="Z7" s="141">
        <v>-57.7</v>
      </c>
      <c r="AA7" s="157">
        <v>25527126</v>
      </c>
    </row>
    <row r="8" spans="1:27" ht="13.5">
      <c r="A8" s="138" t="s">
        <v>77</v>
      </c>
      <c r="B8" s="136"/>
      <c r="C8" s="155"/>
      <c r="D8" s="155"/>
      <c r="E8" s="156">
        <v>15064781</v>
      </c>
      <c r="F8" s="60">
        <v>15064781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3766195</v>
      </c>
      <c r="Y8" s="60">
        <v>-3766195</v>
      </c>
      <c r="Z8" s="140">
        <v>-100</v>
      </c>
      <c r="AA8" s="155">
        <v>15064781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21539095</v>
      </c>
      <c r="F9" s="100">
        <f t="shared" si="1"/>
        <v>21539095</v>
      </c>
      <c r="G9" s="100">
        <f t="shared" si="1"/>
        <v>0</v>
      </c>
      <c r="H9" s="100">
        <f t="shared" si="1"/>
        <v>0</v>
      </c>
      <c r="I9" s="100">
        <f t="shared" si="1"/>
        <v>857000</v>
      </c>
      <c r="J9" s="100">
        <f t="shared" si="1"/>
        <v>857000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857000</v>
      </c>
      <c r="X9" s="100">
        <f t="shared" si="1"/>
        <v>5384774</v>
      </c>
      <c r="Y9" s="100">
        <f t="shared" si="1"/>
        <v>-4527774</v>
      </c>
      <c r="Z9" s="137">
        <f>+IF(X9&lt;&gt;0,+(Y9/X9)*100,0)</f>
        <v>-84.08475453194507</v>
      </c>
      <c r="AA9" s="153">
        <f>SUM(AA10:AA14)</f>
        <v>21539095</v>
      </c>
    </row>
    <row r="10" spans="1:27" ht="13.5">
      <c r="A10" s="138" t="s">
        <v>79</v>
      </c>
      <c r="B10" s="136"/>
      <c r="C10" s="155"/>
      <c r="D10" s="155"/>
      <c r="E10" s="156">
        <v>21539095</v>
      </c>
      <c r="F10" s="60">
        <v>21539095</v>
      </c>
      <c r="G10" s="60"/>
      <c r="H10" s="60"/>
      <c r="I10" s="60">
        <v>857000</v>
      </c>
      <c r="J10" s="60">
        <v>857000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857000</v>
      </c>
      <c r="X10" s="60">
        <v>5384774</v>
      </c>
      <c r="Y10" s="60">
        <v>-4527774</v>
      </c>
      <c r="Z10" s="140">
        <v>-84.08</v>
      </c>
      <c r="AA10" s="155">
        <v>21539095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49640940</v>
      </c>
      <c r="F15" s="100">
        <f t="shared" si="2"/>
        <v>49640940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12410235</v>
      </c>
      <c r="Y15" s="100">
        <f t="shared" si="2"/>
        <v>-12410235</v>
      </c>
      <c r="Z15" s="137">
        <f>+IF(X15&lt;&gt;0,+(Y15/X15)*100,0)</f>
        <v>-100</v>
      </c>
      <c r="AA15" s="153">
        <f>SUM(AA16:AA18)</f>
        <v>49640940</v>
      </c>
    </row>
    <row r="16" spans="1:27" ht="13.5">
      <c r="A16" s="138" t="s">
        <v>85</v>
      </c>
      <c r="B16" s="136"/>
      <c r="C16" s="155"/>
      <c r="D16" s="155"/>
      <c r="E16" s="156">
        <v>49640940</v>
      </c>
      <c r="F16" s="60">
        <v>49640940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12410235</v>
      </c>
      <c r="Y16" s="60">
        <v>-12410235</v>
      </c>
      <c r="Z16" s="140">
        <v>-100</v>
      </c>
      <c r="AA16" s="155">
        <v>49640940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98677254</v>
      </c>
      <c r="D25" s="168">
        <f>+D5+D9+D15+D19+D24</f>
        <v>0</v>
      </c>
      <c r="E25" s="169">
        <f t="shared" si="4"/>
        <v>122944544</v>
      </c>
      <c r="F25" s="73">
        <f t="shared" si="4"/>
        <v>122944544</v>
      </c>
      <c r="G25" s="73">
        <f t="shared" si="4"/>
        <v>30579827</v>
      </c>
      <c r="H25" s="73">
        <f t="shared" si="4"/>
        <v>549381</v>
      </c>
      <c r="I25" s="73">
        <f t="shared" si="4"/>
        <v>3516257</v>
      </c>
      <c r="J25" s="73">
        <f t="shared" si="4"/>
        <v>34645465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34645465</v>
      </c>
      <c r="X25" s="73">
        <f t="shared" si="4"/>
        <v>30736137</v>
      </c>
      <c r="Y25" s="73">
        <f t="shared" si="4"/>
        <v>3909328</v>
      </c>
      <c r="Z25" s="170">
        <f>+IF(X25&lt;&gt;0,+(Y25/X25)*100,0)</f>
        <v>12.718995884225789</v>
      </c>
      <c r="AA25" s="168">
        <f>+AA5+AA9+AA15+AA19+AA24</f>
        <v>122944544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64381583</v>
      </c>
      <c r="D28" s="153">
        <f>SUM(D29:D31)</f>
        <v>0</v>
      </c>
      <c r="E28" s="154">
        <f t="shared" si="5"/>
        <v>45885848</v>
      </c>
      <c r="F28" s="100">
        <f t="shared" si="5"/>
        <v>45885848</v>
      </c>
      <c r="G28" s="100">
        <f t="shared" si="5"/>
        <v>5172069</v>
      </c>
      <c r="H28" s="100">
        <f t="shared" si="5"/>
        <v>8142383</v>
      </c>
      <c r="I28" s="100">
        <f t="shared" si="5"/>
        <v>3605404</v>
      </c>
      <c r="J28" s="100">
        <f t="shared" si="5"/>
        <v>16919856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16919856</v>
      </c>
      <c r="X28" s="100">
        <f t="shared" si="5"/>
        <v>11471463</v>
      </c>
      <c r="Y28" s="100">
        <f t="shared" si="5"/>
        <v>5448393</v>
      </c>
      <c r="Z28" s="137">
        <f>+IF(X28&lt;&gt;0,+(Y28/X28)*100,0)</f>
        <v>47.49518871306999</v>
      </c>
      <c r="AA28" s="153">
        <f>SUM(AA29:AA31)</f>
        <v>45885848</v>
      </c>
    </row>
    <row r="29" spans="1:27" ht="13.5">
      <c r="A29" s="138" t="s">
        <v>75</v>
      </c>
      <c r="B29" s="136"/>
      <c r="C29" s="155"/>
      <c r="D29" s="155"/>
      <c r="E29" s="156">
        <v>10921486</v>
      </c>
      <c r="F29" s="60">
        <v>10921486</v>
      </c>
      <c r="G29" s="60">
        <v>5172069</v>
      </c>
      <c r="H29" s="60">
        <v>8142383</v>
      </c>
      <c r="I29" s="60">
        <v>1174395</v>
      </c>
      <c r="J29" s="60">
        <v>14488847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14488847</v>
      </c>
      <c r="X29" s="60">
        <v>2730372</v>
      </c>
      <c r="Y29" s="60">
        <v>11758475</v>
      </c>
      <c r="Z29" s="140">
        <v>430.65</v>
      </c>
      <c r="AA29" s="155">
        <v>10921486</v>
      </c>
    </row>
    <row r="30" spans="1:27" ht="13.5">
      <c r="A30" s="138" t="s">
        <v>76</v>
      </c>
      <c r="B30" s="136"/>
      <c r="C30" s="157">
        <v>64381583</v>
      </c>
      <c r="D30" s="157"/>
      <c r="E30" s="158">
        <v>21806044</v>
      </c>
      <c r="F30" s="159">
        <v>21806044</v>
      </c>
      <c r="G30" s="159"/>
      <c r="H30" s="159"/>
      <c r="I30" s="159">
        <v>1919896</v>
      </c>
      <c r="J30" s="159">
        <v>1919896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1919896</v>
      </c>
      <c r="X30" s="159">
        <v>5451511</v>
      </c>
      <c r="Y30" s="159">
        <v>-3531615</v>
      </c>
      <c r="Z30" s="141">
        <v>-64.78</v>
      </c>
      <c r="AA30" s="157">
        <v>21806044</v>
      </c>
    </row>
    <row r="31" spans="1:27" ht="13.5">
      <c r="A31" s="138" t="s">
        <v>77</v>
      </c>
      <c r="B31" s="136"/>
      <c r="C31" s="155"/>
      <c r="D31" s="155"/>
      <c r="E31" s="156">
        <v>13158318</v>
      </c>
      <c r="F31" s="60">
        <v>13158318</v>
      </c>
      <c r="G31" s="60"/>
      <c r="H31" s="60"/>
      <c r="I31" s="60">
        <v>511113</v>
      </c>
      <c r="J31" s="60">
        <v>511113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511113</v>
      </c>
      <c r="X31" s="60">
        <v>3289580</v>
      </c>
      <c r="Y31" s="60">
        <v>-2778467</v>
      </c>
      <c r="Z31" s="140">
        <v>-84.46</v>
      </c>
      <c r="AA31" s="155">
        <v>13158318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23267538</v>
      </c>
      <c r="F32" s="100">
        <f t="shared" si="6"/>
        <v>23267538</v>
      </c>
      <c r="G32" s="100">
        <f t="shared" si="6"/>
        <v>0</v>
      </c>
      <c r="H32" s="100">
        <f t="shared" si="6"/>
        <v>0</v>
      </c>
      <c r="I32" s="100">
        <f t="shared" si="6"/>
        <v>2066806</v>
      </c>
      <c r="J32" s="100">
        <f t="shared" si="6"/>
        <v>2066806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2066806</v>
      </c>
      <c r="X32" s="100">
        <f t="shared" si="6"/>
        <v>5816885</v>
      </c>
      <c r="Y32" s="100">
        <f t="shared" si="6"/>
        <v>-3750079</v>
      </c>
      <c r="Z32" s="137">
        <f>+IF(X32&lt;&gt;0,+(Y32/X32)*100,0)</f>
        <v>-64.46885231528559</v>
      </c>
      <c r="AA32" s="153">
        <f>SUM(AA33:AA37)</f>
        <v>23267538</v>
      </c>
    </row>
    <row r="33" spans="1:27" ht="13.5">
      <c r="A33" s="138" t="s">
        <v>79</v>
      </c>
      <c r="B33" s="136"/>
      <c r="C33" s="155"/>
      <c r="D33" s="155"/>
      <c r="E33" s="156">
        <v>23267538</v>
      </c>
      <c r="F33" s="60">
        <v>23267538</v>
      </c>
      <c r="G33" s="60"/>
      <c r="H33" s="60"/>
      <c r="I33" s="60">
        <v>2066806</v>
      </c>
      <c r="J33" s="60">
        <v>2066806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2066806</v>
      </c>
      <c r="X33" s="60">
        <v>5816885</v>
      </c>
      <c r="Y33" s="60">
        <v>-3750079</v>
      </c>
      <c r="Z33" s="140">
        <v>-64.47</v>
      </c>
      <c r="AA33" s="155">
        <v>23267538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12823509</v>
      </c>
      <c r="F38" s="100">
        <f t="shared" si="7"/>
        <v>12823509</v>
      </c>
      <c r="G38" s="100">
        <f t="shared" si="7"/>
        <v>0</v>
      </c>
      <c r="H38" s="100">
        <f t="shared" si="7"/>
        <v>0</v>
      </c>
      <c r="I38" s="100">
        <f t="shared" si="7"/>
        <v>1394581</v>
      </c>
      <c r="J38" s="100">
        <f t="shared" si="7"/>
        <v>1394581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1394581</v>
      </c>
      <c r="X38" s="100">
        <f t="shared" si="7"/>
        <v>3205877</v>
      </c>
      <c r="Y38" s="100">
        <f t="shared" si="7"/>
        <v>-1811296</v>
      </c>
      <c r="Z38" s="137">
        <f>+IF(X38&lt;&gt;0,+(Y38/X38)*100,0)</f>
        <v>-56.49923562257692</v>
      </c>
      <c r="AA38" s="153">
        <f>SUM(AA39:AA41)</f>
        <v>12823509</v>
      </c>
    </row>
    <row r="39" spans="1:27" ht="13.5">
      <c r="A39" s="138" t="s">
        <v>85</v>
      </c>
      <c r="B39" s="136"/>
      <c r="C39" s="155"/>
      <c r="D39" s="155"/>
      <c r="E39" s="156">
        <v>12823509</v>
      </c>
      <c r="F39" s="60">
        <v>12823509</v>
      </c>
      <c r="G39" s="60"/>
      <c r="H39" s="60"/>
      <c r="I39" s="60">
        <v>1394581</v>
      </c>
      <c r="J39" s="60">
        <v>1394581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1394581</v>
      </c>
      <c r="X39" s="60">
        <v>3205877</v>
      </c>
      <c r="Y39" s="60">
        <v>-1811296</v>
      </c>
      <c r="Z39" s="140">
        <v>-56.5</v>
      </c>
      <c r="AA39" s="155">
        <v>12823509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64381583</v>
      </c>
      <c r="D48" s="168">
        <f>+D28+D32+D38+D42+D47</f>
        <v>0</v>
      </c>
      <c r="E48" s="169">
        <f t="shared" si="9"/>
        <v>81976895</v>
      </c>
      <c r="F48" s="73">
        <f t="shared" si="9"/>
        <v>81976895</v>
      </c>
      <c r="G48" s="73">
        <f t="shared" si="9"/>
        <v>5172069</v>
      </c>
      <c r="H48" s="73">
        <f t="shared" si="9"/>
        <v>8142383</v>
      </c>
      <c r="I48" s="73">
        <f t="shared" si="9"/>
        <v>7066791</v>
      </c>
      <c r="J48" s="73">
        <f t="shared" si="9"/>
        <v>20381243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20381243</v>
      </c>
      <c r="X48" s="73">
        <f t="shared" si="9"/>
        <v>20494225</v>
      </c>
      <c r="Y48" s="73">
        <f t="shared" si="9"/>
        <v>-112982</v>
      </c>
      <c r="Z48" s="170">
        <f>+IF(X48&lt;&gt;0,+(Y48/X48)*100,0)</f>
        <v>-0.5512870089012881</v>
      </c>
      <c r="AA48" s="168">
        <f>+AA28+AA32+AA38+AA42+AA47</f>
        <v>81976895</v>
      </c>
    </row>
    <row r="49" spans="1:27" ht="13.5">
      <c r="A49" s="148" t="s">
        <v>49</v>
      </c>
      <c r="B49" s="149"/>
      <c r="C49" s="171">
        <f aca="true" t="shared" si="10" ref="C49:Y49">+C25-C48</f>
        <v>34295671</v>
      </c>
      <c r="D49" s="171">
        <f>+D25-D48</f>
        <v>0</v>
      </c>
      <c r="E49" s="172">
        <f t="shared" si="10"/>
        <v>40967649</v>
      </c>
      <c r="F49" s="173">
        <f t="shared" si="10"/>
        <v>40967649</v>
      </c>
      <c r="G49" s="173">
        <f t="shared" si="10"/>
        <v>25407758</v>
      </c>
      <c r="H49" s="173">
        <f t="shared" si="10"/>
        <v>-7593002</v>
      </c>
      <c r="I49" s="173">
        <f t="shared" si="10"/>
        <v>-3550534</v>
      </c>
      <c r="J49" s="173">
        <f t="shared" si="10"/>
        <v>14264222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14264222</v>
      </c>
      <c r="X49" s="173">
        <f>IF(F25=F48,0,X25-X48)</f>
        <v>10241912</v>
      </c>
      <c r="Y49" s="173">
        <f t="shared" si="10"/>
        <v>4022310</v>
      </c>
      <c r="Z49" s="174">
        <f>+IF(X49&lt;&gt;0,+(Y49/X49)*100,0)</f>
        <v>39.27303808117078</v>
      </c>
      <c r="AA49" s="171">
        <f>+AA25-AA48</f>
        <v>40967649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6316330</v>
      </c>
      <c r="D5" s="155">
        <v>0</v>
      </c>
      <c r="E5" s="156">
        <v>7263265</v>
      </c>
      <c r="F5" s="60">
        <v>7263265</v>
      </c>
      <c r="G5" s="60">
        <v>31759</v>
      </c>
      <c r="H5" s="60">
        <v>8268</v>
      </c>
      <c r="I5" s="60">
        <v>2150645</v>
      </c>
      <c r="J5" s="60">
        <v>2190672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2190672</v>
      </c>
      <c r="X5" s="60">
        <v>1815816</v>
      </c>
      <c r="Y5" s="60">
        <v>374856</v>
      </c>
      <c r="Z5" s="140">
        <v>20.64</v>
      </c>
      <c r="AA5" s="155">
        <v>7263265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110724</v>
      </c>
      <c r="D12" s="155">
        <v>0</v>
      </c>
      <c r="E12" s="156">
        <v>163080</v>
      </c>
      <c r="F12" s="60">
        <v>163080</v>
      </c>
      <c r="G12" s="60">
        <v>8870</v>
      </c>
      <c r="H12" s="60">
        <v>6286</v>
      </c>
      <c r="I12" s="60">
        <v>8870</v>
      </c>
      <c r="J12" s="60">
        <v>24026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24026</v>
      </c>
      <c r="X12" s="60">
        <v>40770</v>
      </c>
      <c r="Y12" s="60">
        <v>-16744</v>
      </c>
      <c r="Z12" s="140">
        <v>-41.07</v>
      </c>
      <c r="AA12" s="155">
        <v>163080</v>
      </c>
    </row>
    <row r="13" spans="1:27" ht="13.5">
      <c r="A13" s="181" t="s">
        <v>109</v>
      </c>
      <c r="B13" s="185"/>
      <c r="C13" s="155">
        <v>1857643</v>
      </c>
      <c r="D13" s="155">
        <v>0</v>
      </c>
      <c r="E13" s="156">
        <v>1170000</v>
      </c>
      <c r="F13" s="60">
        <v>1170000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292500</v>
      </c>
      <c r="Y13" s="60">
        <v>-292500</v>
      </c>
      <c r="Z13" s="140">
        <v>-100</v>
      </c>
      <c r="AA13" s="155">
        <v>1170000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3000</v>
      </c>
      <c r="F14" s="60">
        <v>3000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750</v>
      </c>
      <c r="Y14" s="60">
        <v>-750</v>
      </c>
      <c r="Z14" s="140">
        <v>-100</v>
      </c>
      <c r="AA14" s="155">
        <v>3000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5009</v>
      </c>
      <c r="D16" s="155">
        <v>0</v>
      </c>
      <c r="E16" s="156">
        <v>20000</v>
      </c>
      <c r="F16" s="60">
        <v>20000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5000</v>
      </c>
      <c r="Y16" s="60">
        <v>-5000</v>
      </c>
      <c r="Z16" s="140">
        <v>-100</v>
      </c>
      <c r="AA16" s="155">
        <v>20000</v>
      </c>
    </row>
    <row r="17" spans="1:27" ht="13.5">
      <c r="A17" s="181" t="s">
        <v>113</v>
      </c>
      <c r="B17" s="185"/>
      <c r="C17" s="155">
        <v>600</v>
      </c>
      <c r="D17" s="155">
        <v>0</v>
      </c>
      <c r="E17" s="156">
        <v>1000</v>
      </c>
      <c r="F17" s="60">
        <v>1000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250</v>
      </c>
      <c r="Y17" s="60">
        <v>-250</v>
      </c>
      <c r="Z17" s="140">
        <v>-100</v>
      </c>
      <c r="AA17" s="155">
        <v>1000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66608169</v>
      </c>
      <c r="D19" s="155">
        <v>0</v>
      </c>
      <c r="E19" s="156">
        <v>73438000</v>
      </c>
      <c r="F19" s="60">
        <v>73438000</v>
      </c>
      <c r="G19" s="60">
        <v>30179000</v>
      </c>
      <c r="H19" s="60">
        <v>400000</v>
      </c>
      <c r="I19" s="60">
        <v>857000</v>
      </c>
      <c r="J19" s="60">
        <v>31436000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31436000</v>
      </c>
      <c r="X19" s="60">
        <v>18359500</v>
      </c>
      <c r="Y19" s="60">
        <v>13076500</v>
      </c>
      <c r="Z19" s="140">
        <v>71.22</v>
      </c>
      <c r="AA19" s="155">
        <v>73438000</v>
      </c>
    </row>
    <row r="20" spans="1:27" ht="13.5">
      <c r="A20" s="181" t="s">
        <v>35</v>
      </c>
      <c r="B20" s="185"/>
      <c r="C20" s="155">
        <v>741836</v>
      </c>
      <c r="D20" s="155">
        <v>0</v>
      </c>
      <c r="E20" s="156">
        <v>4163199</v>
      </c>
      <c r="F20" s="54">
        <v>4163199</v>
      </c>
      <c r="G20" s="54">
        <v>360198</v>
      </c>
      <c r="H20" s="54">
        <v>134827</v>
      </c>
      <c r="I20" s="54">
        <v>499742</v>
      </c>
      <c r="J20" s="54">
        <v>994767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994767</v>
      </c>
      <c r="X20" s="54">
        <v>1040800</v>
      </c>
      <c r="Y20" s="54">
        <v>-46033</v>
      </c>
      <c r="Z20" s="184">
        <v>-4.42</v>
      </c>
      <c r="AA20" s="130">
        <v>4163199</v>
      </c>
    </row>
    <row r="21" spans="1:27" ht="13.5">
      <c r="A21" s="181" t="s">
        <v>115</v>
      </c>
      <c r="B21" s="185"/>
      <c r="C21" s="155">
        <v>30500</v>
      </c>
      <c r="D21" s="155">
        <v>0</v>
      </c>
      <c r="E21" s="156">
        <v>200000</v>
      </c>
      <c r="F21" s="60">
        <v>200000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50000</v>
      </c>
      <c r="Y21" s="60">
        <v>-50000</v>
      </c>
      <c r="Z21" s="140">
        <v>-100</v>
      </c>
      <c r="AA21" s="155">
        <v>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75670811</v>
      </c>
      <c r="D22" s="188">
        <f>SUM(D5:D21)</f>
        <v>0</v>
      </c>
      <c r="E22" s="189">
        <f t="shared" si="0"/>
        <v>86421544</v>
      </c>
      <c r="F22" s="190">
        <f t="shared" si="0"/>
        <v>86421544</v>
      </c>
      <c r="G22" s="190">
        <f t="shared" si="0"/>
        <v>30579827</v>
      </c>
      <c r="H22" s="190">
        <f t="shared" si="0"/>
        <v>549381</v>
      </c>
      <c r="I22" s="190">
        <f t="shared" si="0"/>
        <v>3516257</v>
      </c>
      <c r="J22" s="190">
        <f t="shared" si="0"/>
        <v>34645465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34645465</v>
      </c>
      <c r="X22" s="190">
        <f t="shared" si="0"/>
        <v>21605386</v>
      </c>
      <c r="Y22" s="190">
        <f t="shared" si="0"/>
        <v>13040079</v>
      </c>
      <c r="Z22" s="191">
        <f>+IF(X22&lt;&gt;0,+(Y22/X22)*100,0)</f>
        <v>60.35568630896017</v>
      </c>
      <c r="AA22" s="188">
        <f>SUM(AA5:AA21)</f>
        <v>86421544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18713119</v>
      </c>
      <c r="D25" s="155">
        <v>0</v>
      </c>
      <c r="E25" s="156">
        <v>27081837</v>
      </c>
      <c r="F25" s="60">
        <v>27081837</v>
      </c>
      <c r="G25" s="60">
        <v>1451215</v>
      </c>
      <c r="H25" s="60">
        <v>1336597</v>
      </c>
      <c r="I25" s="60">
        <v>1356307</v>
      </c>
      <c r="J25" s="60">
        <v>4144119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4144119</v>
      </c>
      <c r="X25" s="60">
        <v>6770459</v>
      </c>
      <c r="Y25" s="60">
        <v>-2626340</v>
      </c>
      <c r="Z25" s="140">
        <v>-38.79</v>
      </c>
      <c r="AA25" s="155">
        <v>27081837</v>
      </c>
    </row>
    <row r="26" spans="1:27" ht="13.5">
      <c r="A26" s="183" t="s">
        <v>38</v>
      </c>
      <c r="B26" s="182"/>
      <c r="C26" s="155">
        <v>5997314</v>
      </c>
      <c r="D26" s="155">
        <v>0</v>
      </c>
      <c r="E26" s="156">
        <v>6338319</v>
      </c>
      <c r="F26" s="60">
        <v>6338319</v>
      </c>
      <c r="G26" s="60">
        <v>499534</v>
      </c>
      <c r="H26" s="60">
        <v>498303</v>
      </c>
      <c r="I26" s="60">
        <v>499837</v>
      </c>
      <c r="J26" s="60">
        <v>1497674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1497674</v>
      </c>
      <c r="X26" s="60">
        <v>1584580</v>
      </c>
      <c r="Y26" s="60">
        <v>-86906</v>
      </c>
      <c r="Z26" s="140">
        <v>-5.48</v>
      </c>
      <c r="AA26" s="155">
        <v>6338319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200000</v>
      </c>
      <c r="F27" s="60">
        <v>200000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</v>
      </c>
      <c r="Y27" s="60">
        <v>-50000</v>
      </c>
      <c r="Z27" s="140">
        <v>-100</v>
      </c>
      <c r="AA27" s="155">
        <v>200000</v>
      </c>
    </row>
    <row r="28" spans="1:27" ht="13.5">
      <c r="A28" s="183" t="s">
        <v>39</v>
      </c>
      <c r="B28" s="182"/>
      <c r="C28" s="155">
        <v>4732832</v>
      </c>
      <c r="D28" s="155">
        <v>0</v>
      </c>
      <c r="E28" s="156">
        <v>6531769</v>
      </c>
      <c r="F28" s="60">
        <v>6531769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1632942</v>
      </c>
      <c r="Y28" s="60">
        <v>-1632942</v>
      </c>
      <c r="Z28" s="140">
        <v>-100</v>
      </c>
      <c r="AA28" s="155">
        <v>6531769</v>
      </c>
    </row>
    <row r="29" spans="1:27" ht="13.5">
      <c r="A29" s="183" t="s">
        <v>40</v>
      </c>
      <c r="B29" s="182"/>
      <c r="C29" s="155">
        <v>87338</v>
      </c>
      <c r="D29" s="155">
        <v>0</v>
      </c>
      <c r="E29" s="156">
        <v>270000</v>
      </c>
      <c r="F29" s="60">
        <v>270000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67500</v>
      </c>
      <c r="Y29" s="60">
        <v>-67500</v>
      </c>
      <c r="Z29" s="140">
        <v>-100</v>
      </c>
      <c r="AA29" s="155">
        <v>270000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3588831</v>
      </c>
      <c r="D31" s="155">
        <v>0</v>
      </c>
      <c r="E31" s="156">
        <v>6361535</v>
      </c>
      <c r="F31" s="60">
        <v>6361535</v>
      </c>
      <c r="G31" s="60">
        <v>1396861</v>
      </c>
      <c r="H31" s="60">
        <v>579236</v>
      </c>
      <c r="I31" s="60">
        <v>838200</v>
      </c>
      <c r="J31" s="60">
        <v>2814297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2814297</v>
      </c>
      <c r="X31" s="60">
        <v>1590384</v>
      </c>
      <c r="Y31" s="60">
        <v>1223913</v>
      </c>
      <c r="Z31" s="140">
        <v>76.96</v>
      </c>
      <c r="AA31" s="155">
        <v>6361535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4621200</v>
      </c>
      <c r="F32" s="60">
        <v>4621200</v>
      </c>
      <c r="G32" s="60">
        <v>340192</v>
      </c>
      <c r="H32" s="60">
        <v>316558</v>
      </c>
      <c r="I32" s="60">
        <v>731721</v>
      </c>
      <c r="J32" s="60">
        <v>1388471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1388471</v>
      </c>
      <c r="X32" s="60">
        <v>1155300</v>
      </c>
      <c r="Y32" s="60">
        <v>233171</v>
      </c>
      <c r="Z32" s="140">
        <v>20.18</v>
      </c>
      <c r="AA32" s="155">
        <v>4621200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3500000</v>
      </c>
      <c r="F33" s="60">
        <v>3500000</v>
      </c>
      <c r="G33" s="60">
        <v>0</v>
      </c>
      <c r="H33" s="60">
        <v>2804295</v>
      </c>
      <c r="I33" s="60">
        <v>485288</v>
      </c>
      <c r="J33" s="60">
        <v>3289583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3289583</v>
      </c>
      <c r="X33" s="60">
        <v>875000</v>
      </c>
      <c r="Y33" s="60">
        <v>2414583</v>
      </c>
      <c r="Z33" s="140">
        <v>275.95</v>
      </c>
      <c r="AA33" s="155">
        <v>3500000</v>
      </c>
    </row>
    <row r="34" spans="1:27" ht="13.5">
      <c r="A34" s="183" t="s">
        <v>43</v>
      </c>
      <c r="B34" s="182"/>
      <c r="C34" s="155">
        <v>31262149</v>
      </c>
      <c r="D34" s="155">
        <v>0</v>
      </c>
      <c r="E34" s="156">
        <v>27072235</v>
      </c>
      <c r="F34" s="60">
        <v>27072235</v>
      </c>
      <c r="G34" s="60">
        <v>1484267</v>
      </c>
      <c r="H34" s="60">
        <v>2607394</v>
      </c>
      <c r="I34" s="60">
        <v>3155438</v>
      </c>
      <c r="J34" s="60">
        <v>7247099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7247099</v>
      </c>
      <c r="X34" s="60">
        <v>6768059</v>
      </c>
      <c r="Y34" s="60">
        <v>479040</v>
      </c>
      <c r="Z34" s="140">
        <v>7.08</v>
      </c>
      <c r="AA34" s="155">
        <v>27072235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64381583</v>
      </c>
      <c r="D36" s="188">
        <f>SUM(D25:D35)</f>
        <v>0</v>
      </c>
      <c r="E36" s="189">
        <f t="shared" si="1"/>
        <v>81976895</v>
      </c>
      <c r="F36" s="190">
        <f t="shared" si="1"/>
        <v>81976895</v>
      </c>
      <c r="G36" s="190">
        <f t="shared" si="1"/>
        <v>5172069</v>
      </c>
      <c r="H36" s="190">
        <f t="shared" si="1"/>
        <v>8142383</v>
      </c>
      <c r="I36" s="190">
        <f t="shared" si="1"/>
        <v>7066791</v>
      </c>
      <c r="J36" s="190">
        <f t="shared" si="1"/>
        <v>20381243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20381243</v>
      </c>
      <c r="X36" s="190">
        <f t="shared" si="1"/>
        <v>20494224</v>
      </c>
      <c r="Y36" s="190">
        <f t="shared" si="1"/>
        <v>-112981</v>
      </c>
      <c r="Z36" s="191">
        <f>+IF(X36&lt;&gt;0,+(Y36/X36)*100,0)</f>
        <v>-0.5512821563773285</v>
      </c>
      <c r="AA36" s="188">
        <f>SUM(AA25:AA35)</f>
        <v>81976895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11289228</v>
      </c>
      <c r="D38" s="199">
        <f>+D22-D36</f>
        <v>0</v>
      </c>
      <c r="E38" s="200">
        <f t="shared" si="2"/>
        <v>4444649</v>
      </c>
      <c r="F38" s="106">
        <f t="shared" si="2"/>
        <v>4444649</v>
      </c>
      <c r="G38" s="106">
        <f t="shared" si="2"/>
        <v>25407758</v>
      </c>
      <c r="H38" s="106">
        <f t="shared" si="2"/>
        <v>-7593002</v>
      </c>
      <c r="I38" s="106">
        <f t="shared" si="2"/>
        <v>-3550534</v>
      </c>
      <c r="J38" s="106">
        <f t="shared" si="2"/>
        <v>14264222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14264222</v>
      </c>
      <c r="X38" s="106">
        <f>IF(F22=F36,0,X22-X36)</f>
        <v>1111162</v>
      </c>
      <c r="Y38" s="106">
        <f t="shared" si="2"/>
        <v>13153060</v>
      </c>
      <c r="Z38" s="201">
        <f>+IF(X38&lt;&gt;0,+(Y38/X38)*100,0)</f>
        <v>1183.7211855697008</v>
      </c>
      <c r="AA38" s="199">
        <f>+AA22-AA36</f>
        <v>4444649</v>
      </c>
    </row>
    <row r="39" spans="1:27" ht="13.5">
      <c r="A39" s="181" t="s">
        <v>46</v>
      </c>
      <c r="B39" s="185"/>
      <c r="C39" s="155">
        <v>23006443</v>
      </c>
      <c r="D39" s="155">
        <v>0</v>
      </c>
      <c r="E39" s="156">
        <v>36523000</v>
      </c>
      <c r="F39" s="60">
        <v>36523000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9130750</v>
      </c>
      <c r="Y39" s="60">
        <v>-9130750</v>
      </c>
      <c r="Z39" s="140">
        <v>-100</v>
      </c>
      <c r="AA39" s="155">
        <v>36523000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34295671</v>
      </c>
      <c r="D42" s="206">
        <f>SUM(D38:D41)</f>
        <v>0</v>
      </c>
      <c r="E42" s="207">
        <f t="shared" si="3"/>
        <v>40967649</v>
      </c>
      <c r="F42" s="88">
        <f t="shared" si="3"/>
        <v>40967649</v>
      </c>
      <c r="G42" s="88">
        <f t="shared" si="3"/>
        <v>25407758</v>
      </c>
      <c r="H42" s="88">
        <f t="shared" si="3"/>
        <v>-7593002</v>
      </c>
      <c r="I42" s="88">
        <f t="shared" si="3"/>
        <v>-3550534</v>
      </c>
      <c r="J42" s="88">
        <f t="shared" si="3"/>
        <v>14264222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14264222</v>
      </c>
      <c r="X42" s="88">
        <f t="shared" si="3"/>
        <v>10241912</v>
      </c>
      <c r="Y42" s="88">
        <f t="shared" si="3"/>
        <v>4022310</v>
      </c>
      <c r="Z42" s="208">
        <f>+IF(X42&lt;&gt;0,+(Y42/X42)*100,0)</f>
        <v>39.27303808117078</v>
      </c>
      <c r="AA42" s="206">
        <f>SUM(AA38:AA41)</f>
        <v>40967649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34295671</v>
      </c>
      <c r="D44" s="210">
        <f>+D42-D43</f>
        <v>0</v>
      </c>
      <c r="E44" s="211">
        <f t="shared" si="4"/>
        <v>40967649</v>
      </c>
      <c r="F44" s="77">
        <f t="shared" si="4"/>
        <v>40967649</v>
      </c>
      <c r="G44" s="77">
        <f t="shared" si="4"/>
        <v>25407758</v>
      </c>
      <c r="H44" s="77">
        <f t="shared" si="4"/>
        <v>-7593002</v>
      </c>
      <c r="I44" s="77">
        <f t="shared" si="4"/>
        <v>-3550534</v>
      </c>
      <c r="J44" s="77">
        <f t="shared" si="4"/>
        <v>14264222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14264222</v>
      </c>
      <c r="X44" s="77">
        <f t="shared" si="4"/>
        <v>10241912</v>
      </c>
      <c r="Y44" s="77">
        <f t="shared" si="4"/>
        <v>4022310</v>
      </c>
      <c r="Z44" s="212">
        <f>+IF(X44&lt;&gt;0,+(Y44/X44)*100,0)</f>
        <v>39.27303808117078</v>
      </c>
      <c r="AA44" s="210">
        <f>+AA42-AA43</f>
        <v>40967649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34295671</v>
      </c>
      <c r="D46" s="206">
        <f>SUM(D44:D45)</f>
        <v>0</v>
      </c>
      <c r="E46" s="207">
        <f t="shared" si="5"/>
        <v>40967649</v>
      </c>
      <c r="F46" s="88">
        <f t="shared" si="5"/>
        <v>40967649</v>
      </c>
      <c r="G46" s="88">
        <f t="shared" si="5"/>
        <v>25407758</v>
      </c>
      <c r="H46" s="88">
        <f t="shared" si="5"/>
        <v>-7593002</v>
      </c>
      <c r="I46" s="88">
        <f t="shared" si="5"/>
        <v>-3550534</v>
      </c>
      <c r="J46" s="88">
        <f t="shared" si="5"/>
        <v>14264222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14264222</v>
      </c>
      <c r="X46" s="88">
        <f t="shared" si="5"/>
        <v>10241912</v>
      </c>
      <c r="Y46" s="88">
        <f t="shared" si="5"/>
        <v>4022310</v>
      </c>
      <c r="Z46" s="208">
        <f>+IF(X46&lt;&gt;0,+(Y46/X46)*100,0)</f>
        <v>39.27303808117078</v>
      </c>
      <c r="AA46" s="206">
        <f>SUM(AA44:AA45)</f>
        <v>40967649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34295671</v>
      </c>
      <c r="D48" s="217">
        <f>SUM(D46:D47)</f>
        <v>0</v>
      </c>
      <c r="E48" s="218">
        <f t="shared" si="6"/>
        <v>40967649</v>
      </c>
      <c r="F48" s="219">
        <f t="shared" si="6"/>
        <v>40967649</v>
      </c>
      <c r="G48" s="219">
        <f t="shared" si="6"/>
        <v>25407758</v>
      </c>
      <c r="H48" s="220">
        <f t="shared" si="6"/>
        <v>-7593002</v>
      </c>
      <c r="I48" s="220">
        <f t="shared" si="6"/>
        <v>-3550534</v>
      </c>
      <c r="J48" s="220">
        <f t="shared" si="6"/>
        <v>14264222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14264222</v>
      </c>
      <c r="X48" s="220">
        <f t="shared" si="6"/>
        <v>10241912</v>
      </c>
      <c r="Y48" s="220">
        <f t="shared" si="6"/>
        <v>4022310</v>
      </c>
      <c r="Z48" s="221">
        <f>+IF(X48&lt;&gt;0,+(Y48/X48)*100,0)</f>
        <v>39.27303808117078</v>
      </c>
      <c r="AA48" s="222">
        <f>SUM(AA46:AA47)</f>
        <v>40967649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2031000</v>
      </c>
      <c r="F5" s="100">
        <f t="shared" si="0"/>
        <v>2031000</v>
      </c>
      <c r="G5" s="100">
        <f t="shared" si="0"/>
        <v>16594000</v>
      </c>
      <c r="H5" s="100">
        <f t="shared" si="0"/>
        <v>0</v>
      </c>
      <c r="I5" s="100">
        <f t="shared" si="0"/>
        <v>0</v>
      </c>
      <c r="J5" s="100">
        <f t="shared" si="0"/>
        <v>16594000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16594000</v>
      </c>
      <c r="X5" s="100">
        <f t="shared" si="0"/>
        <v>507750</v>
      </c>
      <c r="Y5" s="100">
        <f t="shared" si="0"/>
        <v>16086250</v>
      </c>
      <c r="Z5" s="137">
        <f>+IF(X5&lt;&gt;0,+(Y5/X5)*100,0)</f>
        <v>3168.143771541113</v>
      </c>
      <c r="AA5" s="153">
        <f>SUM(AA6:AA8)</f>
        <v>2031000</v>
      </c>
    </row>
    <row r="6" spans="1:27" ht="13.5">
      <c r="A6" s="138" t="s">
        <v>75</v>
      </c>
      <c r="B6" s="136"/>
      <c r="C6" s="155"/>
      <c r="D6" s="155"/>
      <c r="E6" s="156">
        <v>191000</v>
      </c>
      <c r="F6" s="60">
        <v>191000</v>
      </c>
      <c r="G6" s="60">
        <v>16594000</v>
      </c>
      <c r="H6" s="60"/>
      <c r="I6" s="60"/>
      <c r="J6" s="60">
        <v>16594000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16594000</v>
      </c>
      <c r="X6" s="60">
        <v>47750</v>
      </c>
      <c r="Y6" s="60">
        <v>16546250</v>
      </c>
      <c r="Z6" s="140">
        <v>34651.83</v>
      </c>
      <c r="AA6" s="62">
        <v>191000</v>
      </c>
    </row>
    <row r="7" spans="1:27" ht="13.5">
      <c r="A7" s="138" t="s">
        <v>76</v>
      </c>
      <c r="B7" s="136"/>
      <c r="C7" s="157"/>
      <c r="D7" s="157"/>
      <c r="E7" s="158">
        <v>310000</v>
      </c>
      <c r="F7" s="159">
        <v>310000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77500</v>
      </c>
      <c r="Y7" s="159">
        <v>-77500</v>
      </c>
      <c r="Z7" s="141">
        <v>-100</v>
      </c>
      <c r="AA7" s="225">
        <v>310000</v>
      </c>
    </row>
    <row r="8" spans="1:27" ht="13.5">
      <c r="A8" s="138" t="s">
        <v>77</v>
      </c>
      <c r="B8" s="136"/>
      <c r="C8" s="155"/>
      <c r="D8" s="155"/>
      <c r="E8" s="156">
        <v>1530000</v>
      </c>
      <c r="F8" s="60">
        <v>1530000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382500</v>
      </c>
      <c r="Y8" s="60">
        <v>-382500</v>
      </c>
      <c r="Z8" s="140">
        <v>-100</v>
      </c>
      <c r="AA8" s="62">
        <v>1530000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22685000</v>
      </c>
      <c r="F9" s="100">
        <f t="shared" si="1"/>
        <v>22685000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5671250</v>
      </c>
      <c r="Y9" s="100">
        <f t="shared" si="1"/>
        <v>-5671250</v>
      </c>
      <c r="Z9" s="137">
        <f>+IF(X9&lt;&gt;0,+(Y9/X9)*100,0)</f>
        <v>-100</v>
      </c>
      <c r="AA9" s="102">
        <f>SUM(AA10:AA14)</f>
        <v>22685000</v>
      </c>
    </row>
    <row r="10" spans="1:27" ht="13.5">
      <c r="A10" s="138" t="s">
        <v>79</v>
      </c>
      <c r="B10" s="136"/>
      <c r="C10" s="155"/>
      <c r="D10" s="155"/>
      <c r="E10" s="156">
        <v>7685000</v>
      </c>
      <c r="F10" s="60">
        <v>7685000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1921250</v>
      </c>
      <c r="Y10" s="60">
        <v>-1921250</v>
      </c>
      <c r="Z10" s="140">
        <v>-100</v>
      </c>
      <c r="AA10" s="62">
        <v>7685000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15000000</v>
      </c>
      <c r="F13" s="60">
        <v>15000000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3750000</v>
      </c>
      <c r="Y13" s="60">
        <v>-3750000</v>
      </c>
      <c r="Z13" s="140">
        <v>-100</v>
      </c>
      <c r="AA13" s="62">
        <v>15000000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14727361</v>
      </c>
      <c r="F15" s="100">
        <f t="shared" si="2"/>
        <v>14727361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3681840</v>
      </c>
      <c r="Y15" s="100">
        <f t="shared" si="2"/>
        <v>-3681840</v>
      </c>
      <c r="Z15" s="137">
        <f>+IF(X15&lt;&gt;0,+(Y15/X15)*100,0)</f>
        <v>-100</v>
      </c>
      <c r="AA15" s="102">
        <f>SUM(AA16:AA18)</f>
        <v>14727361</v>
      </c>
    </row>
    <row r="16" spans="1:27" ht="13.5">
      <c r="A16" s="138" t="s">
        <v>85</v>
      </c>
      <c r="B16" s="136"/>
      <c r="C16" s="155"/>
      <c r="D16" s="155"/>
      <c r="E16" s="156">
        <v>280000</v>
      </c>
      <c r="F16" s="60">
        <v>280000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70000</v>
      </c>
      <c r="Y16" s="60">
        <v>-70000</v>
      </c>
      <c r="Z16" s="140">
        <v>-100</v>
      </c>
      <c r="AA16" s="62">
        <v>280000</v>
      </c>
    </row>
    <row r="17" spans="1:27" ht="13.5">
      <c r="A17" s="138" t="s">
        <v>86</v>
      </c>
      <c r="B17" s="136"/>
      <c r="C17" s="155"/>
      <c r="D17" s="155"/>
      <c r="E17" s="156">
        <v>14447361</v>
      </c>
      <c r="F17" s="60">
        <v>14447361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3611840</v>
      </c>
      <c r="Y17" s="60">
        <v>-3611840</v>
      </c>
      <c r="Z17" s="140">
        <v>-100</v>
      </c>
      <c r="AA17" s="62">
        <v>14447361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39443361</v>
      </c>
      <c r="F25" s="219">
        <f t="shared" si="4"/>
        <v>39443361</v>
      </c>
      <c r="G25" s="219">
        <f t="shared" si="4"/>
        <v>16594000</v>
      </c>
      <c r="H25" s="219">
        <f t="shared" si="4"/>
        <v>0</v>
      </c>
      <c r="I25" s="219">
        <f t="shared" si="4"/>
        <v>0</v>
      </c>
      <c r="J25" s="219">
        <f t="shared" si="4"/>
        <v>16594000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16594000</v>
      </c>
      <c r="X25" s="219">
        <f t="shared" si="4"/>
        <v>9860840</v>
      </c>
      <c r="Y25" s="219">
        <f t="shared" si="4"/>
        <v>6733160</v>
      </c>
      <c r="Z25" s="231">
        <f>+IF(X25&lt;&gt;0,+(Y25/X25)*100,0)</f>
        <v>68.28180966327412</v>
      </c>
      <c r="AA25" s="232">
        <f>+AA5+AA9+AA15+AA19+AA24</f>
        <v>39443361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21292361</v>
      </c>
      <c r="F28" s="60">
        <v>21292361</v>
      </c>
      <c r="G28" s="60">
        <v>16594000</v>
      </c>
      <c r="H28" s="60"/>
      <c r="I28" s="60"/>
      <c r="J28" s="60">
        <v>16594000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16594000</v>
      </c>
      <c r="X28" s="60">
        <v>5323090</v>
      </c>
      <c r="Y28" s="60">
        <v>11270910</v>
      </c>
      <c r="Z28" s="140">
        <v>211.74</v>
      </c>
      <c r="AA28" s="155">
        <v>21292361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21292361</v>
      </c>
      <c r="F32" s="77">
        <f t="shared" si="5"/>
        <v>21292361</v>
      </c>
      <c r="G32" s="77">
        <f t="shared" si="5"/>
        <v>16594000</v>
      </c>
      <c r="H32" s="77">
        <f t="shared" si="5"/>
        <v>0</v>
      </c>
      <c r="I32" s="77">
        <f t="shared" si="5"/>
        <v>0</v>
      </c>
      <c r="J32" s="77">
        <f t="shared" si="5"/>
        <v>16594000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16594000</v>
      </c>
      <c r="X32" s="77">
        <f t="shared" si="5"/>
        <v>5323090</v>
      </c>
      <c r="Y32" s="77">
        <f t="shared" si="5"/>
        <v>11270910</v>
      </c>
      <c r="Z32" s="212">
        <f>+IF(X32&lt;&gt;0,+(Y32/X32)*100,0)</f>
        <v>211.73622839365856</v>
      </c>
      <c r="AA32" s="79">
        <f>SUM(AA28:AA31)</f>
        <v>21292361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18151000</v>
      </c>
      <c r="F35" s="60">
        <v>18151000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4537750</v>
      </c>
      <c r="Y35" s="60">
        <v>-4537750</v>
      </c>
      <c r="Z35" s="140">
        <v>-100</v>
      </c>
      <c r="AA35" s="62">
        <v>18151000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39443361</v>
      </c>
      <c r="F36" s="220">
        <f t="shared" si="6"/>
        <v>39443361</v>
      </c>
      <c r="G36" s="220">
        <f t="shared" si="6"/>
        <v>16594000</v>
      </c>
      <c r="H36" s="220">
        <f t="shared" si="6"/>
        <v>0</v>
      </c>
      <c r="I36" s="220">
        <f t="shared" si="6"/>
        <v>0</v>
      </c>
      <c r="J36" s="220">
        <f t="shared" si="6"/>
        <v>16594000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16594000</v>
      </c>
      <c r="X36" s="220">
        <f t="shared" si="6"/>
        <v>9860840</v>
      </c>
      <c r="Y36" s="220">
        <f t="shared" si="6"/>
        <v>6733160</v>
      </c>
      <c r="Z36" s="221">
        <f>+IF(X36&lt;&gt;0,+(Y36/X36)*100,0)</f>
        <v>68.28180966327412</v>
      </c>
      <c r="AA36" s="239">
        <f>SUM(AA32:AA35)</f>
        <v>39443361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46085742</v>
      </c>
      <c r="D6" s="155"/>
      <c r="E6" s="59">
        <v>19200146</v>
      </c>
      <c r="F6" s="60">
        <v>19200146</v>
      </c>
      <c r="G6" s="60">
        <v>27773445</v>
      </c>
      <c r="H6" s="60"/>
      <c r="I6" s="60">
        <v>66065480</v>
      </c>
      <c r="J6" s="60">
        <v>66065480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66065480</v>
      </c>
      <c r="X6" s="60">
        <v>4800037</v>
      </c>
      <c r="Y6" s="60">
        <v>61265443</v>
      </c>
      <c r="Z6" s="140">
        <v>1276.35</v>
      </c>
      <c r="AA6" s="62">
        <v>19200146</v>
      </c>
    </row>
    <row r="7" spans="1:27" ht="13.5">
      <c r="A7" s="249" t="s">
        <v>144</v>
      </c>
      <c r="B7" s="182"/>
      <c r="C7" s="155"/>
      <c r="D7" s="155"/>
      <c r="E7" s="59">
        <v>30000000</v>
      </c>
      <c r="F7" s="60">
        <v>30000000</v>
      </c>
      <c r="G7" s="60">
        <v>60000000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7500000</v>
      </c>
      <c r="Y7" s="60">
        <v>-7500000</v>
      </c>
      <c r="Z7" s="140">
        <v>-100</v>
      </c>
      <c r="AA7" s="62">
        <v>30000000</v>
      </c>
    </row>
    <row r="8" spans="1:27" ht="13.5">
      <c r="A8" s="249" t="s">
        <v>145</v>
      </c>
      <c r="B8" s="182"/>
      <c r="C8" s="155">
        <v>4874075</v>
      </c>
      <c r="D8" s="155"/>
      <c r="E8" s="59">
        <v>2880000</v>
      </c>
      <c r="F8" s="60">
        <v>2880000</v>
      </c>
      <c r="G8" s="60">
        <v>4834162</v>
      </c>
      <c r="H8" s="60"/>
      <c r="I8" s="60">
        <v>7357676</v>
      </c>
      <c r="J8" s="60">
        <v>7357676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7357676</v>
      </c>
      <c r="X8" s="60">
        <v>720000</v>
      </c>
      <c r="Y8" s="60">
        <v>6637676</v>
      </c>
      <c r="Z8" s="140">
        <v>921.9</v>
      </c>
      <c r="AA8" s="62">
        <v>2880000</v>
      </c>
    </row>
    <row r="9" spans="1:27" ht="13.5">
      <c r="A9" s="249" t="s">
        <v>146</v>
      </c>
      <c r="B9" s="182"/>
      <c r="C9" s="155">
        <v>3201801</v>
      </c>
      <c r="D9" s="155"/>
      <c r="E9" s="59">
        <v>2100000</v>
      </c>
      <c r="F9" s="60">
        <v>2100000</v>
      </c>
      <c r="G9" s="60">
        <v>3002469</v>
      </c>
      <c r="H9" s="60"/>
      <c r="I9" s="60">
        <v>2983153</v>
      </c>
      <c r="J9" s="60">
        <v>2983153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2983153</v>
      </c>
      <c r="X9" s="60">
        <v>525000</v>
      </c>
      <c r="Y9" s="60">
        <v>2458153</v>
      </c>
      <c r="Z9" s="140">
        <v>468.22</v>
      </c>
      <c r="AA9" s="62">
        <v>2100000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3400137</v>
      </c>
      <c r="H10" s="159"/>
      <c r="I10" s="159">
        <v>392696</v>
      </c>
      <c r="J10" s="60">
        <v>392696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392696</v>
      </c>
      <c r="X10" s="60"/>
      <c r="Y10" s="159">
        <v>392696</v>
      </c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54161618</v>
      </c>
      <c r="D12" s="168">
        <f>SUM(D6:D11)</f>
        <v>0</v>
      </c>
      <c r="E12" s="72">
        <f t="shared" si="0"/>
        <v>54180146</v>
      </c>
      <c r="F12" s="73">
        <f t="shared" si="0"/>
        <v>54180146</v>
      </c>
      <c r="G12" s="73">
        <f t="shared" si="0"/>
        <v>99010213</v>
      </c>
      <c r="H12" s="73">
        <f t="shared" si="0"/>
        <v>0</v>
      </c>
      <c r="I12" s="73">
        <f t="shared" si="0"/>
        <v>76799005</v>
      </c>
      <c r="J12" s="73">
        <f t="shared" si="0"/>
        <v>76799005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76799005</v>
      </c>
      <c r="X12" s="73">
        <f t="shared" si="0"/>
        <v>13545037</v>
      </c>
      <c r="Y12" s="73">
        <f t="shared" si="0"/>
        <v>63253968</v>
      </c>
      <c r="Z12" s="170">
        <f>+IF(X12&lt;&gt;0,+(Y12/X12)*100,0)</f>
        <v>466.9899978863107</v>
      </c>
      <c r="AA12" s="74">
        <f>SUM(AA6:AA11)</f>
        <v>54180146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1626258</v>
      </c>
      <c r="D17" s="155"/>
      <c r="E17" s="59">
        <v>1467677</v>
      </c>
      <c r="F17" s="60">
        <v>1467677</v>
      </c>
      <c r="G17" s="60">
        <v>1626259</v>
      </c>
      <c r="H17" s="60"/>
      <c r="I17" s="60">
        <v>1626259</v>
      </c>
      <c r="J17" s="60">
        <v>1626259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1626259</v>
      </c>
      <c r="X17" s="60">
        <v>366919</v>
      </c>
      <c r="Y17" s="60">
        <v>1259340</v>
      </c>
      <c r="Z17" s="140">
        <v>343.22</v>
      </c>
      <c r="AA17" s="62">
        <v>1467677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84458922</v>
      </c>
      <c r="D19" s="155"/>
      <c r="E19" s="59">
        <v>118469802</v>
      </c>
      <c r="F19" s="60">
        <v>118469802</v>
      </c>
      <c r="G19" s="60">
        <v>84458920</v>
      </c>
      <c r="H19" s="60"/>
      <c r="I19" s="60">
        <v>90154979</v>
      </c>
      <c r="J19" s="60">
        <v>90154979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90154979</v>
      </c>
      <c r="X19" s="60">
        <v>29617451</v>
      </c>
      <c r="Y19" s="60">
        <v>60537528</v>
      </c>
      <c r="Z19" s="140">
        <v>204.4</v>
      </c>
      <c r="AA19" s="62">
        <v>118469802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132955</v>
      </c>
      <c r="D22" s="155"/>
      <c r="E22" s="59">
        <v>529074</v>
      </c>
      <c r="F22" s="60">
        <v>529074</v>
      </c>
      <c r="G22" s="60">
        <v>133675</v>
      </c>
      <c r="H22" s="60"/>
      <c r="I22" s="60">
        <v>133675</v>
      </c>
      <c r="J22" s="60">
        <v>133675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133675</v>
      </c>
      <c r="X22" s="60">
        <v>132269</v>
      </c>
      <c r="Y22" s="60">
        <v>1406</v>
      </c>
      <c r="Z22" s="140">
        <v>1.06</v>
      </c>
      <c r="AA22" s="62">
        <v>529074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86218135</v>
      </c>
      <c r="D24" s="168">
        <f>SUM(D15:D23)</f>
        <v>0</v>
      </c>
      <c r="E24" s="76">
        <f t="shared" si="1"/>
        <v>120466553</v>
      </c>
      <c r="F24" s="77">
        <f t="shared" si="1"/>
        <v>120466553</v>
      </c>
      <c r="G24" s="77">
        <f t="shared" si="1"/>
        <v>86218854</v>
      </c>
      <c r="H24" s="77">
        <f t="shared" si="1"/>
        <v>0</v>
      </c>
      <c r="I24" s="77">
        <f t="shared" si="1"/>
        <v>91914913</v>
      </c>
      <c r="J24" s="77">
        <f t="shared" si="1"/>
        <v>91914913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91914913</v>
      </c>
      <c r="X24" s="77">
        <f t="shared" si="1"/>
        <v>30116639</v>
      </c>
      <c r="Y24" s="77">
        <f t="shared" si="1"/>
        <v>61798274</v>
      </c>
      <c r="Z24" s="212">
        <f>+IF(X24&lt;&gt;0,+(Y24/X24)*100,0)</f>
        <v>205.19644971007557</v>
      </c>
      <c r="AA24" s="79">
        <f>SUM(AA15:AA23)</f>
        <v>120466553</v>
      </c>
    </row>
    <row r="25" spans="1:27" ht="13.5">
      <c r="A25" s="250" t="s">
        <v>159</v>
      </c>
      <c r="B25" s="251"/>
      <c r="C25" s="168">
        <f aca="true" t="shared" si="2" ref="C25:Y25">+C12+C24</f>
        <v>140379753</v>
      </c>
      <c r="D25" s="168">
        <f>+D12+D24</f>
        <v>0</v>
      </c>
      <c r="E25" s="72">
        <f t="shared" si="2"/>
        <v>174646699</v>
      </c>
      <c r="F25" s="73">
        <f t="shared" si="2"/>
        <v>174646699</v>
      </c>
      <c r="G25" s="73">
        <f t="shared" si="2"/>
        <v>185229067</v>
      </c>
      <c r="H25" s="73">
        <f t="shared" si="2"/>
        <v>0</v>
      </c>
      <c r="I25" s="73">
        <f t="shared" si="2"/>
        <v>168713918</v>
      </c>
      <c r="J25" s="73">
        <f t="shared" si="2"/>
        <v>168713918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168713918</v>
      </c>
      <c r="X25" s="73">
        <f t="shared" si="2"/>
        <v>43661676</v>
      </c>
      <c r="Y25" s="73">
        <f t="shared" si="2"/>
        <v>125052242</v>
      </c>
      <c r="Z25" s="170">
        <f>+IF(X25&lt;&gt;0,+(Y25/X25)*100,0)</f>
        <v>286.4119141922083</v>
      </c>
      <c r="AA25" s="74">
        <f>+AA12+AA24</f>
        <v>174646699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270000</v>
      </c>
      <c r="F30" s="60">
        <v>270000</v>
      </c>
      <c r="G30" s="60">
        <v>373010</v>
      </c>
      <c r="H30" s="60"/>
      <c r="I30" s="60">
        <v>373010</v>
      </c>
      <c r="J30" s="60">
        <v>373010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373010</v>
      </c>
      <c r="X30" s="60">
        <v>67500</v>
      </c>
      <c r="Y30" s="60">
        <v>305510</v>
      </c>
      <c r="Z30" s="140">
        <v>452.61</v>
      </c>
      <c r="AA30" s="62">
        <v>270000</v>
      </c>
    </row>
    <row r="31" spans="1:27" ht="13.5">
      <c r="A31" s="249" t="s">
        <v>163</v>
      </c>
      <c r="B31" s="182"/>
      <c r="C31" s="155">
        <v>1773045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12136827</v>
      </c>
      <c r="D32" s="155"/>
      <c r="E32" s="59">
        <v>520000</v>
      </c>
      <c r="F32" s="60">
        <v>520000</v>
      </c>
      <c r="G32" s="60">
        <v>31569148</v>
      </c>
      <c r="H32" s="60"/>
      <c r="I32" s="60">
        <v>27503357</v>
      </c>
      <c r="J32" s="60">
        <v>27503357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27503357</v>
      </c>
      <c r="X32" s="60">
        <v>130000</v>
      </c>
      <c r="Y32" s="60">
        <v>27373357</v>
      </c>
      <c r="Z32" s="140">
        <v>21056.43</v>
      </c>
      <c r="AA32" s="62">
        <v>520000</v>
      </c>
    </row>
    <row r="33" spans="1:27" ht="13.5">
      <c r="A33" s="249" t="s">
        <v>165</v>
      </c>
      <c r="B33" s="182"/>
      <c r="C33" s="155">
        <v>1983700</v>
      </c>
      <c r="D33" s="155"/>
      <c r="E33" s="59">
        <v>1525048</v>
      </c>
      <c r="F33" s="60">
        <v>1525048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381262</v>
      </c>
      <c r="Y33" s="60">
        <v>-381262</v>
      </c>
      <c r="Z33" s="140">
        <v>-100</v>
      </c>
      <c r="AA33" s="62">
        <v>1525048</v>
      </c>
    </row>
    <row r="34" spans="1:27" ht="13.5">
      <c r="A34" s="250" t="s">
        <v>58</v>
      </c>
      <c r="B34" s="251"/>
      <c r="C34" s="168">
        <f aca="true" t="shared" si="3" ref="C34:Y34">SUM(C29:C33)</f>
        <v>15893572</v>
      </c>
      <c r="D34" s="168">
        <f>SUM(D29:D33)</f>
        <v>0</v>
      </c>
      <c r="E34" s="72">
        <f t="shared" si="3"/>
        <v>2315048</v>
      </c>
      <c r="F34" s="73">
        <f t="shared" si="3"/>
        <v>2315048</v>
      </c>
      <c r="G34" s="73">
        <f t="shared" si="3"/>
        <v>31942158</v>
      </c>
      <c r="H34" s="73">
        <f t="shared" si="3"/>
        <v>0</v>
      </c>
      <c r="I34" s="73">
        <f t="shared" si="3"/>
        <v>27876367</v>
      </c>
      <c r="J34" s="73">
        <f t="shared" si="3"/>
        <v>27876367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27876367</v>
      </c>
      <c r="X34" s="73">
        <f t="shared" si="3"/>
        <v>578762</v>
      </c>
      <c r="Y34" s="73">
        <f t="shared" si="3"/>
        <v>27297605</v>
      </c>
      <c r="Z34" s="170">
        <f>+IF(X34&lt;&gt;0,+(Y34/X34)*100,0)</f>
        <v>4716.551017516699</v>
      </c>
      <c r="AA34" s="74">
        <f>SUM(AA29:AA33)</f>
        <v>2315048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869649</v>
      </c>
      <c r="F37" s="60">
        <v>869649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217412</v>
      </c>
      <c r="Y37" s="60">
        <v>-217412</v>
      </c>
      <c r="Z37" s="140">
        <v>-100</v>
      </c>
      <c r="AA37" s="62">
        <v>869649</v>
      </c>
    </row>
    <row r="38" spans="1:27" ht="13.5">
      <c r="A38" s="249" t="s">
        <v>165</v>
      </c>
      <c r="B38" s="182"/>
      <c r="C38" s="155">
        <v>164122</v>
      </c>
      <c r="D38" s="155"/>
      <c r="E38" s="59">
        <v>2884810</v>
      </c>
      <c r="F38" s="60">
        <v>2884810</v>
      </c>
      <c r="G38" s="60">
        <v>1983700</v>
      </c>
      <c r="H38" s="60"/>
      <c r="I38" s="60">
        <v>1983700</v>
      </c>
      <c r="J38" s="60">
        <v>1983700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1983700</v>
      </c>
      <c r="X38" s="60">
        <v>721203</v>
      </c>
      <c r="Y38" s="60">
        <v>1262497</v>
      </c>
      <c r="Z38" s="140">
        <v>175.05</v>
      </c>
      <c r="AA38" s="62">
        <v>2884810</v>
      </c>
    </row>
    <row r="39" spans="1:27" ht="13.5">
      <c r="A39" s="250" t="s">
        <v>59</v>
      </c>
      <c r="B39" s="253"/>
      <c r="C39" s="168">
        <f aca="true" t="shared" si="4" ref="C39:Y39">SUM(C37:C38)</f>
        <v>164122</v>
      </c>
      <c r="D39" s="168">
        <f>SUM(D37:D38)</f>
        <v>0</v>
      </c>
      <c r="E39" s="76">
        <f t="shared" si="4"/>
        <v>3754459</v>
      </c>
      <c r="F39" s="77">
        <f t="shared" si="4"/>
        <v>3754459</v>
      </c>
      <c r="G39" s="77">
        <f t="shared" si="4"/>
        <v>1983700</v>
      </c>
      <c r="H39" s="77">
        <f t="shared" si="4"/>
        <v>0</v>
      </c>
      <c r="I39" s="77">
        <f t="shared" si="4"/>
        <v>1983700</v>
      </c>
      <c r="J39" s="77">
        <f t="shared" si="4"/>
        <v>1983700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1983700</v>
      </c>
      <c r="X39" s="77">
        <f t="shared" si="4"/>
        <v>938615</v>
      </c>
      <c r="Y39" s="77">
        <f t="shared" si="4"/>
        <v>1045085</v>
      </c>
      <c r="Z39" s="212">
        <f>+IF(X39&lt;&gt;0,+(Y39/X39)*100,0)</f>
        <v>111.34330902446689</v>
      </c>
      <c r="AA39" s="79">
        <f>SUM(AA37:AA38)</f>
        <v>3754459</v>
      </c>
    </row>
    <row r="40" spans="1:27" ht="13.5">
      <c r="A40" s="250" t="s">
        <v>167</v>
      </c>
      <c r="B40" s="251"/>
      <c r="C40" s="168">
        <f aca="true" t="shared" si="5" ref="C40:Y40">+C34+C39</f>
        <v>16057694</v>
      </c>
      <c r="D40" s="168">
        <f>+D34+D39</f>
        <v>0</v>
      </c>
      <c r="E40" s="72">
        <f t="shared" si="5"/>
        <v>6069507</v>
      </c>
      <c r="F40" s="73">
        <f t="shared" si="5"/>
        <v>6069507</v>
      </c>
      <c r="G40" s="73">
        <f t="shared" si="5"/>
        <v>33925858</v>
      </c>
      <c r="H40" s="73">
        <f t="shared" si="5"/>
        <v>0</v>
      </c>
      <c r="I40" s="73">
        <f t="shared" si="5"/>
        <v>29860067</v>
      </c>
      <c r="J40" s="73">
        <f t="shared" si="5"/>
        <v>29860067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29860067</v>
      </c>
      <c r="X40" s="73">
        <f t="shared" si="5"/>
        <v>1517377</v>
      </c>
      <c r="Y40" s="73">
        <f t="shared" si="5"/>
        <v>28342690</v>
      </c>
      <c r="Z40" s="170">
        <f>+IF(X40&lt;&gt;0,+(Y40/X40)*100,0)</f>
        <v>1867.8739693563302</v>
      </c>
      <c r="AA40" s="74">
        <f>+AA34+AA39</f>
        <v>6069507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124322059</v>
      </c>
      <c r="D42" s="257">
        <f>+D25-D40</f>
        <v>0</v>
      </c>
      <c r="E42" s="258">
        <f t="shared" si="6"/>
        <v>168577192</v>
      </c>
      <c r="F42" s="259">
        <f t="shared" si="6"/>
        <v>168577192</v>
      </c>
      <c r="G42" s="259">
        <f t="shared" si="6"/>
        <v>151303209</v>
      </c>
      <c r="H42" s="259">
        <f t="shared" si="6"/>
        <v>0</v>
      </c>
      <c r="I42" s="259">
        <f t="shared" si="6"/>
        <v>138853851</v>
      </c>
      <c r="J42" s="259">
        <f t="shared" si="6"/>
        <v>138853851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138853851</v>
      </c>
      <c r="X42" s="259">
        <f t="shared" si="6"/>
        <v>42144299</v>
      </c>
      <c r="Y42" s="259">
        <f t="shared" si="6"/>
        <v>96709552</v>
      </c>
      <c r="Z42" s="260">
        <f>+IF(X42&lt;&gt;0,+(Y42/X42)*100,0)</f>
        <v>229.4724418123552</v>
      </c>
      <c r="AA42" s="261">
        <f>+AA25-AA40</f>
        <v>168577192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124322059</v>
      </c>
      <c r="D45" s="155"/>
      <c r="E45" s="59">
        <v>153577192</v>
      </c>
      <c r="F45" s="60">
        <v>153577192</v>
      </c>
      <c r="G45" s="60">
        <v>151303209</v>
      </c>
      <c r="H45" s="60"/>
      <c r="I45" s="60">
        <v>138853851</v>
      </c>
      <c r="J45" s="60">
        <v>138853851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138853851</v>
      </c>
      <c r="X45" s="60">
        <v>38394298</v>
      </c>
      <c r="Y45" s="60">
        <v>100459553</v>
      </c>
      <c r="Z45" s="139">
        <v>261.65</v>
      </c>
      <c r="AA45" s="62">
        <v>153577192</v>
      </c>
    </row>
    <row r="46" spans="1:27" ht="13.5">
      <c r="A46" s="249" t="s">
        <v>171</v>
      </c>
      <c r="B46" s="182"/>
      <c r="C46" s="155"/>
      <c r="D46" s="155"/>
      <c r="E46" s="59">
        <v>15000000</v>
      </c>
      <c r="F46" s="60">
        <v>15000000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3750000</v>
      </c>
      <c r="Y46" s="60">
        <v>-3750000</v>
      </c>
      <c r="Z46" s="139">
        <v>-100</v>
      </c>
      <c r="AA46" s="62">
        <v>15000000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124322059</v>
      </c>
      <c r="D48" s="217">
        <f>SUM(D45:D47)</f>
        <v>0</v>
      </c>
      <c r="E48" s="264">
        <f t="shared" si="7"/>
        <v>168577192</v>
      </c>
      <c r="F48" s="219">
        <f t="shared" si="7"/>
        <v>168577192</v>
      </c>
      <c r="G48" s="219">
        <f t="shared" si="7"/>
        <v>151303209</v>
      </c>
      <c r="H48" s="219">
        <f t="shared" si="7"/>
        <v>0</v>
      </c>
      <c r="I48" s="219">
        <f t="shared" si="7"/>
        <v>138853851</v>
      </c>
      <c r="J48" s="219">
        <f t="shared" si="7"/>
        <v>138853851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138853851</v>
      </c>
      <c r="X48" s="219">
        <f t="shared" si="7"/>
        <v>42144298</v>
      </c>
      <c r="Y48" s="219">
        <f t="shared" si="7"/>
        <v>96709553</v>
      </c>
      <c r="Z48" s="265">
        <f>+IF(X48&lt;&gt;0,+(Y48/X48)*100,0)</f>
        <v>229.4724496300781</v>
      </c>
      <c r="AA48" s="232">
        <f>SUM(AA45:AA47)</f>
        <v>168577192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6401625</v>
      </c>
      <c r="D6" s="155"/>
      <c r="E6" s="59">
        <v>13040731</v>
      </c>
      <c r="F6" s="60">
        <v>13040731</v>
      </c>
      <c r="G6" s="60">
        <v>400827</v>
      </c>
      <c r="H6" s="60">
        <v>149381</v>
      </c>
      <c r="I6" s="60">
        <v>2659257</v>
      </c>
      <c r="J6" s="60">
        <v>3209465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3209465</v>
      </c>
      <c r="X6" s="60">
        <v>5837634</v>
      </c>
      <c r="Y6" s="60">
        <v>-2628169</v>
      </c>
      <c r="Z6" s="140">
        <v>-45.02</v>
      </c>
      <c r="AA6" s="62">
        <v>13040731</v>
      </c>
    </row>
    <row r="7" spans="1:27" ht="13.5">
      <c r="A7" s="249" t="s">
        <v>178</v>
      </c>
      <c r="B7" s="182"/>
      <c r="C7" s="155">
        <v>82122000</v>
      </c>
      <c r="D7" s="155"/>
      <c r="E7" s="59">
        <v>73438666</v>
      </c>
      <c r="F7" s="60">
        <v>73438666</v>
      </c>
      <c r="G7" s="60">
        <v>30179000</v>
      </c>
      <c r="H7" s="60">
        <v>400000</v>
      </c>
      <c r="I7" s="60">
        <v>857000</v>
      </c>
      <c r="J7" s="60">
        <v>31436000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31436000</v>
      </c>
      <c r="X7" s="60">
        <v>27490667</v>
      </c>
      <c r="Y7" s="60">
        <v>3945333</v>
      </c>
      <c r="Z7" s="140">
        <v>14.35</v>
      </c>
      <c r="AA7" s="62">
        <v>73438666</v>
      </c>
    </row>
    <row r="8" spans="1:27" ht="13.5">
      <c r="A8" s="249" t="s">
        <v>179</v>
      </c>
      <c r="B8" s="182"/>
      <c r="C8" s="155"/>
      <c r="D8" s="155"/>
      <c r="E8" s="59">
        <v>36523000</v>
      </c>
      <c r="F8" s="60">
        <v>36523000</v>
      </c>
      <c r="G8" s="60">
        <v>16594000</v>
      </c>
      <c r="H8" s="60"/>
      <c r="I8" s="60"/>
      <c r="J8" s="60">
        <v>16594000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16594000</v>
      </c>
      <c r="X8" s="60">
        <v>22174333</v>
      </c>
      <c r="Y8" s="60">
        <v>-5580333</v>
      </c>
      <c r="Z8" s="140">
        <v>-25.17</v>
      </c>
      <c r="AA8" s="62">
        <v>36523000</v>
      </c>
    </row>
    <row r="9" spans="1:27" ht="13.5">
      <c r="A9" s="249" t="s">
        <v>180</v>
      </c>
      <c r="B9" s="182"/>
      <c r="C9" s="155">
        <v>1857643</v>
      </c>
      <c r="D9" s="155"/>
      <c r="E9" s="59">
        <v>1173000</v>
      </c>
      <c r="F9" s="60">
        <v>1173000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292500</v>
      </c>
      <c r="Y9" s="60">
        <v>-292500</v>
      </c>
      <c r="Z9" s="140">
        <v>-100</v>
      </c>
      <c r="AA9" s="62">
        <v>1173000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-61290353</v>
      </c>
      <c r="D12" s="155"/>
      <c r="E12" s="59">
        <v>-73793493</v>
      </c>
      <c r="F12" s="60">
        <v>-73793493</v>
      </c>
      <c r="G12" s="60">
        <v>-5136262</v>
      </c>
      <c r="H12" s="60">
        <v>-5337732</v>
      </c>
      <c r="I12" s="60">
        <v>-5413804</v>
      </c>
      <c r="J12" s="60">
        <v>-15887798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-15887798</v>
      </c>
      <c r="X12" s="60">
        <v>-18008671</v>
      </c>
      <c r="Y12" s="60">
        <v>2120873</v>
      </c>
      <c r="Z12" s="140">
        <v>-11.78</v>
      </c>
      <c r="AA12" s="62">
        <v>-73793493</v>
      </c>
    </row>
    <row r="13" spans="1:27" ht="13.5">
      <c r="A13" s="249" t="s">
        <v>40</v>
      </c>
      <c r="B13" s="182"/>
      <c r="C13" s="155">
        <v>-82108</v>
      </c>
      <c r="D13" s="155"/>
      <c r="E13" s="59">
        <v>-269996</v>
      </c>
      <c r="F13" s="60">
        <v>-269996</v>
      </c>
      <c r="G13" s="60">
        <v>-35807</v>
      </c>
      <c r="H13" s="60">
        <v>-356</v>
      </c>
      <c r="I13" s="60">
        <v>-35807</v>
      </c>
      <c r="J13" s="60">
        <v>-71970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-71970</v>
      </c>
      <c r="X13" s="60">
        <v>-17499</v>
      </c>
      <c r="Y13" s="60">
        <v>-54471</v>
      </c>
      <c r="Z13" s="140">
        <v>311.28</v>
      </c>
      <c r="AA13" s="62">
        <v>-269996</v>
      </c>
    </row>
    <row r="14" spans="1:27" ht="13.5">
      <c r="A14" s="249" t="s">
        <v>42</v>
      </c>
      <c r="B14" s="182"/>
      <c r="C14" s="155"/>
      <c r="D14" s="155"/>
      <c r="E14" s="59">
        <v>-3500000</v>
      </c>
      <c r="F14" s="60">
        <v>-3500000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-874998</v>
      </c>
      <c r="Y14" s="60">
        <v>874998</v>
      </c>
      <c r="Z14" s="140">
        <v>-100</v>
      </c>
      <c r="AA14" s="62">
        <v>-3500000</v>
      </c>
    </row>
    <row r="15" spans="1:27" ht="13.5">
      <c r="A15" s="250" t="s">
        <v>184</v>
      </c>
      <c r="B15" s="251"/>
      <c r="C15" s="168">
        <f aca="true" t="shared" si="0" ref="C15:Y15">SUM(C6:C14)</f>
        <v>29008807</v>
      </c>
      <c r="D15" s="168">
        <f>SUM(D6:D14)</f>
        <v>0</v>
      </c>
      <c r="E15" s="72">
        <f t="shared" si="0"/>
        <v>46611908</v>
      </c>
      <c r="F15" s="73">
        <f t="shared" si="0"/>
        <v>46611908</v>
      </c>
      <c r="G15" s="73">
        <f t="shared" si="0"/>
        <v>42001758</v>
      </c>
      <c r="H15" s="73">
        <f t="shared" si="0"/>
        <v>-4788707</v>
      </c>
      <c r="I15" s="73">
        <f t="shared" si="0"/>
        <v>-1933354</v>
      </c>
      <c r="J15" s="73">
        <f t="shared" si="0"/>
        <v>35279697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35279697</v>
      </c>
      <c r="X15" s="73">
        <f t="shared" si="0"/>
        <v>36893966</v>
      </c>
      <c r="Y15" s="73">
        <f t="shared" si="0"/>
        <v>-1614269</v>
      </c>
      <c r="Z15" s="170">
        <f>+IF(X15&lt;&gt;0,+(Y15/X15)*100,0)</f>
        <v>-4.3754282204304085</v>
      </c>
      <c r="AA15" s="74">
        <f>SUM(AA6:AA14)</f>
        <v>46611908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30500</v>
      </c>
      <c r="D19" s="155"/>
      <c r="E19" s="59">
        <v>200000</v>
      </c>
      <c r="F19" s="60">
        <v>200000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200000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-24729374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10000000</v>
      </c>
      <c r="D22" s="155"/>
      <c r="E22" s="59"/>
      <c r="F22" s="60"/>
      <c r="G22" s="60"/>
      <c r="H22" s="60">
        <v>-60000000</v>
      </c>
      <c r="I22" s="60"/>
      <c r="J22" s="60">
        <v>-60000000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-60000000</v>
      </c>
      <c r="X22" s="60"/>
      <c r="Y22" s="60">
        <v>-60000000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-39442599</v>
      </c>
      <c r="F24" s="60">
        <v>-39442599</v>
      </c>
      <c r="G24" s="60">
        <v>-1187226</v>
      </c>
      <c r="H24" s="60">
        <v>-2804295</v>
      </c>
      <c r="I24" s="60">
        <v>-1025489</v>
      </c>
      <c r="J24" s="60">
        <v>-5017010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-5017010</v>
      </c>
      <c r="X24" s="60">
        <v>-10872750</v>
      </c>
      <c r="Y24" s="60">
        <v>5855740</v>
      </c>
      <c r="Z24" s="140">
        <v>-53.86</v>
      </c>
      <c r="AA24" s="62">
        <v>-39442599</v>
      </c>
    </row>
    <row r="25" spans="1:27" ht="13.5">
      <c r="A25" s="250" t="s">
        <v>191</v>
      </c>
      <c r="B25" s="251"/>
      <c r="C25" s="168">
        <f aca="true" t="shared" si="1" ref="C25:Y25">SUM(C19:C24)</f>
        <v>-14698874</v>
      </c>
      <c r="D25" s="168">
        <f>SUM(D19:D24)</f>
        <v>0</v>
      </c>
      <c r="E25" s="72">
        <f t="shared" si="1"/>
        <v>-39242599</v>
      </c>
      <c r="F25" s="73">
        <f t="shared" si="1"/>
        <v>-39242599</v>
      </c>
      <c r="G25" s="73">
        <f t="shared" si="1"/>
        <v>-1187226</v>
      </c>
      <c r="H25" s="73">
        <f t="shared" si="1"/>
        <v>-62804295</v>
      </c>
      <c r="I25" s="73">
        <f t="shared" si="1"/>
        <v>-1025489</v>
      </c>
      <c r="J25" s="73">
        <f t="shared" si="1"/>
        <v>-65017010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-65017010</v>
      </c>
      <c r="X25" s="73">
        <f t="shared" si="1"/>
        <v>-10872750</v>
      </c>
      <c r="Y25" s="73">
        <f t="shared" si="1"/>
        <v>-54144260</v>
      </c>
      <c r="Z25" s="170">
        <f>+IF(X25&lt;&gt;0,+(Y25/X25)*100,0)</f>
        <v>497.9812834839392</v>
      </c>
      <c r="AA25" s="74">
        <f>SUM(AA19:AA24)</f>
        <v>-39242599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-159248</v>
      </c>
      <c r="D33" s="155"/>
      <c r="E33" s="59">
        <v>-96000</v>
      </c>
      <c r="F33" s="60">
        <v>-96000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-24000</v>
      </c>
      <c r="Y33" s="60">
        <v>24000</v>
      </c>
      <c r="Z33" s="140">
        <v>-100</v>
      </c>
      <c r="AA33" s="62">
        <v>-96000</v>
      </c>
    </row>
    <row r="34" spans="1:27" ht="13.5">
      <c r="A34" s="250" t="s">
        <v>197</v>
      </c>
      <c r="B34" s="251"/>
      <c r="C34" s="168">
        <f aca="true" t="shared" si="2" ref="C34:Y34">SUM(C29:C33)</f>
        <v>-159248</v>
      </c>
      <c r="D34" s="168">
        <f>SUM(D29:D33)</f>
        <v>0</v>
      </c>
      <c r="E34" s="72">
        <f t="shared" si="2"/>
        <v>-96000</v>
      </c>
      <c r="F34" s="73">
        <f t="shared" si="2"/>
        <v>-96000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-24000</v>
      </c>
      <c r="Y34" s="73">
        <f t="shared" si="2"/>
        <v>24000</v>
      </c>
      <c r="Z34" s="170">
        <f>+IF(X34&lt;&gt;0,+(Y34/X34)*100,0)</f>
        <v>-100</v>
      </c>
      <c r="AA34" s="74">
        <f>SUM(AA29:AA33)</f>
        <v>-96000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14150685</v>
      </c>
      <c r="D36" s="153">
        <f>+D15+D25+D34</f>
        <v>0</v>
      </c>
      <c r="E36" s="99">
        <f t="shared" si="3"/>
        <v>7273309</v>
      </c>
      <c r="F36" s="100">
        <f t="shared" si="3"/>
        <v>7273309</v>
      </c>
      <c r="G36" s="100">
        <f t="shared" si="3"/>
        <v>40814532</v>
      </c>
      <c r="H36" s="100">
        <f t="shared" si="3"/>
        <v>-67593002</v>
      </c>
      <c r="I36" s="100">
        <f t="shared" si="3"/>
        <v>-2958843</v>
      </c>
      <c r="J36" s="100">
        <f t="shared" si="3"/>
        <v>-29737313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-29737313</v>
      </c>
      <c r="X36" s="100">
        <f t="shared" si="3"/>
        <v>25997216</v>
      </c>
      <c r="Y36" s="100">
        <f t="shared" si="3"/>
        <v>-55734529</v>
      </c>
      <c r="Z36" s="137">
        <f>+IF(X36&lt;&gt;0,+(Y36/X36)*100,0)</f>
        <v>-214.3865289267897</v>
      </c>
      <c r="AA36" s="102">
        <f>+AA15+AA25+AA34</f>
        <v>7273309</v>
      </c>
    </row>
    <row r="37" spans="1:27" ht="13.5">
      <c r="A37" s="249" t="s">
        <v>199</v>
      </c>
      <c r="B37" s="182"/>
      <c r="C37" s="153">
        <v>31935057</v>
      </c>
      <c r="D37" s="153"/>
      <c r="E37" s="99">
        <v>9785394</v>
      </c>
      <c r="F37" s="100">
        <v>9785394</v>
      </c>
      <c r="G37" s="100"/>
      <c r="H37" s="100">
        <v>40814532</v>
      </c>
      <c r="I37" s="100">
        <v>-26778470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9785394</v>
      </c>
      <c r="Y37" s="100">
        <v>-9785394</v>
      </c>
      <c r="Z37" s="137">
        <v>-100</v>
      </c>
      <c r="AA37" s="102">
        <v>9785394</v>
      </c>
    </row>
    <row r="38" spans="1:27" ht="13.5">
      <c r="A38" s="269" t="s">
        <v>200</v>
      </c>
      <c r="B38" s="256"/>
      <c r="C38" s="257">
        <v>46085742</v>
      </c>
      <c r="D38" s="257"/>
      <c r="E38" s="258">
        <v>17058702</v>
      </c>
      <c r="F38" s="259">
        <v>17058702</v>
      </c>
      <c r="G38" s="259">
        <v>40814532</v>
      </c>
      <c r="H38" s="259">
        <v>-26778470</v>
      </c>
      <c r="I38" s="259">
        <v>-29737313</v>
      </c>
      <c r="J38" s="259">
        <v>-29737313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-29737313</v>
      </c>
      <c r="X38" s="259">
        <v>35782609</v>
      </c>
      <c r="Y38" s="259">
        <v>-65519922</v>
      </c>
      <c r="Z38" s="260">
        <v>-183.11</v>
      </c>
      <c r="AA38" s="261">
        <v>17058702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29745869</v>
      </c>
      <c r="F5" s="106">
        <f t="shared" si="0"/>
        <v>29745869</v>
      </c>
      <c r="G5" s="106">
        <f t="shared" si="0"/>
        <v>16594000</v>
      </c>
      <c r="H5" s="106">
        <f t="shared" si="0"/>
        <v>0</v>
      </c>
      <c r="I5" s="106">
        <f t="shared" si="0"/>
        <v>0</v>
      </c>
      <c r="J5" s="106">
        <f t="shared" si="0"/>
        <v>16594000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16594000</v>
      </c>
      <c r="X5" s="106">
        <f t="shared" si="0"/>
        <v>7436467</v>
      </c>
      <c r="Y5" s="106">
        <f t="shared" si="0"/>
        <v>9157533</v>
      </c>
      <c r="Z5" s="201">
        <f>+IF(X5&lt;&gt;0,+(Y5/X5)*100,0)</f>
        <v>123.14359762505502</v>
      </c>
      <c r="AA5" s="199">
        <f>SUM(AA11:AA18)</f>
        <v>29745869</v>
      </c>
    </row>
    <row r="6" spans="1:27" ht="13.5">
      <c r="A6" s="291" t="s">
        <v>204</v>
      </c>
      <c r="B6" s="142"/>
      <c r="C6" s="62"/>
      <c r="D6" s="156"/>
      <c r="E6" s="60">
        <v>6680869</v>
      </c>
      <c r="F6" s="60">
        <v>6680869</v>
      </c>
      <c r="G6" s="60">
        <v>16594000</v>
      </c>
      <c r="H6" s="60"/>
      <c r="I6" s="60"/>
      <c r="J6" s="60">
        <v>16594000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16594000</v>
      </c>
      <c r="X6" s="60">
        <v>1670217</v>
      </c>
      <c r="Y6" s="60">
        <v>14923783</v>
      </c>
      <c r="Z6" s="140">
        <v>893.52</v>
      </c>
      <c r="AA6" s="155">
        <v>6680869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15000000</v>
      </c>
      <c r="F10" s="60">
        <v>15000000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3750000</v>
      </c>
      <c r="Y10" s="60">
        <v>-3750000</v>
      </c>
      <c r="Z10" s="140">
        <v>-100</v>
      </c>
      <c r="AA10" s="155">
        <v>15000000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21680869</v>
      </c>
      <c r="F11" s="295">
        <f t="shared" si="1"/>
        <v>21680869</v>
      </c>
      <c r="G11" s="295">
        <f t="shared" si="1"/>
        <v>16594000</v>
      </c>
      <c r="H11" s="295">
        <f t="shared" si="1"/>
        <v>0</v>
      </c>
      <c r="I11" s="295">
        <f t="shared" si="1"/>
        <v>0</v>
      </c>
      <c r="J11" s="295">
        <f t="shared" si="1"/>
        <v>16594000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16594000</v>
      </c>
      <c r="X11" s="295">
        <f t="shared" si="1"/>
        <v>5420217</v>
      </c>
      <c r="Y11" s="295">
        <f t="shared" si="1"/>
        <v>11173783</v>
      </c>
      <c r="Z11" s="296">
        <f>+IF(X11&lt;&gt;0,+(Y11/X11)*100,0)</f>
        <v>206.15010432239154</v>
      </c>
      <c r="AA11" s="297">
        <f>SUM(AA6:AA10)</f>
        <v>21680869</v>
      </c>
    </row>
    <row r="12" spans="1:27" ht="13.5">
      <c r="A12" s="298" t="s">
        <v>210</v>
      </c>
      <c r="B12" s="136"/>
      <c r="C12" s="62"/>
      <c r="D12" s="156"/>
      <c r="E12" s="60">
        <v>6845000</v>
      </c>
      <c r="F12" s="60">
        <v>6845000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1711250</v>
      </c>
      <c r="Y12" s="60">
        <v>-1711250</v>
      </c>
      <c r="Z12" s="140">
        <v>-100</v>
      </c>
      <c r="AA12" s="155">
        <v>6845000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1220000</v>
      </c>
      <c r="F15" s="60">
        <v>1220000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305000</v>
      </c>
      <c r="Y15" s="60">
        <v>-305000</v>
      </c>
      <c r="Z15" s="140">
        <v>-100</v>
      </c>
      <c r="AA15" s="155">
        <v>1220000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9697492</v>
      </c>
      <c r="F20" s="100">
        <f t="shared" si="2"/>
        <v>9697492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2424373</v>
      </c>
      <c r="Y20" s="100">
        <f t="shared" si="2"/>
        <v>-2424373</v>
      </c>
      <c r="Z20" s="137">
        <f>+IF(X20&lt;&gt;0,+(Y20/X20)*100,0)</f>
        <v>-100</v>
      </c>
      <c r="AA20" s="153">
        <f>SUM(AA26:AA33)</f>
        <v>9697492</v>
      </c>
    </row>
    <row r="21" spans="1:27" ht="13.5">
      <c r="A21" s="291" t="s">
        <v>204</v>
      </c>
      <c r="B21" s="142"/>
      <c r="C21" s="62"/>
      <c r="D21" s="156"/>
      <c r="E21" s="60">
        <v>7766492</v>
      </c>
      <c r="F21" s="60">
        <v>7766492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1941623</v>
      </c>
      <c r="Y21" s="60">
        <v>-1941623</v>
      </c>
      <c r="Z21" s="140">
        <v>-100</v>
      </c>
      <c r="AA21" s="155">
        <v>7766492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7766492</v>
      </c>
      <c r="F26" s="295">
        <f t="shared" si="3"/>
        <v>7766492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1941623</v>
      </c>
      <c r="Y26" s="295">
        <f t="shared" si="3"/>
        <v>-1941623</v>
      </c>
      <c r="Z26" s="296">
        <f>+IF(X26&lt;&gt;0,+(Y26/X26)*100,0)</f>
        <v>-100</v>
      </c>
      <c r="AA26" s="297">
        <f>SUM(AA21:AA25)</f>
        <v>7766492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1931000</v>
      </c>
      <c r="F30" s="60">
        <v>1931000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482750</v>
      </c>
      <c r="Y30" s="60">
        <v>-482750</v>
      </c>
      <c r="Z30" s="140">
        <v>-100</v>
      </c>
      <c r="AA30" s="155">
        <v>1931000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14447361</v>
      </c>
      <c r="F36" s="60">
        <f t="shared" si="4"/>
        <v>14447361</v>
      </c>
      <c r="G36" s="60">
        <f t="shared" si="4"/>
        <v>16594000</v>
      </c>
      <c r="H36" s="60">
        <f t="shared" si="4"/>
        <v>0</v>
      </c>
      <c r="I36" s="60">
        <f t="shared" si="4"/>
        <v>0</v>
      </c>
      <c r="J36" s="60">
        <f t="shared" si="4"/>
        <v>16594000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16594000</v>
      </c>
      <c r="X36" s="60">
        <f t="shared" si="4"/>
        <v>3611840</v>
      </c>
      <c r="Y36" s="60">
        <f t="shared" si="4"/>
        <v>12982160</v>
      </c>
      <c r="Z36" s="140">
        <f aca="true" t="shared" si="5" ref="Z36:Z49">+IF(X36&lt;&gt;0,+(Y36/X36)*100,0)</f>
        <v>359.43341897758484</v>
      </c>
      <c r="AA36" s="155">
        <f>AA6+AA21</f>
        <v>14447361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15000000</v>
      </c>
      <c r="F40" s="60">
        <f t="shared" si="4"/>
        <v>15000000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3750000</v>
      </c>
      <c r="Y40" s="60">
        <f t="shared" si="4"/>
        <v>-3750000</v>
      </c>
      <c r="Z40" s="140">
        <f t="shared" si="5"/>
        <v>-100</v>
      </c>
      <c r="AA40" s="155">
        <f>AA10+AA25</f>
        <v>15000000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29447361</v>
      </c>
      <c r="F41" s="295">
        <f t="shared" si="6"/>
        <v>29447361</v>
      </c>
      <c r="G41" s="295">
        <f t="shared" si="6"/>
        <v>16594000</v>
      </c>
      <c r="H41" s="295">
        <f t="shared" si="6"/>
        <v>0</v>
      </c>
      <c r="I41" s="295">
        <f t="shared" si="6"/>
        <v>0</v>
      </c>
      <c r="J41" s="295">
        <f t="shared" si="6"/>
        <v>16594000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16594000</v>
      </c>
      <c r="X41" s="295">
        <f t="shared" si="6"/>
        <v>7361840</v>
      </c>
      <c r="Y41" s="295">
        <f t="shared" si="6"/>
        <v>9232160</v>
      </c>
      <c r="Z41" s="296">
        <f t="shared" si="5"/>
        <v>125.40560512045901</v>
      </c>
      <c r="AA41" s="297">
        <f>SUM(AA36:AA40)</f>
        <v>29447361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6845000</v>
      </c>
      <c r="F42" s="54">
        <f t="shared" si="7"/>
        <v>6845000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1711250</v>
      </c>
      <c r="Y42" s="54">
        <f t="shared" si="7"/>
        <v>-1711250</v>
      </c>
      <c r="Z42" s="184">
        <f t="shared" si="5"/>
        <v>-100</v>
      </c>
      <c r="AA42" s="130">
        <f aca="true" t="shared" si="8" ref="AA42:AA48">AA12+AA27</f>
        <v>6845000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3151000</v>
      </c>
      <c r="F45" s="54">
        <f t="shared" si="7"/>
        <v>3151000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787750</v>
      </c>
      <c r="Y45" s="54">
        <f t="shared" si="7"/>
        <v>-787750</v>
      </c>
      <c r="Z45" s="184">
        <f t="shared" si="5"/>
        <v>-100</v>
      </c>
      <c r="AA45" s="130">
        <f t="shared" si="8"/>
        <v>3151000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39443361</v>
      </c>
      <c r="F49" s="220">
        <f t="shared" si="9"/>
        <v>39443361</v>
      </c>
      <c r="G49" s="220">
        <f t="shared" si="9"/>
        <v>16594000</v>
      </c>
      <c r="H49" s="220">
        <f t="shared" si="9"/>
        <v>0</v>
      </c>
      <c r="I49" s="220">
        <f t="shared" si="9"/>
        <v>0</v>
      </c>
      <c r="J49" s="220">
        <f t="shared" si="9"/>
        <v>16594000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16594000</v>
      </c>
      <c r="X49" s="220">
        <f t="shared" si="9"/>
        <v>9860840</v>
      </c>
      <c r="Y49" s="220">
        <f t="shared" si="9"/>
        <v>6733160</v>
      </c>
      <c r="Z49" s="221">
        <f t="shared" si="5"/>
        <v>68.28180966327412</v>
      </c>
      <c r="AA49" s="222">
        <f>SUM(AA41:AA48)</f>
        <v>39443361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14826</v>
      </c>
      <c r="H65" s="60">
        <v>14826</v>
      </c>
      <c r="I65" s="60">
        <v>14826</v>
      </c>
      <c r="J65" s="60">
        <v>44478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44478</v>
      </c>
      <c r="X65" s="60"/>
      <c r="Y65" s="60">
        <v>44478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1396861</v>
      </c>
      <c r="H66" s="275">
        <v>579236</v>
      </c>
      <c r="I66" s="275">
        <v>579236</v>
      </c>
      <c r="J66" s="275">
        <v>2555333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2555333</v>
      </c>
      <c r="X66" s="275"/>
      <c r="Y66" s="275">
        <v>2555333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6361535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6361535</v>
      </c>
      <c r="F69" s="220">
        <f t="shared" si="12"/>
        <v>0</v>
      </c>
      <c r="G69" s="220">
        <f t="shared" si="12"/>
        <v>1411687</v>
      </c>
      <c r="H69" s="220">
        <f t="shared" si="12"/>
        <v>594062</v>
      </c>
      <c r="I69" s="220">
        <f t="shared" si="12"/>
        <v>594062</v>
      </c>
      <c r="J69" s="220">
        <f t="shared" si="12"/>
        <v>2599811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2599811</v>
      </c>
      <c r="X69" s="220">
        <f t="shared" si="12"/>
        <v>0</v>
      </c>
      <c r="Y69" s="220">
        <f t="shared" si="12"/>
        <v>2599811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21680869</v>
      </c>
      <c r="F5" s="358">
        <f t="shared" si="0"/>
        <v>21680869</v>
      </c>
      <c r="G5" s="358">
        <f t="shared" si="0"/>
        <v>16594000</v>
      </c>
      <c r="H5" s="356">
        <f t="shared" si="0"/>
        <v>0</v>
      </c>
      <c r="I5" s="356">
        <f t="shared" si="0"/>
        <v>0</v>
      </c>
      <c r="J5" s="358">
        <f t="shared" si="0"/>
        <v>16594000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16594000</v>
      </c>
      <c r="X5" s="356">
        <f t="shared" si="0"/>
        <v>5420217</v>
      </c>
      <c r="Y5" s="358">
        <f t="shared" si="0"/>
        <v>11173783</v>
      </c>
      <c r="Z5" s="359">
        <f>+IF(X5&lt;&gt;0,+(Y5/X5)*100,0)</f>
        <v>206.15010432239154</v>
      </c>
      <c r="AA5" s="360">
        <f>+AA6+AA8+AA11+AA13+AA15</f>
        <v>21680869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6680869</v>
      </c>
      <c r="F6" s="59">
        <f t="shared" si="1"/>
        <v>6680869</v>
      </c>
      <c r="G6" s="59">
        <f t="shared" si="1"/>
        <v>16594000</v>
      </c>
      <c r="H6" s="60">
        <f t="shared" si="1"/>
        <v>0</v>
      </c>
      <c r="I6" s="60">
        <f t="shared" si="1"/>
        <v>0</v>
      </c>
      <c r="J6" s="59">
        <f t="shared" si="1"/>
        <v>16594000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16594000</v>
      </c>
      <c r="X6" s="60">
        <f t="shared" si="1"/>
        <v>1670217</v>
      </c>
      <c r="Y6" s="59">
        <f t="shared" si="1"/>
        <v>14923783</v>
      </c>
      <c r="Z6" s="61">
        <f>+IF(X6&lt;&gt;0,+(Y6/X6)*100,0)</f>
        <v>893.5235960357247</v>
      </c>
      <c r="AA6" s="62">
        <f t="shared" si="1"/>
        <v>6680869</v>
      </c>
    </row>
    <row r="7" spans="1:27" ht="13.5">
      <c r="A7" s="291" t="s">
        <v>228</v>
      </c>
      <c r="B7" s="142"/>
      <c r="C7" s="60"/>
      <c r="D7" s="340"/>
      <c r="E7" s="60">
        <v>6680869</v>
      </c>
      <c r="F7" s="59">
        <v>6680869</v>
      </c>
      <c r="G7" s="59">
        <v>16594000</v>
      </c>
      <c r="H7" s="60"/>
      <c r="I7" s="60"/>
      <c r="J7" s="59">
        <v>16594000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16594000</v>
      </c>
      <c r="X7" s="60">
        <v>1670217</v>
      </c>
      <c r="Y7" s="59">
        <v>14923783</v>
      </c>
      <c r="Z7" s="61">
        <v>893.52</v>
      </c>
      <c r="AA7" s="62">
        <v>6680869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15000000</v>
      </c>
      <c r="F15" s="59">
        <f t="shared" si="5"/>
        <v>15000000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3750000</v>
      </c>
      <c r="Y15" s="59">
        <f t="shared" si="5"/>
        <v>-3750000</v>
      </c>
      <c r="Z15" s="61">
        <f>+IF(X15&lt;&gt;0,+(Y15/X15)*100,0)</f>
        <v>-100</v>
      </c>
      <c r="AA15" s="62">
        <f>SUM(AA16:AA20)</f>
        <v>15000000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15000000</v>
      </c>
      <c r="F18" s="59">
        <v>15000000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3750000</v>
      </c>
      <c r="Y18" s="59">
        <v>-3750000</v>
      </c>
      <c r="Z18" s="61">
        <v>-100</v>
      </c>
      <c r="AA18" s="62">
        <v>15000000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6845000</v>
      </c>
      <c r="F22" s="345">
        <f t="shared" si="6"/>
        <v>6845000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1711250</v>
      </c>
      <c r="Y22" s="345">
        <f t="shared" si="6"/>
        <v>-1711250</v>
      </c>
      <c r="Z22" s="336">
        <f>+IF(X22&lt;&gt;0,+(Y22/X22)*100,0)</f>
        <v>-100</v>
      </c>
      <c r="AA22" s="350">
        <f>SUM(AA23:AA32)</f>
        <v>6845000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6845000</v>
      </c>
      <c r="F25" s="59">
        <v>6845000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1711250</v>
      </c>
      <c r="Y25" s="59">
        <v>-1711250</v>
      </c>
      <c r="Z25" s="61">
        <v>-100</v>
      </c>
      <c r="AA25" s="62">
        <v>6845000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1220000</v>
      </c>
      <c r="F40" s="345">
        <f t="shared" si="9"/>
        <v>1220000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305000</v>
      </c>
      <c r="Y40" s="345">
        <f t="shared" si="9"/>
        <v>-305000</v>
      </c>
      <c r="Z40" s="336">
        <f>+IF(X40&lt;&gt;0,+(Y40/X40)*100,0)</f>
        <v>-100</v>
      </c>
      <c r="AA40" s="350">
        <f>SUM(AA41:AA49)</f>
        <v>1220000</v>
      </c>
    </row>
    <row r="41" spans="1:27" ht="13.5">
      <c r="A41" s="361" t="s">
        <v>247</v>
      </c>
      <c r="B41" s="142"/>
      <c r="C41" s="362"/>
      <c r="D41" s="363"/>
      <c r="E41" s="362">
        <v>230000</v>
      </c>
      <c r="F41" s="364">
        <v>230000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57500</v>
      </c>
      <c r="Y41" s="364">
        <v>-57500</v>
      </c>
      <c r="Z41" s="365">
        <v>-100</v>
      </c>
      <c r="AA41" s="366">
        <v>230000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990000</v>
      </c>
      <c r="F44" s="53">
        <v>990000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247500</v>
      </c>
      <c r="Y44" s="53">
        <v>-247500</v>
      </c>
      <c r="Z44" s="94">
        <v>-100</v>
      </c>
      <c r="AA44" s="95">
        <v>990000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29745869</v>
      </c>
      <c r="F60" s="264">
        <f t="shared" si="14"/>
        <v>29745869</v>
      </c>
      <c r="G60" s="264">
        <f t="shared" si="14"/>
        <v>16594000</v>
      </c>
      <c r="H60" s="219">
        <f t="shared" si="14"/>
        <v>0</v>
      </c>
      <c r="I60" s="219">
        <f t="shared" si="14"/>
        <v>0</v>
      </c>
      <c r="J60" s="264">
        <f t="shared" si="14"/>
        <v>16594000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16594000</v>
      </c>
      <c r="X60" s="219">
        <f t="shared" si="14"/>
        <v>7436467</v>
      </c>
      <c r="Y60" s="264">
        <f t="shared" si="14"/>
        <v>9157533</v>
      </c>
      <c r="Z60" s="337">
        <f>+IF(X60&lt;&gt;0,+(Y60/X60)*100,0)</f>
        <v>123.14359762505502</v>
      </c>
      <c r="AA60" s="232">
        <f>+AA57+AA54+AA51+AA40+AA37+AA34+AA22+AA5</f>
        <v>29745869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7766492</v>
      </c>
      <c r="F5" s="358">
        <f t="shared" si="0"/>
        <v>7766492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1941623</v>
      </c>
      <c r="Y5" s="358">
        <f t="shared" si="0"/>
        <v>-1941623</v>
      </c>
      <c r="Z5" s="359">
        <f>+IF(X5&lt;&gt;0,+(Y5/X5)*100,0)</f>
        <v>-100</v>
      </c>
      <c r="AA5" s="360">
        <f>+AA6+AA8+AA11+AA13+AA15</f>
        <v>7766492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7766492</v>
      </c>
      <c r="F6" s="59">
        <f t="shared" si="1"/>
        <v>7766492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1941623</v>
      </c>
      <c r="Y6" s="59">
        <f t="shared" si="1"/>
        <v>-1941623</v>
      </c>
      <c r="Z6" s="61">
        <f>+IF(X6&lt;&gt;0,+(Y6/X6)*100,0)</f>
        <v>-100</v>
      </c>
      <c r="AA6" s="62">
        <f t="shared" si="1"/>
        <v>7766492</v>
      </c>
    </row>
    <row r="7" spans="1:27" ht="13.5">
      <c r="A7" s="291" t="s">
        <v>228</v>
      </c>
      <c r="B7" s="142"/>
      <c r="C7" s="60"/>
      <c r="D7" s="340"/>
      <c r="E7" s="60">
        <v>7766492</v>
      </c>
      <c r="F7" s="59">
        <v>7766492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1941623</v>
      </c>
      <c r="Y7" s="59">
        <v>-1941623</v>
      </c>
      <c r="Z7" s="61">
        <v>-100</v>
      </c>
      <c r="AA7" s="62">
        <v>7766492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1931000</v>
      </c>
      <c r="F40" s="345">
        <f t="shared" si="9"/>
        <v>1931000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482750</v>
      </c>
      <c r="Y40" s="345">
        <f t="shared" si="9"/>
        <v>-482750</v>
      </c>
      <c r="Z40" s="336">
        <f>+IF(X40&lt;&gt;0,+(Y40/X40)*100,0)</f>
        <v>-100</v>
      </c>
      <c r="AA40" s="350">
        <f>SUM(AA41:AA49)</f>
        <v>1931000</v>
      </c>
    </row>
    <row r="41" spans="1:27" ht="13.5">
      <c r="A41" s="361" t="s">
        <v>247</v>
      </c>
      <c r="B41" s="142"/>
      <c r="C41" s="362"/>
      <c r="D41" s="363"/>
      <c r="E41" s="362">
        <v>200000</v>
      </c>
      <c r="F41" s="364">
        <v>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</v>
      </c>
      <c r="Y41" s="364">
        <v>-50000</v>
      </c>
      <c r="Z41" s="365">
        <v>-100</v>
      </c>
      <c r="AA41" s="366">
        <v>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1731000</v>
      </c>
      <c r="F44" s="53">
        <v>1731000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432750</v>
      </c>
      <c r="Y44" s="53">
        <v>-432750</v>
      </c>
      <c r="Z44" s="94">
        <v>-100</v>
      </c>
      <c r="AA44" s="95">
        <v>1731000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9697492</v>
      </c>
      <c r="F60" s="264">
        <f t="shared" si="14"/>
        <v>9697492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2424373</v>
      </c>
      <c r="Y60" s="264">
        <f t="shared" si="14"/>
        <v>-2424373</v>
      </c>
      <c r="Z60" s="337">
        <f>+IF(X60&lt;&gt;0,+(Y60/X60)*100,0)</f>
        <v>-100</v>
      </c>
      <c r="AA60" s="232">
        <f>+AA57+AA54+AA51+AA40+AA37+AA34+AA22+AA5</f>
        <v>9697492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2013-11-05T08:58:56Z</dcterms:created>
  <dcterms:modified xsi:type="dcterms:W3CDTF">2013-11-05T08:59:00Z</dcterms:modified>
  <cp:category/>
  <cp:version/>
  <cp:contentType/>
  <cp:contentStatus/>
</cp:coreProperties>
</file>