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<sst xmlns="http://schemas.openxmlformats.org/spreadsheetml/2006/main" count="855" uniqueCount="302">
  <si>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Endumeni(KZN241)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</si>
  <si>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</si>
  <si>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</si>
  <si>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</si>
  <si>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</si>
  <si>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</si>
  <si>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</si>
  <si>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</si>
  <si>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</si>
  <si>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</si>
  <si>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</si>
  <si>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</si>
  <si>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</si>
  <si>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</si>
  <si>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</si>
  <si>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</si>
  <si>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</si>
  <si>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</si>
  <si>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</si>
  <si>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</si>
  <si>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</si>
  <si>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</si>
  <si>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</si>
  <si>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</si>
  <si>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</si>
  <si>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</si>
  <si>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</si>
  <si>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</si>
  <si>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</si>
  <si>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</si>
  <si>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</si>
  <si>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</si>
  <si>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</si>
  <si>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</si>
  <si>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</si>
  <si>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</si>
  <si>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</si>
  <si>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</si>
  <si>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</si>
  <si>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</si>
  <si>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</si>
  <si>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</si>
  <si>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</si>
  <si>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</si>
  <si>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</si>
  <si>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</si>
  <si>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</si>
  <si>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</si>
  <si>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</si>
  <si>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</si>
  <si>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</si>
  <si>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</si>
  <si>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</si>
  <si>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</si>
  <si>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</si>
  <si>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</si>
  <si>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</si>
  <si>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</si>
  <si>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</si>
  <si>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</si>
  <si>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</si>
  <si>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</si>
  <si>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</si>
  <si>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</si>
  <si>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</si>
  <si>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</si>
  <si>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</si>
  <si>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</si>
  <si>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</si>
  <si>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</si>
  <si>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Endumeni(KZN241)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</si>
  <si>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</si>
  <si>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</si>
  <si>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</si>
  <si>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</si>
  <si>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</si>
  <si>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</si>
  <si>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</si>
  <si>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</si>
  <si>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</si>
  <si>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</si>
  <si>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</si>
  <si>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</si>
  <si>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</si>
  <si>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</si>
  <si>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</si>
  <si>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</si>
  <si>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</si>
  <si>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</si>
  <si>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</si>
  <si>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</si>
  <si>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</si>
  <si>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</si>
  <si>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</si>
  <si>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</si>
  <si>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</si>
  <si>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</si>
  <si>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</si>
  <si>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</si>
  <si>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</si>
  <si>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Endumeni(KZN241)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</si>
  <si>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</si>
  <si>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</si>
  <si>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</si>
  <si>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</si>
  <si>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</si>
  <si>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</si>
  <si>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</si>
  <si>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</si>
  <si>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</si>
  <si>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</si>
  <si>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</si>
  <si>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</si>
  <si>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</si>
  <si>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</si>
  <si>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</si>
  <si>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</si>
  <si>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</si>
  <si>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</si>
  <si>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</si>
  <si>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</si>
  <si>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</si>
  <si>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</si>
  <si>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</si>
  <si>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</si>
  <si>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</si>
  <si>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</si>
  <si>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</si>
  <si>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</si>
  <si>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Endumeni(KZN241)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</si>
  <si>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</si>
  <si>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</si>
  <si>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</si>
  <si>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</si>
  <si>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</si>
  <si>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</si>
  <si>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</si>
  <si>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</si>
  <si>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</si>
  <si>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</si>
  <si>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Endumeni(KZN241)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</si>
  <si>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</si>
  <si>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</si>
  <si>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</si>
  <si>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</si>
  <si>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</si>
  <si>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</si>
  <si>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</si>
  <si>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</si>
  <si>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</si>
  <si>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</si>
  <si>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</si>
  <si>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</si>
  <si>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</si>
  <si>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</si>
  <si>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</si>
  <si>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</si>
  <si>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</si>
  <si>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</si>
  <si>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</si>
  <si>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</si>
  <si>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</si>
  <si>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</si>
  <si>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</si>
  <si>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</si>
  <si>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</si>
  <si>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</si>
  <si>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</si>
  <si>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</si>
  <si>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</si>
  <si>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</si>
  <si>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</si>
  <si>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</si>
  <si>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</si>
  <si>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Endumeni(KZN241)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</si>
  <si>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</si>
  <si>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</si>
  <si>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</si>
  <si>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</si>
  <si>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</si>
  <si>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</si>
  <si>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</si>
  <si>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</si>
  <si>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</si>
  <si>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</si>
  <si>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</si>
  <si>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</si>
  <si>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</si>
  <si>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</si>
  <si>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</si>
  <si>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</si>
  <si>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</si>
  <si>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</si>
  <si>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</si>
  <si>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</si>
  <si>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</si>
  <si>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</si>
  <si>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</si>
  <si>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</si>
  <si>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</si>
  <si>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</si>
  <si>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Endumeni(KZN241)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</si>
  <si>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</si>
  <si>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</si>
  <si>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</si>
  <si>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</si>
  <si>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</si>
  <si>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</si>
  <si>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</si>
  <si>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</si>
  <si>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</si>
  <si>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</si>
  <si>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</si>
  <si>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</si>
  <si>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</si>
  <si>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</si>
  <si>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</si>
  <si>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</si>
  <si>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</si>
  <si>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</si>
  <si>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</si>
  <si>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</si>
  <si>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</si>
  <si>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</si>
  <si>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</si>
  <si>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</si>
  <si>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Endumeni(KZN241)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</si>
  <si>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</si>
  <si>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</si>
  <si>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</si>
  <si>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</si>
  <si>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</si>
  <si>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</si>
  <si>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</si>
  <si>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</si>
  <si>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</si>
  <si>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</si>
  <si>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</si>
  <si>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</si>
  <si>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</si>
  <si>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</si>
  <si>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</si>
  <si>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</si>
  <si>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</si>
  <si>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</si>
  <si>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</si>
  <si>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</si>
  <si>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</si>
  <si>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</si>
  <si>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</si>
  <si>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</si>
  <si>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</si>
  <si>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</si>
  <si>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</si>
  <si>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</si>
  <si>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</si>
  <si>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</si>
  <si>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</si>
  <si>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</si>
  <si>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</si>
  <si>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</si>
  <si>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</si>
  <si>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Endumeni(KZN241)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</si>
  <si>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</si>
  <si>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</si>
  <si>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Endumeni(KZN241)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</si>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</sst>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51645301</v>
      </c>
      <c r="C5" s="19">
        <v>0</v>
      </c>
      <c r="D5" s="59">
        <v>49473055</v>
      </c>
      <c r="E5" s="60">
        <v>49473055</v>
      </c>
      <c r="F5" s="60">
        <v>12266309</v>
      </c>
      <c r="G5" s="60">
        <v>2884261</v>
      </c>
      <c r="H5" s="60">
        <v>3967487</v>
      </c>
      <c r="I5" s="60">
        <v>19118057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19118057</v>
      </c>
      <c r="W5" s="60">
        <v>12368264</v>
      </c>
      <c r="X5" s="60">
        <v>6749793</v>
      </c>
      <c r="Y5" s="61">
        <v>54.57</v>
      </c>
      <c r="Z5" s="62">
        <v>49473055</v>
      </c>
    </row>
    <row r="6" spans="1:26" ht="13.5">
      <c r="A6" s="58" t="s">
        <v>32</v>
      </c>
      <c r="B6" s="19">
        <v>95756467</v>
      </c>
      <c r="C6" s="19">
        <v>0</v>
      </c>
      <c r="D6" s="59">
        <v>104904973</v>
      </c>
      <c r="E6" s="60">
        <v>104904973</v>
      </c>
      <c r="F6" s="60">
        <v>9166885</v>
      </c>
      <c r="G6" s="60">
        <v>9254542</v>
      </c>
      <c r="H6" s="60">
        <v>8711258</v>
      </c>
      <c r="I6" s="60">
        <v>27132685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27132685</v>
      </c>
      <c r="W6" s="60">
        <v>26226243</v>
      </c>
      <c r="X6" s="60">
        <v>906442</v>
      </c>
      <c r="Y6" s="61">
        <v>3.46</v>
      </c>
      <c r="Z6" s="62">
        <v>104904973</v>
      </c>
    </row>
    <row r="7" spans="1:26" ht="13.5">
      <c r="A7" s="58" t="s">
        <v>33</v>
      </c>
      <c r="B7" s="19">
        <v>1957691</v>
      </c>
      <c r="C7" s="19">
        <v>0</v>
      </c>
      <c r="D7" s="59">
        <v>1900000</v>
      </c>
      <c r="E7" s="60">
        <v>1900000</v>
      </c>
      <c r="F7" s="60">
        <v>137814</v>
      </c>
      <c r="G7" s="60">
        <v>292911</v>
      </c>
      <c r="H7" s="60">
        <v>171951</v>
      </c>
      <c r="I7" s="60">
        <v>602676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602676</v>
      </c>
      <c r="W7" s="60">
        <v>475000</v>
      </c>
      <c r="X7" s="60">
        <v>127676</v>
      </c>
      <c r="Y7" s="61">
        <v>26.88</v>
      </c>
      <c r="Z7" s="62">
        <v>1900000</v>
      </c>
    </row>
    <row r="8" spans="1:26" ht="13.5">
      <c r="A8" s="58" t="s">
        <v>34</v>
      </c>
      <c r="B8" s="19">
        <v>46378919</v>
      </c>
      <c r="C8" s="19">
        <v>0</v>
      </c>
      <c r="D8" s="59">
        <v>45697000</v>
      </c>
      <c r="E8" s="60">
        <v>45697000</v>
      </c>
      <c r="F8" s="60">
        <v>0</v>
      </c>
      <c r="G8" s="60">
        <v>9598077</v>
      </c>
      <c r="H8" s="60">
        <v>3168872</v>
      </c>
      <c r="I8" s="60">
        <v>12766949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12766949</v>
      </c>
      <c r="W8" s="60">
        <v>11424250</v>
      </c>
      <c r="X8" s="60">
        <v>1342699</v>
      </c>
      <c r="Y8" s="61">
        <v>11.75</v>
      </c>
      <c r="Z8" s="62">
        <v>45697000</v>
      </c>
    </row>
    <row r="9" spans="1:26" ht="13.5">
      <c r="A9" s="58" t="s">
        <v>35</v>
      </c>
      <c r="B9" s="19">
        <v>7348475</v>
      </c>
      <c r="C9" s="19">
        <v>0</v>
      </c>
      <c r="D9" s="59">
        <v>15007585</v>
      </c>
      <c r="E9" s="60">
        <v>15007585</v>
      </c>
      <c r="F9" s="60">
        <v>665036</v>
      </c>
      <c r="G9" s="60">
        <v>619304</v>
      </c>
      <c r="H9" s="60">
        <v>587001</v>
      </c>
      <c r="I9" s="60">
        <v>1871341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1871341</v>
      </c>
      <c r="W9" s="60">
        <v>3751896</v>
      </c>
      <c r="X9" s="60">
        <v>-1880555</v>
      </c>
      <c r="Y9" s="61">
        <v>-50.12</v>
      </c>
      <c r="Z9" s="62">
        <v>15007585</v>
      </c>
    </row>
    <row r="10" spans="1:26" ht="25.5">
      <c r="A10" s="63" t="s">
        <v>277</v>
      </c>
      <c r="B10" s="64">
        <f>SUM(B5:B9)</f>
        <v>203086853</v>
      </c>
      <c r="C10" s="64">
        <f>SUM(C5:C9)</f>
        <v>0</v>
      </c>
      <c r="D10" s="65">
        <f aca="true" t="shared" si="0" ref="D10:Z10">SUM(D5:D9)</f>
        <v>216982613</v>
      </c>
      <c r="E10" s="66">
        <f t="shared" si="0"/>
        <v>216982613</v>
      </c>
      <c r="F10" s="66">
        <f t="shared" si="0"/>
        <v>22236044</v>
      </c>
      <c r="G10" s="66">
        <f t="shared" si="0"/>
        <v>22649095</v>
      </c>
      <c r="H10" s="66">
        <f t="shared" si="0"/>
        <v>16606569</v>
      </c>
      <c r="I10" s="66">
        <f t="shared" si="0"/>
        <v>61491708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61491708</v>
      </c>
      <c r="W10" s="66">
        <f t="shared" si="0"/>
        <v>54245653</v>
      </c>
      <c r="X10" s="66">
        <f t="shared" si="0"/>
        <v>7246055</v>
      </c>
      <c r="Y10" s="67">
        <f>+IF(W10&lt;&gt;0,(X10/W10)*100,0)</f>
        <v>13.357853762033244</v>
      </c>
      <c r="Z10" s="68">
        <f t="shared" si="0"/>
        <v>216982613</v>
      </c>
    </row>
    <row r="11" spans="1:26" ht="13.5">
      <c r="A11" s="58" t="s">
        <v>37</v>
      </c>
      <c r="B11" s="19">
        <v>66822731</v>
      </c>
      <c r="C11" s="19">
        <v>0</v>
      </c>
      <c r="D11" s="59">
        <v>82243772</v>
      </c>
      <c r="E11" s="60">
        <v>82243772</v>
      </c>
      <c r="F11" s="60">
        <v>5435501</v>
      </c>
      <c r="G11" s="60">
        <v>6188886</v>
      </c>
      <c r="H11" s="60">
        <v>5450450</v>
      </c>
      <c r="I11" s="60">
        <v>17074837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17074837</v>
      </c>
      <c r="W11" s="60">
        <v>20560943</v>
      </c>
      <c r="X11" s="60">
        <v>-3486106</v>
      </c>
      <c r="Y11" s="61">
        <v>-16.95</v>
      </c>
      <c r="Z11" s="62">
        <v>82243772</v>
      </c>
    </row>
    <row r="12" spans="1:26" ht="13.5">
      <c r="A12" s="58" t="s">
        <v>38</v>
      </c>
      <c r="B12" s="19">
        <v>2927575</v>
      </c>
      <c r="C12" s="19">
        <v>0</v>
      </c>
      <c r="D12" s="59">
        <v>3148337</v>
      </c>
      <c r="E12" s="60">
        <v>3148337</v>
      </c>
      <c r="F12" s="60">
        <v>247013</v>
      </c>
      <c r="G12" s="60">
        <v>247013</v>
      </c>
      <c r="H12" s="60">
        <v>231190</v>
      </c>
      <c r="I12" s="60">
        <v>725216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725216</v>
      </c>
      <c r="W12" s="60">
        <v>787084</v>
      </c>
      <c r="X12" s="60">
        <v>-61868</v>
      </c>
      <c r="Y12" s="61">
        <v>-7.86</v>
      </c>
      <c r="Z12" s="62">
        <v>3148337</v>
      </c>
    </row>
    <row r="13" spans="1:26" ht="13.5">
      <c r="A13" s="58" t="s">
        <v>278</v>
      </c>
      <c r="B13" s="19">
        <v>9234605</v>
      </c>
      <c r="C13" s="19">
        <v>0</v>
      </c>
      <c r="D13" s="59">
        <v>10547357</v>
      </c>
      <c r="E13" s="60">
        <v>10547357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2636839</v>
      </c>
      <c r="X13" s="60">
        <v>-2636839</v>
      </c>
      <c r="Y13" s="61">
        <v>-100</v>
      </c>
      <c r="Z13" s="62">
        <v>10547357</v>
      </c>
    </row>
    <row r="14" spans="1:26" ht="13.5">
      <c r="A14" s="58" t="s">
        <v>40</v>
      </c>
      <c r="B14" s="19">
        <v>1448618</v>
      </c>
      <c r="C14" s="19">
        <v>0</v>
      </c>
      <c r="D14" s="59">
        <v>1251920</v>
      </c>
      <c r="E14" s="60">
        <v>1251920</v>
      </c>
      <c r="F14" s="60">
        <v>0</v>
      </c>
      <c r="G14" s="60">
        <v>0</v>
      </c>
      <c r="H14" s="60">
        <v>680264</v>
      </c>
      <c r="I14" s="60">
        <v>680264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680264</v>
      </c>
      <c r="W14" s="60">
        <v>312980</v>
      </c>
      <c r="X14" s="60">
        <v>367284</v>
      </c>
      <c r="Y14" s="61">
        <v>117.35</v>
      </c>
      <c r="Z14" s="62">
        <v>1251920</v>
      </c>
    </row>
    <row r="15" spans="1:26" ht="13.5">
      <c r="A15" s="58" t="s">
        <v>41</v>
      </c>
      <c r="B15" s="19">
        <v>62805705</v>
      </c>
      <c r="C15" s="19">
        <v>0</v>
      </c>
      <c r="D15" s="59">
        <v>70233941</v>
      </c>
      <c r="E15" s="60">
        <v>70233941</v>
      </c>
      <c r="F15" s="60">
        <v>16024</v>
      </c>
      <c r="G15" s="60">
        <v>9515964</v>
      </c>
      <c r="H15" s="60">
        <v>8521056</v>
      </c>
      <c r="I15" s="60">
        <v>18053044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18053044</v>
      </c>
      <c r="W15" s="60">
        <v>17558485</v>
      </c>
      <c r="X15" s="60">
        <v>494559</v>
      </c>
      <c r="Y15" s="61">
        <v>2.82</v>
      </c>
      <c r="Z15" s="62">
        <v>70233941</v>
      </c>
    </row>
    <row r="16" spans="1:26" ht="13.5">
      <c r="A16" s="69" t="s">
        <v>42</v>
      </c>
      <c r="B16" s="19">
        <v>0</v>
      </c>
      <c r="C16" s="19">
        <v>0</v>
      </c>
      <c r="D16" s="59">
        <v>3872286</v>
      </c>
      <c r="E16" s="60">
        <v>3872286</v>
      </c>
      <c r="F16" s="60">
        <v>50459</v>
      </c>
      <c r="G16" s="60">
        <v>112979</v>
      </c>
      <c r="H16" s="60">
        <v>115487</v>
      </c>
      <c r="I16" s="60">
        <v>278925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278925</v>
      </c>
      <c r="W16" s="60">
        <v>968072</v>
      </c>
      <c r="X16" s="60">
        <v>-689147</v>
      </c>
      <c r="Y16" s="61">
        <v>-71.19</v>
      </c>
      <c r="Z16" s="62">
        <v>3872286</v>
      </c>
    </row>
    <row r="17" spans="1:26" ht="13.5">
      <c r="A17" s="58" t="s">
        <v>43</v>
      </c>
      <c r="B17" s="19">
        <v>64978329</v>
      </c>
      <c r="C17" s="19">
        <v>0</v>
      </c>
      <c r="D17" s="59">
        <v>49749726</v>
      </c>
      <c r="E17" s="60">
        <v>49749726</v>
      </c>
      <c r="F17" s="60">
        <v>3336077</v>
      </c>
      <c r="G17" s="60">
        <v>2986318</v>
      </c>
      <c r="H17" s="60">
        <v>6511742</v>
      </c>
      <c r="I17" s="60">
        <v>12834137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12834137</v>
      </c>
      <c r="W17" s="60">
        <v>12437432</v>
      </c>
      <c r="X17" s="60">
        <v>396705</v>
      </c>
      <c r="Y17" s="61">
        <v>3.19</v>
      </c>
      <c r="Z17" s="62">
        <v>49749726</v>
      </c>
    </row>
    <row r="18" spans="1:26" ht="13.5">
      <c r="A18" s="70" t="s">
        <v>44</v>
      </c>
      <c r="B18" s="71">
        <f>SUM(B11:B17)</f>
        <v>208217563</v>
      </c>
      <c r="C18" s="71">
        <f>SUM(C11:C17)</f>
        <v>0</v>
      </c>
      <c r="D18" s="72">
        <f aca="true" t="shared" si="1" ref="D18:Z18">SUM(D11:D17)</f>
        <v>221047339</v>
      </c>
      <c r="E18" s="73">
        <f t="shared" si="1"/>
        <v>221047339</v>
      </c>
      <c r="F18" s="73">
        <f t="shared" si="1"/>
        <v>9085074</v>
      </c>
      <c r="G18" s="73">
        <f t="shared" si="1"/>
        <v>19051160</v>
      </c>
      <c r="H18" s="73">
        <f t="shared" si="1"/>
        <v>21510189</v>
      </c>
      <c r="I18" s="73">
        <f t="shared" si="1"/>
        <v>49646423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49646423</v>
      </c>
      <c r="W18" s="73">
        <f t="shared" si="1"/>
        <v>55261835</v>
      </c>
      <c r="X18" s="73">
        <f t="shared" si="1"/>
        <v>-5615412</v>
      </c>
      <c r="Y18" s="67">
        <f>+IF(W18&lt;&gt;0,(X18/W18)*100,0)</f>
        <v>-10.161464960401695</v>
      </c>
      <c r="Z18" s="74">
        <f t="shared" si="1"/>
        <v>221047339</v>
      </c>
    </row>
    <row r="19" spans="1:26" ht="13.5">
      <c r="A19" s="70" t="s">
        <v>45</v>
      </c>
      <c r="B19" s="75">
        <f>+B10-B18</f>
        <v>-5130710</v>
      </c>
      <c r="C19" s="75">
        <f>+C10-C18</f>
        <v>0</v>
      </c>
      <c r="D19" s="76">
        <f aca="true" t="shared" si="2" ref="D19:Z19">+D10-D18</f>
        <v>-4064726</v>
      </c>
      <c r="E19" s="77">
        <f t="shared" si="2"/>
        <v>-4064726</v>
      </c>
      <c r="F19" s="77">
        <f t="shared" si="2"/>
        <v>13150970</v>
      </c>
      <c r="G19" s="77">
        <f t="shared" si="2"/>
        <v>3597935</v>
      </c>
      <c r="H19" s="77">
        <f t="shared" si="2"/>
        <v>-4903620</v>
      </c>
      <c r="I19" s="77">
        <f t="shared" si="2"/>
        <v>11845285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11845285</v>
      </c>
      <c r="W19" s="77">
        <f>IF(E10=E18,0,W10-W18)</f>
        <v>-1016182</v>
      </c>
      <c r="X19" s="77">
        <f t="shared" si="2"/>
        <v>12861467</v>
      </c>
      <c r="Y19" s="78">
        <f>+IF(W19&lt;&gt;0,(X19/W19)*100,0)</f>
        <v>-1265.66569768014</v>
      </c>
      <c r="Z19" s="79">
        <f t="shared" si="2"/>
        <v>-4064726</v>
      </c>
    </row>
    <row r="20" spans="1:26" ht="13.5">
      <c r="A20" s="58" t="s">
        <v>46</v>
      </c>
      <c r="B20" s="19">
        <v>12434000</v>
      </c>
      <c r="C20" s="19">
        <v>0</v>
      </c>
      <c r="D20" s="59">
        <v>13311000</v>
      </c>
      <c r="E20" s="60">
        <v>13311000</v>
      </c>
      <c r="F20" s="60">
        <v>0</v>
      </c>
      <c r="G20" s="60">
        <v>0</v>
      </c>
      <c r="H20" s="60">
        <v>1803887</v>
      </c>
      <c r="I20" s="60">
        <v>1803887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1803887</v>
      </c>
      <c r="W20" s="60">
        <v>3327750</v>
      </c>
      <c r="X20" s="60">
        <v>-1523863</v>
      </c>
      <c r="Y20" s="61">
        <v>-45.79</v>
      </c>
      <c r="Z20" s="62">
        <v>13311000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7303290</v>
      </c>
      <c r="C22" s="86">
        <f>SUM(C19:C21)</f>
        <v>0</v>
      </c>
      <c r="D22" s="87">
        <f aca="true" t="shared" si="3" ref="D22:Z22">SUM(D19:D21)</f>
        <v>9246274</v>
      </c>
      <c r="E22" s="88">
        <f t="shared" si="3"/>
        <v>9246274</v>
      </c>
      <c r="F22" s="88">
        <f t="shared" si="3"/>
        <v>13150970</v>
      </c>
      <c r="G22" s="88">
        <f t="shared" si="3"/>
        <v>3597935</v>
      </c>
      <c r="H22" s="88">
        <f t="shared" si="3"/>
        <v>-3099733</v>
      </c>
      <c r="I22" s="88">
        <f t="shared" si="3"/>
        <v>13649172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13649172</v>
      </c>
      <c r="W22" s="88">
        <f t="shared" si="3"/>
        <v>2311568</v>
      </c>
      <c r="X22" s="88">
        <f t="shared" si="3"/>
        <v>11337604</v>
      </c>
      <c r="Y22" s="89">
        <f>+IF(W22&lt;&gt;0,(X22/W22)*100,0)</f>
        <v>490.4724412173901</v>
      </c>
      <c r="Z22" s="90">
        <f t="shared" si="3"/>
        <v>9246274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7303290</v>
      </c>
      <c r="C24" s="75">
        <f>SUM(C22:C23)</f>
        <v>0</v>
      </c>
      <c r="D24" s="76">
        <f aca="true" t="shared" si="4" ref="D24:Z24">SUM(D22:D23)</f>
        <v>9246274</v>
      </c>
      <c r="E24" s="77">
        <f t="shared" si="4"/>
        <v>9246274</v>
      </c>
      <c r="F24" s="77">
        <f t="shared" si="4"/>
        <v>13150970</v>
      </c>
      <c r="G24" s="77">
        <f t="shared" si="4"/>
        <v>3597935</v>
      </c>
      <c r="H24" s="77">
        <f t="shared" si="4"/>
        <v>-3099733</v>
      </c>
      <c r="I24" s="77">
        <f t="shared" si="4"/>
        <v>13649172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13649172</v>
      </c>
      <c r="W24" s="77">
        <f t="shared" si="4"/>
        <v>2311568</v>
      </c>
      <c r="X24" s="77">
        <f t="shared" si="4"/>
        <v>11337604</v>
      </c>
      <c r="Y24" s="78">
        <f>+IF(W24&lt;&gt;0,(X24/W24)*100,0)</f>
        <v>490.4724412173901</v>
      </c>
      <c r="Z24" s="79">
        <f t="shared" si="4"/>
        <v>9246274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23826352</v>
      </c>
      <c r="C27" s="22">
        <v>0</v>
      </c>
      <c r="D27" s="99">
        <v>35308713</v>
      </c>
      <c r="E27" s="100">
        <v>35308713</v>
      </c>
      <c r="F27" s="100">
        <v>0</v>
      </c>
      <c r="G27" s="100">
        <v>233329</v>
      </c>
      <c r="H27" s="100">
        <v>1936808</v>
      </c>
      <c r="I27" s="100">
        <v>2170137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2170137</v>
      </c>
      <c r="W27" s="100">
        <v>8827178</v>
      </c>
      <c r="X27" s="100">
        <v>-6657041</v>
      </c>
      <c r="Y27" s="101">
        <v>-75.42</v>
      </c>
      <c r="Z27" s="102">
        <v>35308713</v>
      </c>
    </row>
    <row r="28" spans="1:26" ht="13.5">
      <c r="A28" s="103" t="s">
        <v>46</v>
      </c>
      <c r="B28" s="19">
        <v>12434000</v>
      </c>
      <c r="C28" s="19">
        <v>0</v>
      </c>
      <c r="D28" s="59">
        <v>18462385</v>
      </c>
      <c r="E28" s="60">
        <v>18462385</v>
      </c>
      <c r="F28" s="60">
        <v>0</v>
      </c>
      <c r="G28" s="60">
        <v>233329</v>
      </c>
      <c r="H28" s="60">
        <v>1915004</v>
      </c>
      <c r="I28" s="60">
        <v>2148333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2148333</v>
      </c>
      <c r="W28" s="60">
        <v>4615596</v>
      </c>
      <c r="X28" s="60">
        <v>-2467263</v>
      </c>
      <c r="Y28" s="61">
        <v>-53.45</v>
      </c>
      <c r="Z28" s="62">
        <v>18462385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3200000</v>
      </c>
      <c r="E30" s="60">
        <v>3200000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800000</v>
      </c>
      <c r="X30" s="60">
        <v>-800000</v>
      </c>
      <c r="Y30" s="61">
        <v>-100</v>
      </c>
      <c r="Z30" s="62">
        <v>3200000</v>
      </c>
    </row>
    <row r="31" spans="1:26" ht="13.5">
      <c r="A31" s="58" t="s">
        <v>53</v>
      </c>
      <c r="B31" s="19">
        <v>11392352</v>
      </c>
      <c r="C31" s="19">
        <v>0</v>
      </c>
      <c r="D31" s="59">
        <v>13646328</v>
      </c>
      <c r="E31" s="60">
        <v>13646328</v>
      </c>
      <c r="F31" s="60">
        <v>0</v>
      </c>
      <c r="G31" s="60">
        <v>0</v>
      </c>
      <c r="H31" s="60">
        <v>21804</v>
      </c>
      <c r="I31" s="60">
        <v>21804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21804</v>
      </c>
      <c r="W31" s="60">
        <v>3411582</v>
      </c>
      <c r="X31" s="60">
        <v>-3389778</v>
      </c>
      <c r="Y31" s="61">
        <v>-99.36</v>
      </c>
      <c r="Z31" s="62">
        <v>13646328</v>
      </c>
    </row>
    <row r="32" spans="1:26" ht="13.5">
      <c r="A32" s="70" t="s">
        <v>54</v>
      </c>
      <c r="B32" s="22">
        <f>SUM(B28:B31)</f>
        <v>23826352</v>
      </c>
      <c r="C32" s="22">
        <f>SUM(C28:C31)</f>
        <v>0</v>
      </c>
      <c r="D32" s="99">
        <f aca="true" t="shared" si="5" ref="D32:Z32">SUM(D28:D31)</f>
        <v>35308713</v>
      </c>
      <c r="E32" s="100">
        <f t="shared" si="5"/>
        <v>35308713</v>
      </c>
      <c r="F32" s="100">
        <f t="shared" si="5"/>
        <v>0</v>
      </c>
      <c r="G32" s="100">
        <f t="shared" si="5"/>
        <v>233329</v>
      </c>
      <c r="H32" s="100">
        <f t="shared" si="5"/>
        <v>1936808</v>
      </c>
      <c r="I32" s="100">
        <f t="shared" si="5"/>
        <v>2170137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2170137</v>
      </c>
      <c r="W32" s="100">
        <f t="shared" si="5"/>
        <v>8827178</v>
      </c>
      <c r="X32" s="100">
        <f t="shared" si="5"/>
        <v>-6657041</v>
      </c>
      <c r="Y32" s="101">
        <f>+IF(W32&lt;&gt;0,(X32/W32)*100,0)</f>
        <v>-75.4152799456406</v>
      </c>
      <c r="Z32" s="102">
        <f t="shared" si="5"/>
        <v>35308713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60415809</v>
      </c>
      <c r="C35" s="19">
        <v>0</v>
      </c>
      <c r="D35" s="59">
        <v>63403242</v>
      </c>
      <c r="E35" s="60">
        <v>63403242</v>
      </c>
      <c r="F35" s="60">
        <v>76848909</v>
      </c>
      <c r="G35" s="60">
        <v>75626360</v>
      </c>
      <c r="H35" s="60">
        <v>71777253</v>
      </c>
      <c r="I35" s="60">
        <v>71777253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71777253</v>
      </c>
      <c r="W35" s="60">
        <v>15850811</v>
      </c>
      <c r="X35" s="60">
        <v>55926442</v>
      </c>
      <c r="Y35" s="61">
        <v>352.83</v>
      </c>
      <c r="Z35" s="62">
        <v>63403242</v>
      </c>
    </row>
    <row r="36" spans="1:26" ht="13.5">
      <c r="A36" s="58" t="s">
        <v>57</v>
      </c>
      <c r="B36" s="19">
        <v>183559884</v>
      </c>
      <c r="C36" s="19">
        <v>0</v>
      </c>
      <c r="D36" s="59">
        <v>199742877</v>
      </c>
      <c r="E36" s="60">
        <v>199742877</v>
      </c>
      <c r="F36" s="60">
        <v>183567236</v>
      </c>
      <c r="G36" s="60">
        <v>183684958</v>
      </c>
      <c r="H36" s="60">
        <v>183946687</v>
      </c>
      <c r="I36" s="60">
        <v>183946687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183946687</v>
      </c>
      <c r="W36" s="60">
        <v>49935719</v>
      </c>
      <c r="X36" s="60">
        <v>134010968</v>
      </c>
      <c r="Y36" s="61">
        <v>268.37</v>
      </c>
      <c r="Z36" s="62">
        <v>199742877</v>
      </c>
    </row>
    <row r="37" spans="1:26" ht="13.5">
      <c r="A37" s="58" t="s">
        <v>58</v>
      </c>
      <c r="B37" s="19">
        <v>39934269</v>
      </c>
      <c r="C37" s="19">
        <v>0</v>
      </c>
      <c r="D37" s="59">
        <v>43208725</v>
      </c>
      <c r="E37" s="60">
        <v>43208725</v>
      </c>
      <c r="F37" s="60">
        <v>42705582</v>
      </c>
      <c r="G37" s="60">
        <v>38205224</v>
      </c>
      <c r="H37" s="60">
        <v>38757052</v>
      </c>
      <c r="I37" s="60">
        <v>38757052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38757052</v>
      </c>
      <c r="W37" s="60">
        <v>10802181</v>
      </c>
      <c r="X37" s="60">
        <v>27954871</v>
      </c>
      <c r="Y37" s="61">
        <v>258.79</v>
      </c>
      <c r="Z37" s="62">
        <v>43208725</v>
      </c>
    </row>
    <row r="38" spans="1:26" ht="13.5">
      <c r="A38" s="58" t="s">
        <v>59</v>
      </c>
      <c r="B38" s="19">
        <v>59935223</v>
      </c>
      <c r="C38" s="19">
        <v>0</v>
      </c>
      <c r="D38" s="59">
        <v>63569754</v>
      </c>
      <c r="E38" s="60">
        <v>63569754</v>
      </c>
      <c r="F38" s="60">
        <v>59935222</v>
      </c>
      <c r="G38" s="60">
        <v>59935222</v>
      </c>
      <c r="H38" s="60">
        <v>59232978</v>
      </c>
      <c r="I38" s="60">
        <v>59232978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59232978</v>
      </c>
      <c r="W38" s="60">
        <v>15892439</v>
      </c>
      <c r="X38" s="60">
        <v>43340539</v>
      </c>
      <c r="Y38" s="61">
        <v>272.71</v>
      </c>
      <c r="Z38" s="62">
        <v>63569754</v>
      </c>
    </row>
    <row r="39" spans="1:26" ht="13.5">
      <c r="A39" s="58" t="s">
        <v>60</v>
      </c>
      <c r="B39" s="19">
        <v>144106201</v>
      </c>
      <c r="C39" s="19">
        <v>0</v>
      </c>
      <c r="D39" s="59">
        <v>156367640</v>
      </c>
      <c r="E39" s="60">
        <v>156367640</v>
      </c>
      <c r="F39" s="60">
        <v>157775341</v>
      </c>
      <c r="G39" s="60">
        <v>161170872</v>
      </c>
      <c r="H39" s="60">
        <v>157733910</v>
      </c>
      <c r="I39" s="60">
        <v>157733910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157733910</v>
      </c>
      <c r="W39" s="60">
        <v>39091910</v>
      </c>
      <c r="X39" s="60">
        <v>118642000</v>
      </c>
      <c r="Y39" s="61">
        <v>303.5</v>
      </c>
      <c r="Z39" s="62">
        <v>156367640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20426028</v>
      </c>
      <c r="C42" s="19">
        <v>0</v>
      </c>
      <c r="D42" s="59">
        <v>25321722</v>
      </c>
      <c r="E42" s="60">
        <v>25321722</v>
      </c>
      <c r="F42" s="60">
        <v>-18569851</v>
      </c>
      <c r="G42" s="60">
        <v>17733114</v>
      </c>
      <c r="H42" s="60">
        <v>724016</v>
      </c>
      <c r="I42" s="60">
        <v>-112721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-112721</v>
      </c>
      <c r="W42" s="60">
        <v>7088328</v>
      </c>
      <c r="X42" s="60">
        <v>-7201049</v>
      </c>
      <c r="Y42" s="61">
        <v>-101.59</v>
      </c>
      <c r="Z42" s="62">
        <v>25321722</v>
      </c>
    </row>
    <row r="43" spans="1:26" ht="13.5">
      <c r="A43" s="58" t="s">
        <v>63</v>
      </c>
      <c r="B43" s="19">
        <v>-23802290</v>
      </c>
      <c r="C43" s="19">
        <v>0</v>
      </c>
      <c r="D43" s="59">
        <v>-26890977</v>
      </c>
      <c r="E43" s="60">
        <v>-26890977</v>
      </c>
      <c r="F43" s="60">
        <v>0</v>
      </c>
      <c r="G43" s="60">
        <v>-110371</v>
      </c>
      <c r="H43" s="60">
        <v>-255879</v>
      </c>
      <c r="I43" s="60">
        <v>-366250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-366250</v>
      </c>
      <c r="W43" s="60">
        <v>-6291708</v>
      </c>
      <c r="X43" s="60">
        <v>5925458</v>
      </c>
      <c r="Y43" s="61">
        <v>-94.18</v>
      </c>
      <c r="Z43" s="62">
        <v>-26890977</v>
      </c>
    </row>
    <row r="44" spans="1:26" ht="13.5">
      <c r="A44" s="58" t="s">
        <v>64</v>
      </c>
      <c r="B44" s="19">
        <v>-1280207</v>
      </c>
      <c r="C44" s="19">
        <v>0</v>
      </c>
      <c r="D44" s="59">
        <v>682749</v>
      </c>
      <c r="E44" s="60">
        <v>682749</v>
      </c>
      <c r="F44" s="60">
        <v>142518</v>
      </c>
      <c r="G44" s="60">
        <v>23250</v>
      </c>
      <c r="H44" s="60">
        <v>-669084</v>
      </c>
      <c r="I44" s="60">
        <v>-503316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-503316</v>
      </c>
      <c r="W44" s="60">
        <v>-527473</v>
      </c>
      <c r="X44" s="60">
        <v>24157</v>
      </c>
      <c r="Y44" s="61">
        <v>-4.58</v>
      </c>
      <c r="Z44" s="62">
        <v>682749</v>
      </c>
    </row>
    <row r="45" spans="1:26" ht="13.5">
      <c r="A45" s="70" t="s">
        <v>65</v>
      </c>
      <c r="B45" s="22">
        <v>42074798</v>
      </c>
      <c r="C45" s="22">
        <v>0</v>
      </c>
      <c r="D45" s="99">
        <v>37246681</v>
      </c>
      <c r="E45" s="100">
        <v>37246681</v>
      </c>
      <c r="F45" s="100">
        <v>-16467147</v>
      </c>
      <c r="G45" s="100">
        <v>1178846</v>
      </c>
      <c r="H45" s="100">
        <v>977899</v>
      </c>
      <c r="I45" s="100">
        <v>977899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977899</v>
      </c>
      <c r="W45" s="100">
        <v>38402334</v>
      </c>
      <c r="X45" s="100">
        <v>-37424435</v>
      </c>
      <c r="Y45" s="101">
        <v>-97.45</v>
      </c>
      <c r="Z45" s="102">
        <v>37246681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10002768</v>
      </c>
      <c r="C49" s="52">
        <v>0</v>
      </c>
      <c r="D49" s="129">
        <v>391140</v>
      </c>
      <c r="E49" s="54">
        <v>1809806</v>
      </c>
      <c r="F49" s="54">
        <v>0</v>
      </c>
      <c r="G49" s="54">
        <v>0</v>
      </c>
      <c r="H49" s="54">
        <v>0</v>
      </c>
      <c r="I49" s="54">
        <v>1407199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1298964</v>
      </c>
      <c r="W49" s="54">
        <v>72351834</v>
      </c>
      <c r="X49" s="54">
        <v>0</v>
      </c>
      <c r="Y49" s="54">
        <v>0</v>
      </c>
      <c r="Z49" s="130">
        <v>87261711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23864886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23864886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89.60193213379961</v>
      </c>
      <c r="E58" s="7">
        <f t="shared" si="6"/>
        <v>89.60193213379961</v>
      </c>
      <c r="F58" s="7">
        <f t="shared" si="6"/>
        <v>100.09962190286447</v>
      </c>
      <c r="G58" s="7">
        <f t="shared" si="6"/>
        <v>100.07946340292793</v>
      </c>
      <c r="H58" s="7">
        <f t="shared" si="6"/>
        <v>102.1771455302156</v>
      </c>
      <c r="I58" s="7">
        <f t="shared" si="6"/>
        <v>100.65841775916202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100.65841775916202</v>
      </c>
      <c r="W58" s="7">
        <f t="shared" si="6"/>
        <v>89.65557005711932</v>
      </c>
      <c r="X58" s="7">
        <f t="shared" si="6"/>
        <v>0</v>
      </c>
      <c r="Y58" s="7">
        <f t="shared" si="6"/>
        <v>0</v>
      </c>
      <c r="Z58" s="8">
        <f t="shared" si="6"/>
        <v>89.60193213379961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86.91543270296948</v>
      </c>
      <c r="E59" s="10">
        <f t="shared" si="7"/>
        <v>86.91543270296948</v>
      </c>
      <c r="F59" s="10">
        <f t="shared" si="7"/>
        <v>100.06990547245613</v>
      </c>
      <c r="G59" s="10">
        <f t="shared" si="7"/>
        <v>100.38490883648046</v>
      </c>
      <c r="H59" s="10">
        <f t="shared" si="7"/>
        <v>100.14130955093592</v>
      </c>
      <c r="I59" s="10">
        <f t="shared" si="7"/>
        <v>100.12596520840944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100.12596520840944</v>
      </c>
      <c r="W59" s="10">
        <f t="shared" si="7"/>
        <v>90.17498256075841</v>
      </c>
      <c r="X59" s="10">
        <f t="shared" si="7"/>
        <v>0</v>
      </c>
      <c r="Y59" s="10">
        <f t="shared" si="7"/>
        <v>0</v>
      </c>
      <c r="Z59" s="11">
        <f t="shared" si="7"/>
        <v>86.91543270296948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90.71280634141148</v>
      </c>
      <c r="E60" s="13">
        <f t="shared" si="7"/>
        <v>90.71280634141148</v>
      </c>
      <c r="F60" s="13">
        <f t="shared" si="7"/>
        <v>100.13764763057462</v>
      </c>
      <c r="G60" s="13">
        <f t="shared" si="7"/>
        <v>100.00229076706336</v>
      </c>
      <c r="H60" s="13">
        <f t="shared" si="7"/>
        <v>102.97098306582126</v>
      </c>
      <c r="I60" s="13">
        <f t="shared" si="7"/>
        <v>101.00115414305661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101.00115414305661</v>
      </c>
      <c r="W60" s="13">
        <f t="shared" si="7"/>
        <v>89.44077161792592</v>
      </c>
      <c r="X60" s="13">
        <f t="shared" si="7"/>
        <v>0</v>
      </c>
      <c r="Y60" s="13">
        <f t="shared" si="7"/>
        <v>0</v>
      </c>
      <c r="Z60" s="14">
        <f t="shared" si="7"/>
        <v>90.71280634141148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90.54305086050832</v>
      </c>
      <c r="E61" s="13">
        <f t="shared" si="7"/>
        <v>90.54305086050832</v>
      </c>
      <c r="F61" s="13">
        <f t="shared" si="7"/>
        <v>100.13156410788837</v>
      </c>
      <c r="G61" s="13">
        <f t="shared" si="7"/>
        <v>100.04301162262688</v>
      </c>
      <c r="H61" s="13">
        <f t="shared" si="7"/>
        <v>103.36311172918951</v>
      </c>
      <c r="I61" s="13">
        <f t="shared" si="7"/>
        <v>101.13222286735615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101.13222286735615</v>
      </c>
      <c r="W61" s="13">
        <f t="shared" si="7"/>
        <v>90.1749718091797</v>
      </c>
      <c r="X61" s="13">
        <f t="shared" si="7"/>
        <v>0</v>
      </c>
      <c r="Y61" s="13">
        <f t="shared" si="7"/>
        <v>0</v>
      </c>
      <c r="Z61" s="14">
        <f t="shared" si="7"/>
        <v>90.54305086050832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91.7441965324851</v>
      </c>
      <c r="E64" s="13">
        <f t="shared" si="7"/>
        <v>91.7441965324851</v>
      </c>
      <c r="F64" s="13">
        <f t="shared" si="7"/>
        <v>100.17653923421167</v>
      </c>
      <c r="G64" s="13">
        <f t="shared" si="7"/>
        <v>99.74033776170026</v>
      </c>
      <c r="H64" s="13">
        <f t="shared" si="7"/>
        <v>100.6196254619081</v>
      </c>
      <c r="I64" s="13">
        <f t="shared" si="7"/>
        <v>100.1788406163098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100.1788406163098</v>
      </c>
      <c r="W64" s="13">
        <f t="shared" si="7"/>
        <v>84.9799622393297</v>
      </c>
      <c r="X64" s="13">
        <f t="shared" si="7"/>
        <v>0</v>
      </c>
      <c r="Y64" s="13">
        <f t="shared" si="7"/>
        <v>0</v>
      </c>
      <c r="Z64" s="14">
        <f t="shared" si="7"/>
        <v>91.7441965324851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90.18181818181819</v>
      </c>
      <c r="E66" s="16">
        <f t="shared" si="7"/>
        <v>90.18181818181819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90.18181818181819</v>
      </c>
      <c r="X66" s="16">
        <f t="shared" si="7"/>
        <v>0</v>
      </c>
      <c r="Y66" s="16">
        <f t="shared" si="7"/>
        <v>0</v>
      </c>
      <c r="Z66" s="17">
        <f t="shared" si="7"/>
        <v>90.18181818181819</v>
      </c>
    </row>
    <row r="67" spans="1:26" ht="13.5" hidden="1">
      <c r="A67" s="41" t="s">
        <v>285</v>
      </c>
      <c r="B67" s="24">
        <v>141214042</v>
      </c>
      <c r="C67" s="24"/>
      <c r="D67" s="25">
        <v>148287453</v>
      </c>
      <c r="E67" s="26">
        <v>148287453</v>
      </c>
      <c r="F67" s="26">
        <v>20897011</v>
      </c>
      <c r="G67" s="26">
        <v>11592758</v>
      </c>
      <c r="H67" s="26">
        <v>12108056</v>
      </c>
      <c r="I67" s="26">
        <v>44597825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44597825</v>
      </c>
      <c r="W67" s="26">
        <v>37071864</v>
      </c>
      <c r="X67" s="26"/>
      <c r="Y67" s="25"/>
      <c r="Z67" s="27">
        <v>148287453</v>
      </c>
    </row>
    <row r="68" spans="1:26" ht="13.5" hidden="1">
      <c r="A68" s="37" t="s">
        <v>31</v>
      </c>
      <c r="B68" s="19">
        <v>45454388</v>
      </c>
      <c r="C68" s="19"/>
      <c r="D68" s="20">
        <v>43379180</v>
      </c>
      <c r="E68" s="21">
        <v>43379180</v>
      </c>
      <c r="F68" s="21">
        <v>11730126</v>
      </c>
      <c r="G68" s="21">
        <v>2338216</v>
      </c>
      <c r="H68" s="21">
        <v>3396798</v>
      </c>
      <c r="I68" s="21">
        <v>17465140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17465140</v>
      </c>
      <c r="W68" s="21">
        <v>10844795</v>
      </c>
      <c r="X68" s="21"/>
      <c r="Y68" s="20"/>
      <c r="Z68" s="23">
        <v>43379180</v>
      </c>
    </row>
    <row r="69" spans="1:26" ht="13.5" hidden="1">
      <c r="A69" s="38" t="s">
        <v>32</v>
      </c>
      <c r="B69" s="19">
        <v>95756467</v>
      </c>
      <c r="C69" s="19"/>
      <c r="D69" s="20">
        <v>104904973</v>
      </c>
      <c r="E69" s="21">
        <v>104904973</v>
      </c>
      <c r="F69" s="21">
        <v>9166885</v>
      </c>
      <c r="G69" s="21">
        <v>9254542</v>
      </c>
      <c r="H69" s="21">
        <v>8711258</v>
      </c>
      <c r="I69" s="21">
        <v>27132685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27132685</v>
      </c>
      <c r="W69" s="21">
        <v>26226244</v>
      </c>
      <c r="X69" s="21"/>
      <c r="Y69" s="20"/>
      <c r="Z69" s="23">
        <v>104904973</v>
      </c>
    </row>
    <row r="70" spans="1:26" ht="13.5" hidden="1">
      <c r="A70" s="39" t="s">
        <v>103</v>
      </c>
      <c r="B70" s="19">
        <v>82430404</v>
      </c>
      <c r="C70" s="19"/>
      <c r="D70" s="20">
        <v>90078966</v>
      </c>
      <c r="E70" s="21">
        <v>90078966</v>
      </c>
      <c r="F70" s="21">
        <v>7926934</v>
      </c>
      <c r="G70" s="21">
        <v>8009463</v>
      </c>
      <c r="H70" s="21">
        <v>7466151</v>
      </c>
      <c r="I70" s="21">
        <v>23402548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23402548</v>
      </c>
      <c r="W70" s="21">
        <v>22519742</v>
      </c>
      <c r="X70" s="21"/>
      <c r="Y70" s="20"/>
      <c r="Z70" s="23">
        <v>90078966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13326063</v>
      </c>
      <c r="C73" s="19"/>
      <c r="D73" s="20">
        <v>14826007</v>
      </c>
      <c r="E73" s="21">
        <v>14826007</v>
      </c>
      <c r="F73" s="21">
        <v>1239951</v>
      </c>
      <c r="G73" s="21">
        <v>1245079</v>
      </c>
      <c r="H73" s="21">
        <v>1245107</v>
      </c>
      <c r="I73" s="21">
        <v>3730137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3730137</v>
      </c>
      <c r="W73" s="21">
        <v>3706502</v>
      </c>
      <c r="X73" s="21"/>
      <c r="Y73" s="20"/>
      <c r="Z73" s="23">
        <v>14826007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3187</v>
      </c>
      <c r="C75" s="28"/>
      <c r="D75" s="29">
        <v>3300</v>
      </c>
      <c r="E75" s="30">
        <v>3300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825</v>
      </c>
      <c r="X75" s="30"/>
      <c r="Y75" s="29"/>
      <c r="Z75" s="31">
        <v>3300</v>
      </c>
    </row>
    <row r="76" spans="1:26" ht="13.5" hidden="1">
      <c r="A76" s="42" t="s">
        <v>286</v>
      </c>
      <c r="B76" s="32"/>
      <c r="C76" s="32"/>
      <c r="D76" s="33">
        <v>132868423</v>
      </c>
      <c r="E76" s="34">
        <v>132868423</v>
      </c>
      <c r="F76" s="34">
        <v>20917829</v>
      </c>
      <c r="G76" s="34">
        <v>11601970</v>
      </c>
      <c r="H76" s="34">
        <v>12371666</v>
      </c>
      <c r="I76" s="34">
        <v>44891465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44891465</v>
      </c>
      <c r="W76" s="34">
        <v>33236991</v>
      </c>
      <c r="X76" s="34"/>
      <c r="Y76" s="33"/>
      <c r="Z76" s="35">
        <v>132868423</v>
      </c>
    </row>
    <row r="77" spans="1:26" ht="13.5" hidden="1">
      <c r="A77" s="37" t="s">
        <v>31</v>
      </c>
      <c r="B77" s="19"/>
      <c r="C77" s="19"/>
      <c r="D77" s="20">
        <v>37703202</v>
      </c>
      <c r="E77" s="21">
        <v>37703202</v>
      </c>
      <c r="F77" s="21">
        <v>11738326</v>
      </c>
      <c r="G77" s="21">
        <v>2347216</v>
      </c>
      <c r="H77" s="21">
        <v>3401598</v>
      </c>
      <c r="I77" s="21">
        <v>17487140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17487140</v>
      </c>
      <c r="W77" s="21">
        <v>9779292</v>
      </c>
      <c r="X77" s="21"/>
      <c r="Y77" s="20"/>
      <c r="Z77" s="23">
        <v>37703202</v>
      </c>
    </row>
    <row r="78" spans="1:26" ht="13.5" hidden="1">
      <c r="A78" s="38" t="s">
        <v>32</v>
      </c>
      <c r="B78" s="19"/>
      <c r="C78" s="19"/>
      <c r="D78" s="20">
        <v>95162245</v>
      </c>
      <c r="E78" s="21">
        <v>95162245</v>
      </c>
      <c r="F78" s="21">
        <v>9179503</v>
      </c>
      <c r="G78" s="21">
        <v>9254754</v>
      </c>
      <c r="H78" s="21">
        <v>8970068</v>
      </c>
      <c r="I78" s="21">
        <v>27404325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27404325</v>
      </c>
      <c r="W78" s="21">
        <v>23456955</v>
      </c>
      <c r="X78" s="21"/>
      <c r="Y78" s="20"/>
      <c r="Z78" s="23">
        <v>95162245</v>
      </c>
    </row>
    <row r="79" spans="1:26" ht="13.5" hidden="1">
      <c r="A79" s="39" t="s">
        <v>103</v>
      </c>
      <c r="B79" s="19"/>
      <c r="C79" s="19"/>
      <c r="D79" s="20">
        <v>81560244</v>
      </c>
      <c r="E79" s="21">
        <v>81560244</v>
      </c>
      <c r="F79" s="21">
        <v>7937363</v>
      </c>
      <c r="G79" s="21">
        <v>8012908</v>
      </c>
      <c r="H79" s="21">
        <v>7717246</v>
      </c>
      <c r="I79" s="21">
        <v>23667517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23667517</v>
      </c>
      <c r="W79" s="21">
        <v>20307171</v>
      </c>
      <c r="X79" s="21"/>
      <c r="Y79" s="20"/>
      <c r="Z79" s="23">
        <v>81560244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13602001</v>
      </c>
      <c r="E82" s="21">
        <v>13602001</v>
      </c>
      <c r="F82" s="21">
        <v>1242140</v>
      </c>
      <c r="G82" s="21">
        <v>1241846</v>
      </c>
      <c r="H82" s="21">
        <v>1252822</v>
      </c>
      <c r="I82" s="21">
        <v>3736808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3736808</v>
      </c>
      <c r="W82" s="21">
        <v>3149784</v>
      </c>
      <c r="X82" s="21"/>
      <c r="Y82" s="20"/>
      <c r="Z82" s="23">
        <v>13602001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2976</v>
      </c>
      <c r="E84" s="30">
        <v>2976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744</v>
      </c>
      <c r="X84" s="30"/>
      <c r="Y84" s="29"/>
      <c r="Z84" s="31">
        <v>2976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86534939</v>
      </c>
      <c r="D5" s="153">
        <f>SUM(D6:D8)</f>
        <v>0</v>
      </c>
      <c r="E5" s="154">
        <f t="shared" si="0"/>
        <v>91634970</v>
      </c>
      <c r="F5" s="100">
        <f t="shared" si="0"/>
        <v>91634970</v>
      </c>
      <c r="G5" s="100">
        <f t="shared" si="0"/>
        <v>12492978</v>
      </c>
      <c r="H5" s="100">
        <f t="shared" si="0"/>
        <v>11585773</v>
      </c>
      <c r="I5" s="100">
        <f t="shared" si="0"/>
        <v>4260521</v>
      </c>
      <c r="J5" s="100">
        <f t="shared" si="0"/>
        <v>28339272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28339272</v>
      </c>
      <c r="X5" s="100">
        <f t="shared" si="0"/>
        <v>22908742</v>
      </c>
      <c r="Y5" s="100">
        <f t="shared" si="0"/>
        <v>5430530</v>
      </c>
      <c r="Z5" s="137">
        <f>+IF(X5&lt;&gt;0,+(Y5/X5)*100,0)</f>
        <v>23.705055476202055</v>
      </c>
      <c r="AA5" s="153">
        <f>SUM(AA6:AA8)</f>
        <v>91634970</v>
      </c>
    </row>
    <row r="6" spans="1:27" ht="13.5">
      <c r="A6" s="138" t="s">
        <v>75</v>
      </c>
      <c r="B6" s="136"/>
      <c r="C6" s="155">
        <v>30595270</v>
      </c>
      <c r="D6" s="155"/>
      <c r="E6" s="156">
        <v>37942473</v>
      </c>
      <c r="F6" s="60">
        <v>37942473</v>
      </c>
      <c r="G6" s="60">
        <v>2554</v>
      </c>
      <c r="H6" s="60">
        <v>8286455</v>
      </c>
      <c r="I6" s="60">
        <v>801</v>
      </c>
      <c r="J6" s="60">
        <v>8289810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8289810</v>
      </c>
      <c r="X6" s="60">
        <v>9485618</v>
      </c>
      <c r="Y6" s="60">
        <v>-1195808</v>
      </c>
      <c r="Z6" s="140">
        <v>-12.61</v>
      </c>
      <c r="AA6" s="155">
        <v>37942473</v>
      </c>
    </row>
    <row r="7" spans="1:27" ht="13.5">
      <c r="A7" s="138" t="s">
        <v>76</v>
      </c>
      <c r="B7" s="136"/>
      <c r="C7" s="157">
        <v>55912695</v>
      </c>
      <c r="D7" s="157"/>
      <c r="E7" s="158">
        <v>53669917</v>
      </c>
      <c r="F7" s="159">
        <v>53669917</v>
      </c>
      <c r="G7" s="159">
        <v>12488207</v>
      </c>
      <c r="H7" s="159">
        <v>3297423</v>
      </c>
      <c r="I7" s="159">
        <v>4258565</v>
      </c>
      <c r="J7" s="159">
        <v>20044195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20044195</v>
      </c>
      <c r="X7" s="159">
        <v>13417479</v>
      </c>
      <c r="Y7" s="159">
        <v>6626716</v>
      </c>
      <c r="Z7" s="141">
        <v>49.39</v>
      </c>
      <c r="AA7" s="157">
        <v>53669917</v>
      </c>
    </row>
    <row r="8" spans="1:27" ht="13.5">
      <c r="A8" s="138" t="s">
        <v>77</v>
      </c>
      <c r="B8" s="136"/>
      <c r="C8" s="155">
        <v>26974</v>
      </c>
      <c r="D8" s="155"/>
      <c r="E8" s="156">
        <v>22580</v>
      </c>
      <c r="F8" s="60">
        <v>22580</v>
      </c>
      <c r="G8" s="60">
        <v>2217</v>
      </c>
      <c r="H8" s="60">
        <v>1895</v>
      </c>
      <c r="I8" s="60">
        <v>1155</v>
      </c>
      <c r="J8" s="60">
        <v>5267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5267</v>
      </c>
      <c r="X8" s="60">
        <v>5645</v>
      </c>
      <c r="Y8" s="60">
        <v>-378</v>
      </c>
      <c r="Z8" s="140">
        <v>-6.7</v>
      </c>
      <c r="AA8" s="155">
        <v>22580</v>
      </c>
    </row>
    <row r="9" spans="1:27" ht="13.5">
      <c r="A9" s="135" t="s">
        <v>78</v>
      </c>
      <c r="B9" s="136"/>
      <c r="C9" s="153">
        <f aca="true" t="shared" si="1" ref="C9:Y9">SUM(C10:C14)</f>
        <v>2828207</v>
      </c>
      <c r="D9" s="153">
        <f>SUM(D10:D14)</f>
        <v>0</v>
      </c>
      <c r="E9" s="154">
        <f t="shared" si="1"/>
        <v>4410243</v>
      </c>
      <c r="F9" s="100">
        <f t="shared" si="1"/>
        <v>4410243</v>
      </c>
      <c r="G9" s="100">
        <f t="shared" si="1"/>
        <v>143907</v>
      </c>
      <c r="H9" s="100">
        <f t="shared" si="1"/>
        <v>136089</v>
      </c>
      <c r="I9" s="100">
        <f t="shared" si="1"/>
        <v>2987756</v>
      </c>
      <c r="J9" s="100">
        <f t="shared" si="1"/>
        <v>3267752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3267752</v>
      </c>
      <c r="X9" s="100">
        <f t="shared" si="1"/>
        <v>1102561</v>
      </c>
      <c r="Y9" s="100">
        <f t="shared" si="1"/>
        <v>2165191</v>
      </c>
      <c r="Z9" s="137">
        <f>+IF(X9&lt;&gt;0,+(Y9/X9)*100,0)</f>
        <v>196.37834097161064</v>
      </c>
      <c r="AA9" s="153">
        <f>SUM(AA10:AA14)</f>
        <v>4410243</v>
      </c>
    </row>
    <row r="10" spans="1:27" ht="13.5">
      <c r="A10" s="138" t="s">
        <v>79</v>
      </c>
      <c r="B10" s="136"/>
      <c r="C10" s="155">
        <v>2117051</v>
      </c>
      <c r="D10" s="155"/>
      <c r="E10" s="156">
        <v>3766368</v>
      </c>
      <c r="F10" s="60">
        <v>3766368</v>
      </c>
      <c r="G10" s="60">
        <v>51006</v>
      </c>
      <c r="H10" s="60">
        <v>50612</v>
      </c>
      <c r="I10" s="60">
        <v>2934488</v>
      </c>
      <c r="J10" s="60">
        <v>3036106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3036106</v>
      </c>
      <c r="X10" s="60">
        <v>941592</v>
      </c>
      <c r="Y10" s="60">
        <v>2094514</v>
      </c>
      <c r="Z10" s="140">
        <v>222.44</v>
      </c>
      <c r="AA10" s="155">
        <v>3766368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292889</v>
      </c>
      <c r="D12" s="155"/>
      <c r="E12" s="156">
        <v>312000</v>
      </c>
      <c r="F12" s="60">
        <v>312000</v>
      </c>
      <c r="G12" s="60">
        <v>21275</v>
      </c>
      <c r="H12" s="60">
        <v>49577</v>
      </c>
      <c r="I12" s="60">
        <v>17368</v>
      </c>
      <c r="J12" s="60">
        <v>88220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88220</v>
      </c>
      <c r="X12" s="60">
        <v>78000</v>
      </c>
      <c r="Y12" s="60">
        <v>10220</v>
      </c>
      <c r="Z12" s="140">
        <v>13.1</v>
      </c>
      <c r="AA12" s="155">
        <v>312000</v>
      </c>
    </row>
    <row r="13" spans="1:27" ht="13.5">
      <c r="A13" s="138" t="s">
        <v>82</v>
      </c>
      <c r="B13" s="136"/>
      <c r="C13" s="155">
        <v>418267</v>
      </c>
      <c r="D13" s="155"/>
      <c r="E13" s="156">
        <v>331875</v>
      </c>
      <c r="F13" s="60">
        <v>331875</v>
      </c>
      <c r="G13" s="60">
        <v>71626</v>
      </c>
      <c r="H13" s="60">
        <v>35900</v>
      </c>
      <c r="I13" s="60">
        <v>35900</v>
      </c>
      <c r="J13" s="60">
        <v>143426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143426</v>
      </c>
      <c r="X13" s="60">
        <v>82969</v>
      </c>
      <c r="Y13" s="60">
        <v>60457</v>
      </c>
      <c r="Z13" s="140">
        <v>72.87</v>
      </c>
      <c r="AA13" s="155">
        <v>331875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16907934</v>
      </c>
      <c r="D15" s="153">
        <f>SUM(D16:D18)</f>
        <v>0</v>
      </c>
      <c r="E15" s="154">
        <f t="shared" si="2"/>
        <v>18663020</v>
      </c>
      <c r="F15" s="100">
        <f t="shared" si="2"/>
        <v>18663020</v>
      </c>
      <c r="G15" s="100">
        <f t="shared" si="2"/>
        <v>419434</v>
      </c>
      <c r="H15" s="100">
        <f t="shared" si="2"/>
        <v>394383</v>
      </c>
      <c r="I15" s="100">
        <f t="shared" si="2"/>
        <v>2191890</v>
      </c>
      <c r="J15" s="100">
        <f t="shared" si="2"/>
        <v>3005707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3005707</v>
      </c>
      <c r="X15" s="100">
        <f t="shared" si="2"/>
        <v>4665755</v>
      </c>
      <c r="Y15" s="100">
        <f t="shared" si="2"/>
        <v>-1660048</v>
      </c>
      <c r="Z15" s="137">
        <f>+IF(X15&lt;&gt;0,+(Y15/X15)*100,0)</f>
        <v>-35.5794078343162</v>
      </c>
      <c r="AA15" s="153">
        <f>SUM(AA16:AA18)</f>
        <v>18663020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16907934</v>
      </c>
      <c r="D17" s="155"/>
      <c r="E17" s="156">
        <v>18663020</v>
      </c>
      <c r="F17" s="60">
        <v>18663020</v>
      </c>
      <c r="G17" s="60">
        <v>419434</v>
      </c>
      <c r="H17" s="60">
        <v>394383</v>
      </c>
      <c r="I17" s="60">
        <v>2191890</v>
      </c>
      <c r="J17" s="60">
        <v>3005707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3005707</v>
      </c>
      <c r="X17" s="60">
        <v>4665755</v>
      </c>
      <c r="Y17" s="60">
        <v>-1660048</v>
      </c>
      <c r="Z17" s="140">
        <v>-35.58</v>
      </c>
      <c r="AA17" s="155">
        <v>18663020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109244854</v>
      </c>
      <c r="D19" s="153">
        <f>SUM(D20:D23)</f>
        <v>0</v>
      </c>
      <c r="E19" s="154">
        <f t="shared" si="3"/>
        <v>115580905</v>
      </c>
      <c r="F19" s="100">
        <f t="shared" si="3"/>
        <v>115580905</v>
      </c>
      <c r="G19" s="100">
        <f t="shared" si="3"/>
        <v>9179504</v>
      </c>
      <c r="H19" s="100">
        <f t="shared" si="3"/>
        <v>10532628</v>
      </c>
      <c r="I19" s="100">
        <f t="shared" si="3"/>
        <v>8970068</v>
      </c>
      <c r="J19" s="100">
        <f t="shared" si="3"/>
        <v>28682200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28682200</v>
      </c>
      <c r="X19" s="100">
        <f t="shared" si="3"/>
        <v>28895226</v>
      </c>
      <c r="Y19" s="100">
        <f t="shared" si="3"/>
        <v>-213026</v>
      </c>
      <c r="Z19" s="137">
        <f>+IF(X19&lt;&gt;0,+(Y19/X19)*100,0)</f>
        <v>-0.7372359710908647</v>
      </c>
      <c r="AA19" s="153">
        <f>SUM(AA20:AA23)</f>
        <v>115580905</v>
      </c>
    </row>
    <row r="20" spans="1:27" ht="13.5">
      <c r="A20" s="138" t="s">
        <v>89</v>
      </c>
      <c r="B20" s="136"/>
      <c r="C20" s="155">
        <v>92115517</v>
      </c>
      <c r="D20" s="155"/>
      <c r="E20" s="156">
        <v>96686608</v>
      </c>
      <c r="F20" s="60">
        <v>96686608</v>
      </c>
      <c r="G20" s="60">
        <v>7937363</v>
      </c>
      <c r="H20" s="60">
        <v>8293394</v>
      </c>
      <c r="I20" s="60">
        <v>7717246</v>
      </c>
      <c r="J20" s="60">
        <v>23948003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23948003</v>
      </c>
      <c r="X20" s="60">
        <v>24171652</v>
      </c>
      <c r="Y20" s="60">
        <v>-223649</v>
      </c>
      <c r="Z20" s="140">
        <v>-0.93</v>
      </c>
      <c r="AA20" s="155">
        <v>96686608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17129337</v>
      </c>
      <c r="D23" s="155"/>
      <c r="E23" s="156">
        <v>18894297</v>
      </c>
      <c r="F23" s="60">
        <v>18894297</v>
      </c>
      <c r="G23" s="60">
        <v>1242141</v>
      </c>
      <c r="H23" s="60">
        <v>2239234</v>
      </c>
      <c r="I23" s="60">
        <v>1252822</v>
      </c>
      <c r="J23" s="60">
        <v>4734197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4734197</v>
      </c>
      <c r="X23" s="60">
        <v>4723574</v>
      </c>
      <c r="Y23" s="60">
        <v>10623</v>
      </c>
      <c r="Z23" s="140">
        <v>0.22</v>
      </c>
      <c r="AA23" s="155">
        <v>18894297</v>
      </c>
    </row>
    <row r="24" spans="1:27" ht="13.5">
      <c r="A24" s="135" t="s">
        <v>93</v>
      </c>
      <c r="B24" s="142" t="s">
        <v>94</v>
      </c>
      <c r="C24" s="153">
        <v>4919</v>
      </c>
      <c r="D24" s="153"/>
      <c r="E24" s="154">
        <v>4475</v>
      </c>
      <c r="F24" s="100">
        <v>4475</v>
      </c>
      <c r="G24" s="100">
        <v>221</v>
      </c>
      <c r="H24" s="100">
        <v>222</v>
      </c>
      <c r="I24" s="100">
        <v>221</v>
      </c>
      <c r="J24" s="100">
        <v>664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664</v>
      </c>
      <c r="X24" s="100">
        <v>1119</v>
      </c>
      <c r="Y24" s="100">
        <v>-455</v>
      </c>
      <c r="Z24" s="137">
        <v>-40.66</v>
      </c>
      <c r="AA24" s="153">
        <v>4475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215520853</v>
      </c>
      <c r="D25" s="168">
        <f>+D5+D9+D15+D19+D24</f>
        <v>0</v>
      </c>
      <c r="E25" s="169">
        <f t="shared" si="4"/>
        <v>230293613</v>
      </c>
      <c r="F25" s="73">
        <f t="shared" si="4"/>
        <v>230293613</v>
      </c>
      <c r="G25" s="73">
        <f t="shared" si="4"/>
        <v>22236044</v>
      </c>
      <c r="H25" s="73">
        <f t="shared" si="4"/>
        <v>22649095</v>
      </c>
      <c r="I25" s="73">
        <f t="shared" si="4"/>
        <v>18410456</v>
      </c>
      <c r="J25" s="73">
        <f t="shared" si="4"/>
        <v>63295595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63295595</v>
      </c>
      <c r="X25" s="73">
        <f t="shared" si="4"/>
        <v>57573403</v>
      </c>
      <c r="Y25" s="73">
        <f t="shared" si="4"/>
        <v>5722192</v>
      </c>
      <c r="Z25" s="170">
        <f>+IF(X25&lt;&gt;0,+(Y25/X25)*100,0)</f>
        <v>9.93895045599441</v>
      </c>
      <c r="AA25" s="168">
        <f>+AA5+AA9+AA15+AA19+AA24</f>
        <v>230293613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53292231</v>
      </c>
      <c r="D28" s="153">
        <f>SUM(D29:D31)</f>
        <v>0</v>
      </c>
      <c r="E28" s="154">
        <f t="shared" si="5"/>
        <v>45379606</v>
      </c>
      <c r="F28" s="100">
        <f t="shared" si="5"/>
        <v>45379606</v>
      </c>
      <c r="G28" s="100">
        <f t="shared" si="5"/>
        <v>1755769</v>
      </c>
      <c r="H28" s="100">
        <f t="shared" si="5"/>
        <v>1861175</v>
      </c>
      <c r="I28" s="100">
        <f t="shared" si="5"/>
        <v>2637269</v>
      </c>
      <c r="J28" s="100">
        <f t="shared" si="5"/>
        <v>6254213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6254213</v>
      </c>
      <c r="X28" s="100">
        <f t="shared" si="5"/>
        <v>11344902</v>
      </c>
      <c r="Y28" s="100">
        <f t="shared" si="5"/>
        <v>-5090689</v>
      </c>
      <c r="Z28" s="137">
        <f>+IF(X28&lt;&gt;0,+(Y28/X28)*100,0)</f>
        <v>-44.87204032260481</v>
      </c>
      <c r="AA28" s="153">
        <f>SUM(AA29:AA31)</f>
        <v>45379606</v>
      </c>
    </row>
    <row r="29" spans="1:27" ht="13.5">
      <c r="A29" s="138" t="s">
        <v>75</v>
      </c>
      <c r="B29" s="136"/>
      <c r="C29" s="155">
        <v>17684859</v>
      </c>
      <c r="D29" s="155"/>
      <c r="E29" s="156">
        <v>22557180</v>
      </c>
      <c r="F29" s="60">
        <v>22557180</v>
      </c>
      <c r="G29" s="60">
        <v>770749</v>
      </c>
      <c r="H29" s="60">
        <v>772237</v>
      </c>
      <c r="I29" s="60">
        <v>1924088</v>
      </c>
      <c r="J29" s="60">
        <v>3467074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3467074</v>
      </c>
      <c r="X29" s="60">
        <v>5639295</v>
      </c>
      <c r="Y29" s="60">
        <v>-2172221</v>
      </c>
      <c r="Z29" s="140">
        <v>-38.52</v>
      </c>
      <c r="AA29" s="155">
        <v>22557180</v>
      </c>
    </row>
    <row r="30" spans="1:27" ht="13.5">
      <c r="A30" s="138" t="s">
        <v>76</v>
      </c>
      <c r="B30" s="136"/>
      <c r="C30" s="157">
        <v>28629193</v>
      </c>
      <c r="D30" s="157"/>
      <c r="E30" s="158">
        <v>14352168</v>
      </c>
      <c r="F30" s="159">
        <v>14352168</v>
      </c>
      <c r="G30" s="159">
        <v>548915</v>
      </c>
      <c r="H30" s="159">
        <v>596786</v>
      </c>
      <c r="I30" s="159">
        <v>489062</v>
      </c>
      <c r="J30" s="159">
        <v>1634763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1634763</v>
      </c>
      <c r="X30" s="159">
        <v>3588042</v>
      </c>
      <c r="Y30" s="159">
        <v>-1953279</v>
      </c>
      <c r="Z30" s="141">
        <v>-54.44</v>
      </c>
      <c r="AA30" s="157">
        <v>14352168</v>
      </c>
    </row>
    <row r="31" spans="1:27" ht="13.5">
      <c r="A31" s="138" t="s">
        <v>77</v>
      </c>
      <c r="B31" s="136"/>
      <c r="C31" s="155">
        <v>6978179</v>
      </c>
      <c r="D31" s="155"/>
      <c r="E31" s="156">
        <v>8470258</v>
      </c>
      <c r="F31" s="60">
        <v>8470258</v>
      </c>
      <c r="G31" s="60">
        <v>436105</v>
      </c>
      <c r="H31" s="60">
        <v>492152</v>
      </c>
      <c r="I31" s="60">
        <v>224119</v>
      </c>
      <c r="J31" s="60">
        <v>1152376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1152376</v>
      </c>
      <c r="X31" s="60">
        <v>2117565</v>
      </c>
      <c r="Y31" s="60">
        <v>-965189</v>
      </c>
      <c r="Z31" s="140">
        <v>-45.58</v>
      </c>
      <c r="AA31" s="155">
        <v>8470258</v>
      </c>
    </row>
    <row r="32" spans="1:27" ht="13.5">
      <c r="A32" s="135" t="s">
        <v>78</v>
      </c>
      <c r="B32" s="136"/>
      <c r="C32" s="153">
        <f aca="true" t="shared" si="6" ref="C32:Y32">SUM(C33:C37)</f>
        <v>28549476</v>
      </c>
      <c r="D32" s="153">
        <f>SUM(D33:D37)</f>
        <v>0</v>
      </c>
      <c r="E32" s="154">
        <f t="shared" si="6"/>
        <v>34991121</v>
      </c>
      <c r="F32" s="100">
        <f t="shared" si="6"/>
        <v>34991121</v>
      </c>
      <c r="G32" s="100">
        <f t="shared" si="6"/>
        <v>2674728</v>
      </c>
      <c r="H32" s="100">
        <f t="shared" si="6"/>
        <v>2268375</v>
      </c>
      <c r="I32" s="100">
        <f t="shared" si="6"/>
        <v>2562590</v>
      </c>
      <c r="J32" s="100">
        <f t="shared" si="6"/>
        <v>7505693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7505693</v>
      </c>
      <c r="X32" s="100">
        <f t="shared" si="6"/>
        <v>8747781</v>
      </c>
      <c r="Y32" s="100">
        <f t="shared" si="6"/>
        <v>-1242088</v>
      </c>
      <c r="Z32" s="137">
        <f>+IF(X32&lt;&gt;0,+(Y32/X32)*100,0)</f>
        <v>-14.198892267650503</v>
      </c>
      <c r="AA32" s="153">
        <f>SUM(AA33:AA37)</f>
        <v>34991121</v>
      </c>
    </row>
    <row r="33" spans="1:27" ht="13.5">
      <c r="A33" s="138" t="s">
        <v>79</v>
      </c>
      <c r="B33" s="136"/>
      <c r="C33" s="155">
        <v>19174068</v>
      </c>
      <c r="D33" s="155"/>
      <c r="E33" s="156">
        <v>23973236</v>
      </c>
      <c r="F33" s="60">
        <v>23973236</v>
      </c>
      <c r="G33" s="60">
        <v>1844301</v>
      </c>
      <c r="H33" s="60">
        <v>1518496</v>
      </c>
      <c r="I33" s="60">
        <v>1692555</v>
      </c>
      <c r="J33" s="60">
        <v>5055352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5055352</v>
      </c>
      <c r="X33" s="60">
        <v>5993309</v>
      </c>
      <c r="Y33" s="60">
        <v>-937957</v>
      </c>
      <c r="Z33" s="140">
        <v>-15.65</v>
      </c>
      <c r="AA33" s="155">
        <v>23973236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9090746</v>
      </c>
      <c r="D35" s="155"/>
      <c r="E35" s="156">
        <v>10686010</v>
      </c>
      <c r="F35" s="60">
        <v>10686010</v>
      </c>
      <c r="G35" s="60">
        <v>832085</v>
      </c>
      <c r="H35" s="60">
        <v>769408</v>
      </c>
      <c r="I35" s="60">
        <v>871631</v>
      </c>
      <c r="J35" s="60">
        <v>2473124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2473124</v>
      </c>
      <c r="X35" s="60">
        <v>2671503</v>
      </c>
      <c r="Y35" s="60">
        <v>-198379</v>
      </c>
      <c r="Z35" s="140">
        <v>-7.43</v>
      </c>
      <c r="AA35" s="155">
        <v>10686010</v>
      </c>
    </row>
    <row r="36" spans="1:27" ht="13.5">
      <c r="A36" s="138" t="s">
        <v>82</v>
      </c>
      <c r="B36" s="136"/>
      <c r="C36" s="155">
        <v>284662</v>
      </c>
      <c r="D36" s="155"/>
      <c r="E36" s="156">
        <v>331875</v>
      </c>
      <c r="F36" s="60">
        <v>331875</v>
      </c>
      <c r="G36" s="60">
        <v>-1658</v>
      </c>
      <c r="H36" s="60">
        <v>-19529</v>
      </c>
      <c r="I36" s="60">
        <v>-1596</v>
      </c>
      <c r="J36" s="60">
        <v>-22783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-22783</v>
      </c>
      <c r="X36" s="60">
        <v>82969</v>
      </c>
      <c r="Y36" s="60">
        <v>-105752</v>
      </c>
      <c r="Z36" s="140">
        <v>-127.46</v>
      </c>
      <c r="AA36" s="155">
        <v>331875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19466499</v>
      </c>
      <c r="D38" s="153">
        <f>SUM(D39:D41)</f>
        <v>0</v>
      </c>
      <c r="E38" s="154">
        <f t="shared" si="7"/>
        <v>25217707</v>
      </c>
      <c r="F38" s="100">
        <f t="shared" si="7"/>
        <v>25217707</v>
      </c>
      <c r="G38" s="100">
        <f t="shared" si="7"/>
        <v>1233615</v>
      </c>
      <c r="H38" s="100">
        <f t="shared" si="7"/>
        <v>1479918</v>
      </c>
      <c r="I38" s="100">
        <f t="shared" si="7"/>
        <v>3344101</v>
      </c>
      <c r="J38" s="100">
        <f t="shared" si="7"/>
        <v>6057634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6057634</v>
      </c>
      <c r="X38" s="100">
        <f t="shared" si="7"/>
        <v>6304427</v>
      </c>
      <c r="Y38" s="100">
        <f t="shared" si="7"/>
        <v>-246793</v>
      </c>
      <c r="Z38" s="137">
        <f>+IF(X38&lt;&gt;0,+(Y38/X38)*100,0)</f>
        <v>-3.914598424250134</v>
      </c>
      <c r="AA38" s="153">
        <f>SUM(AA39:AA41)</f>
        <v>25217707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19466499</v>
      </c>
      <c r="D40" s="155"/>
      <c r="E40" s="156">
        <v>25217707</v>
      </c>
      <c r="F40" s="60">
        <v>25217707</v>
      </c>
      <c r="G40" s="60">
        <v>1233615</v>
      </c>
      <c r="H40" s="60">
        <v>1479918</v>
      </c>
      <c r="I40" s="60">
        <v>3344101</v>
      </c>
      <c r="J40" s="60">
        <v>6057634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6057634</v>
      </c>
      <c r="X40" s="60">
        <v>6304427</v>
      </c>
      <c r="Y40" s="60">
        <v>-246793</v>
      </c>
      <c r="Z40" s="140">
        <v>-3.91</v>
      </c>
      <c r="AA40" s="155">
        <v>25217707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106738526</v>
      </c>
      <c r="D42" s="153">
        <f>SUM(D43:D46)</f>
        <v>0</v>
      </c>
      <c r="E42" s="154">
        <f t="shared" si="8"/>
        <v>115231381</v>
      </c>
      <c r="F42" s="100">
        <f t="shared" si="8"/>
        <v>115231381</v>
      </c>
      <c r="G42" s="100">
        <f t="shared" si="8"/>
        <v>3399577</v>
      </c>
      <c r="H42" s="100">
        <f t="shared" si="8"/>
        <v>13427634</v>
      </c>
      <c r="I42" s="100">
        <f t="shared" si="8"/>
        <v>12940581</v>
      </c>
      <c r="J42" s="100">
        <f t="shared" si="8"/>
        <v>29767792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29767792</v>
      </c>
      <c r="X42" s="100">
        <f t="shared" si="8"/>
        <v>28807846</v>
      </c>
      <c r="Y42" s="100">
        <f t="shared" si="8"/>
        <v>959946</v>
      </c>
      <c r="Z42" s="137">
        <f>+IF(X42&lt;&gt;0,+(Y42/X42)*100,0)</f>
        <v>3.3322380298756107</v>
      </c>
      <c r="AA42" s="153">
        <f>SUM(AA43:AA46)</f>
        <v>115231381</v>
      </c>
    </row>
    <row r="43" spans="1:27" ht="13.5">
      <c r="A43" s="138" t="s">
        <v>89</v>
      </c>
      <c r="B43" s="136"/>
      <c r="C43" s="155">
        <v>90725283</v>
      </c>
      <c r="D43" s="155"/>
      <c r="E43" s="156">
        <v>96154076</v>
      </c>
      <c r="F43" s="60">
        <v>96154076</v>
      </c>
      <c r="G43" s="60">
        <v>2056211</v>
      </c>
      <c r="H43" s="60">
        <v>11817148</v>
      </c>
      <c r="I43" s="60">
        <v>11329988</v>
      </c>
      <c r="J43" s="60">
        <v>25203347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25203347</v>
      </c>
      <c r="X43" s="60">
        <v>24038519</v>
      </c>
      <c r="Y43" s="60">
        <v>1164828</v>
      </c>
      <c r="Z43" s="140">
        <v>4.85</v>
      </c>
      <c r="AA43" s="155">
        <v>96154076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678114</v>
      </c>
      <c r="D45" s="157"/>
      <c r="E45" s="158">
        <v>1022978</v>
      </c>
      <c r="F45" s="159">
        <v>1022978</v>
      </c>
      <c r="G45" s="159">
        <v>53544</v>
      </c>
      <c r="H45" s="159">
        <v>55029</v>
      </c>
      <c r="I45" s="159">
        <v>75708</v>
      </c>
      <c r="J45" s="159">
        <v>184281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184281</v>
      </c>
      <c r="X45" s="159">
        <v>255745</v>
      </c>
      <c r="Y45" s="159">
        <v>-71464</v>
      </c>
      <c r="Z45" s="141">
        <v>-27.94</v>
      </c>
      <c r="AA45" s="157">
        <v>1022978</v>
      </c>
    </row>
    <row r="46" spans="1:27" ht="13.5">
      <c r="A46" s="138" t="s">
        <v>92</v>
      </c>
      <c r="B46" s="136"/>
      <c r="C46" s="155">
        <v>15335129</v>
      </c>
      <c r="D46" s="155"/>
      <c r="E46" s="156">
        <v>18054327</v>
      </c>
      <c r="F46" s="60">
        <v>18054327</v>
      </c>
      <c r="G46" s="60">
        <v>1289822</v>
      </c>
      <c r="H46" s="60">
        <v>1555457</v>
      </c>
      <c r="I46" s="60">
        <v>1534885</v>
      </c>
      <c r="J46" s="60">
        <v>4380164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4380164</v>
      </c>
      <c r="X46" s="60">
        <v>4513582</v>
      </c>
      <c r="Y46" s="60">
        <v>-133418</v>
      </c>
      <c r="Z46" s="140">
        <v>-2.96</v>
      </c>
      <c r="AA46" s="155">
        <v>18054327</v>
      </c>
    </row>
    <row r="47" spans="1:27" ht="13.5">
      <c r="A47" s="135" t="s">
        <v>93</v>
      </c>
      <c r="B47" s="142" t="s">
        <v>94</v>
      </c>
      <c r="C47" s="153">
        <v>170831</v>
      </c>
      <c r="D47" s="153"/>
      <c r="E47" s="154">
        <v>227524</v>
      </c>
      <c r="F47" s="100">
        <v>227524</v>
      </c>
      <c r="G47" s="100">
        <v>21385</v>
      </c>
      <c r="H47" s="100">
        <v>14058</v>
      </c>
      <c r="I47" s="100">
        <v>25648</v>
      </c>
      <c r="J47" s="100">
        <v>61091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61091</v>
      </c>
      <c r="X47" s="100">
        <v>56881</v>
      </c>
      <c r="Y47" s="100">
        <v>4210</v>
      </c>
      <c r="Z47" s="137">
        <v>7.4</v>
      </c>
      <c r="AA47" s="153">
        <v>227524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208217563</v>
      </c>
      <c r="D48" s="168">
        <f>+D28+D32+D38+D42+D47</f>
        <v>0</v>
      </c>
      <c r="E48" s="169">
        <f t="shared" si="9"/>
        <v>221047339</v>
      </c>
      <c r="F48" s="73">
        <f t="shared" si="9"/>
        <v>221047339</v>
      </c>
      <c r="G48" s="73">
        <f t="shared" si="9"/>
        <v>9085074</v>
      </c>
      <c r="H48" s="73">
        <f t="shared" si="9"/>
        <v>19051160</v>
      </c>
      <c r="I48" s="73">
        <f t="shared" si="9"/>
        <v>21510189</v>
      </c>
      <c r="J48" s="73">
        <f t="shared" si="9"/>
        <v>49646423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49646423</v>
      </c>
      <c r="X48" s="73">
        <f t="shared" si="9"/>
        <v>55261837</v>
      </c>
      <c r="Y48" s="73">
        <f t="shared" si="9"/>
        <v>-5615414</v>
      </c>
      <c r="Z48" s="170">
        <f>+IF(X48&lt;&gt;0,+(Y48/X48)*100,0)</f>
        <v>-10.161468211778772</v>
      </c>
      <c r="AA48" s="168">
        <f>+AA28+AA32+AA38+AA42+AA47</f>
        <v>221047339</v>
      </c>
    </row>
    <row r="49" spans="1:27" ht="13.5">
      <c r="A49" s="148" t="s">
        <v>49</v>
      </c>
      <c r="B49" s="149"/>
      <c r="C49" s="171">
        <f aca="true" t="shared" si="10" ref="C49:Y49">+C25-C48</f>
        <v>7303290</v>
      </c>
      <c r="D49" s="171">
        <f>+D25-D48</f>
        <v>0</v>
      </c>
      <c r="E49" s="172">
        <f t="shared" si="10"/>
        <v>9246274</v>
      </c>
      <c r="F49" s="173">
        <f t="shared" si="10"/>
        <v>9246274</v>
      </c>
      <c r="G49" s="173">
        <f t="shared" si="10"/>
        <v>13150970</v>
      </c>
      <c r="H49" s="173">
        <f t="shared" si="10"/>
        <v>3597935</v>
      </c>
      <c r="I49" s="173">
        <f t="shared" si="10"/>
        <v>-3099733</v>
      </c>
      <c r="J49" s="173">
        <f t="shared" si="10"/>
        <v>13649172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13649172</v>
      </c>
      <c r="X49" s="173">
        <f>IF(F25=F48,0,X25-X48)</f>
        <v>2311566</v>
      </c>
      <c r="Y49" s="173">
        <f t="shared" si="10"/>
        <v>11337606</v>
      </c>
      <c r="Z49" s="174">
        <f>+IF(X49&lt;&gt;0,+(Y49/X49)*100,0)</f>
        <v>490.47295210260063</v>
      </c>
      <c r="AA49" s="171">
        <f>+AA25-AA48</f>
        <v>9246274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45454388</v>
      </c>
      <c r="D5" s="155">
        <v>0</v>
      </c>
      <c r="E5" s="156">
        <v>43379180</v>
      </c>
      <c r="F5" s="60">
        <v>43379180</v>
      </c>
      <c r="G5" s="60">
        <v>11730126</v>
      </c>
      <c r="H5" s="60">
        <v>2338216</v>
      </c>
      <c r="I5" s="60">
        <v>3396798</v>
      </c>
      <c r="J5" s="60">
        <v>17465140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17465140</v>
      </c>
      <c r="X5" s="60">
        <v>10844795</v>
      </c>
      <c r="Y5" s="60">
        <v>6620345</v>
      </c>
      <c r="Z5" s="140">
        <v>61.05</v>
      </c>
      <c r="AA5" s="155">
        <v>43379180</v>
      </c>
    </row>
    <row r="6" spans="1:27" ht="13.5">
      <c r="A6" s="181" t="s">
        <v>102</v>
      </c>
      <c r="B6" s="182"/>
      <c r="C6" s="155">
        <v>6190913</v>
      </c>
      <c r="D6" s="155">
        <v>0</v>
      </c>
      <c r="E6" s="156">
        <v>6093875</v>
      </c>
      <c r="F6" s="60">
        <v>6093875</v>
      </c>
      <c r="G6" s="60">
        <v>536183</v>
      </c>
      <c r="H6" s="60">
        <v>546045</v>
      </c>
      <c r="I6" s="60">
        <v>570689</v>
      </c>
      <c r="J6" s="60">
        <v>1652917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1652917</v>
      </c>
      <c r="X6" s="60">
        <v>1523469</v>
      </c>
      <c r="Y6" s="60">
        <v>129448</v>
      </c>
      <c r="Z6" s="140">
        <v>8.5</v>
      </c>
      <c r="AA6" s="155">
        <v>6093875</v>
      </c>
    </row>
    <row r="7" spans="1:27" ht="13.5">
      <c r="A7" s="183" t="s">
        <v>103</v>
      </c>
      <c r="B7" s="182"/>
      <c r="C7" s="155">
        <v>82430404</v>
      </c>
      <c r="D7" s="155">
        <v>0</v>
      </c>
      <c r="E7" s="156">
        <v>90078966</v>
      </c>
      <c r="F7" s="60">
        <v>90078966</v>
      </c>
      <c r="G7" s="60">
        <v>7926934</v>
      </c>
      <c r="H7" s="60">
        <v>8009463</v>
      </c>
      <c r="I7" s="60">
        <v>7466151</v>
      </c>
      <c r="J7" s="60">
        <v>23402548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23402548</v>
      </c>
      <c r="X7" s="60">
        <v>22519742</v>
      </c>
      <c r="Y7" s="60">
        <v>882806</v>
      </c>
      <c r="Z7" s="140">
        <v>3.92</v>
      </c>
      <c r="AA7" s="155">
        <v>90078966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13326063</v>
      </c>
      <c r="D10" s="155">
        <v>0</v>
      </c>
      <c r="E10" s="156">
        <v>14826007</v>
      </c>
      <c r="F10" s="54">
        <v>14826007</v>
      </c>
      <c r="G10" s="54">
        <v>1239951</v>
      </c>
      <c r="H10" s="54">
        <v>1245079</v>
      </c>
      <c r="I10" s="54">
        <v>1245107</v>
      </c>
      <c r="J10" s="54">
        <v>3730137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3730137</v>
      </c>
      <c r="X10" s="54">
        <v>3706502</v>
      </c>
      <c r="Y10" s="54">
        <v>23635</v>
      </c>
      <c r="Z10" s="184">
        <v>0.64</v>
      </c>
      <c r="AA10" s="130">
        <v>14826007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1286913</v>
      </c>
      <c r="D12" s="155">
        <v>0</v>
      </c>
      <c r="E12" s="156">
        <v>970628</v>
      </c>
      <c r="F12" s="60">
        <v>970628</v>
      </c>
      <c r="G12" s="60">
        <v>170728</v>
      </c>
      <c r="H12" s="60">
        <v>127489</v>
      </c>
      <c r="I12" s="60">
        <v>116435</v>
      </c>
      <c r="J12" s="60">
        <v>414652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414652</v>
      </c>
      <c r="X12" s="60">
        <v>242657</v>
      </c>
      <c r="Y12" s="60">
        <v>171995</v>
      </c>
      <c r="Z12" s="140">
        <v>70.88</v>
      </c>
      <c r="AA12" s="155">
        <v>970628</v>
      </c>
    </row>
    <row r="13" spans="1:27" ht="13.5">
      <c r="A13" s="181" t="s">
        <v>109</v>
      </c>
      <c r="B13" s="185"/>
      <c r="C13" s="155">
        <v>1957691</v>
      </c>
      <c r="D13" s="155">
        <v>0</v>
      </c>
      <c r="E13" s="156">
        <v>1900000</v>
      </c>
      <c r="F13" s="60">
        <v>1900000</v>
      </c>
      <c r="G13" s="60">
        <v>137814</v>
      </c>
      <c r="H13" s="60">
        <v>292911</v>
      </c>
      <c r="I13" s="60">
        <v>171951</v>
      </c>
      <c r="J13" s="60">
        <v>602676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602676</v>
      </c>
      <c r="X13" s="60">
        <v>475000</v>
      </c>
      <c r="Y13" s="60">
        <v>127676</v>
      </c>
      <c r="Z13" s="140">
        <v>26.88</v>
      </c>
      <c r="AA13" s="155">
        <v>1900000</v>
      </c>
    </row>
    <row r="14" spans="1:27" ht="13.5">
      <c r="A14" s="181" t="s">
        <v>110</v>
      </c>
      <c r="B14" s="185"/>
      <c r="C14" s="155">
        <v>3187</v>
      </c>
      <c r="D14" s="155">
        <v>0</v>
      </c>
      <c r="E14" s="156">
        <v>3300</v>
      </c>
      <c r="F14" s="60">
        <v>3300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825</v>
      </c>
      <c r="Y14" s="60">
        <v>-825</v>
      </c>
      <c r="Z14" s="140">
        <v>-100</v>
      </c>
      <c r="AA14" s="155">
        <v>3300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487040</v>
      </c>
      <c r="D16" s="155">
        <v>0</v>
      </c>
      <c r="E16" s="156">
        <v>508745</v>
      </c>
      <c r="F16" s="60">
        <v>508745</v>
      </c>
      <c r="G16" s="60">
        <v>31763</v>
      </c>
      <c r="H16" s="60">
        <v>49800</v>
      </c>
      <c r="I16" s="60">
        <v>18570</v>
      </c>
      <c r="J16" s="60">
        <v>100133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100133</v>
      </c>
      <c r="X16" s="60">
        <v>127186</v>
      </c>
      <c r="Y16" s="60">
        <v>-27053</v>
      </c>
      <c r="Z16" s="140">
        <v>-21.27</v>
      </c>
      <c r="AA16" s="155">
        <v>508745</v>
      </c>
    </row>
    <row r="17" spans="1:27" ht="13.5">
      <c r="A17" s="181" t="s">
        <v>113</v>
      </c>
      <c r="B17" s="185"/>
      <c r="C17" s="155">
        <v>4288002</v>
      </c>
      <c r="D17" s="155">
        <v>0</v>
      </c>
      <c r="E17" s="156">
        <v>4152500</v>
      </c>
      <c r="F17" s="60">
        <v>4152500</v>
      </c>
      <c r="G17" s="60">
        <v>405371</v>
      </c>
      <c r="H17" s="60">
        <v>345198</v>
      </c>
      <c r="I17" s="60">
        <v>376722</v>
      </c>
      <c r="J17" s="60">
        <v>1127291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1127291</v>
      </c>
      <c r="X17" s="60">
        <v>1038125</v>
      </c>
      <c r="Y17" s="60">
        <v>89166</v>
      </c>
      <c r="Z17" s="140">
        <v>8.59</v>
      </c>
      <c r="AA17" s="155">
        <v>4152500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46378919</v>
      </c>
      <c r="D19" s="155">
        <v>0</v>
      </c>
      <c r="E19" s="156">
        <v>45697000</v>
      </c>
      <c r="F19" s="60">
        <v>45697000</v>
      </c>
      <c r="G19" s="60">
        <v>0</v>
      </c>
      <c r="H19" s="60">
        <v>9598077</v>
      </c>
      <c r="I19" s="60">
        <v>3168872</v>
      </c>
      <c r="J19" s="60">
        <v>12766949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12766949</v>
      </c>
      <c r="X19" s="60">
        <v>11424250</v>
      </c>
      <c r="Y19" s="60">
        <v>1342699</v>
      </c>
      <c r="Z19" s="140">
        <v>11.75</v>
      </c>
      <c r="AA19" s="155">
        <v>45697000</v>
      </c>
    </row>
    <row r="20" spans="1:27" ht="13.5">
      <c r="A20" s="181" t="s">
        <v>35</v>
      </c>
      <c r="B20" s="185"/>
      <c r="C20" s="155">
        <v>1283333</v>
      </c>
      <c r="D20" s="155">
        <v>0</v>
      </c>
      <c r="E20" s="156">
        <v>972412</v>
      </c>
      <c r="F20" s="54">
        <v>972412</v>
      </c>
      <c r="G20" s="54">
        <v>57174</v>
      </c>
      <c r="H20" s="54">
        <v>96817</v>
      </c>
      <c r="I20" s="54">
        <v>75274</v>
      </c>
      <c r="J20" s="54">
        <v>229265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229265</v>
      </c>
      <c r="X20" s="54">
        <v>243103</v>
      </c>
      <c r="Y20" s="54">
        <v>-13838</v>
      </c>
      <c r="Z20" s="184">
        <v>-5.69</v>
      </c>
      <c r="AA20" s="130">
        <v>972412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8400000</v>
      </c>
      <c r="F21" s="60">
        <v>8400000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2100000</v>
      </c>
      <c r="Y21" s="60">
        <v>-2100000</v>
      </c>
      <c r="Z21" s="140">
        <v>-100</v>
      </c>
      <c r="AA21" s="155">
        <v>8400000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203086853</v>
      </c>
      <c r="D22" s="188">
        <f>SUM(D5:D21)</f>
        <v>0</v>
      </c>
      <c r="E22" s="189">
        <f t="shared" si="0"/>
        <v>216982613</v>
      </c>
      <c r="F22" s="190">
        <f t="shared" si="0"/>
        <v>216982613</v>
      </c>
      <c r="G22" s="190">
        <f t="shared" si="0"/>
        <v>22236044</v>
      </c>
      <c r="H22" s="190">
        <f t="shared" si="0"/>
        <v>22649095</v>
      </c>
      <c r="I22" s="190">
        <f t="shared" si="0"/>
        <v>16606569</v>
      </c>
      <c r="J22" s="190">
        <f t="shared" si="0"/>
        <v>61491708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61491708</v>
      </c>
      <c r="X22" s="190">
        <f t="shared" si="0"/>
        <v>54245654</v>
      </c>
      <c r="Y22" s="190">
        <f t="shared" si="0"/>
        <v>7246054</v>
      </c>
      <c r="Z22" s="191">
        <f>+IF(X22&lt;&gt;0,+(Y22/X22)*100,0)</f>
        <v>13.357851672320145</v>
      </c>
      <c r="AA22" s="188">
        <f>SUM(AA5:AA21)</f>
        <v>216982613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66822731</v>
      </c>
      <c r="D25" s="155">
        <v>0</v>
      </c>
      <c r="E25" s="156">
        <v>82243772</v>
      </c>
      <c r="F25" s="60">
        <v>82243772</v>
      </c>
      <c r="G25" s="60">
        <v>5435501</v>
      </c>
      <c r="H25" s="60">
        <v>6188886</v>
      </c>
      <c r="I25" s="60">
        <v>5450450</v>
      </c>
      <c r="J25" s="60">
        <v>17074837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17074837</v>
      </c>
      <c r="X25" s="60">
        <v>20560943</v>
      </c>
      <c r="Y25" s="60">
        <v>-3486106</v>
      </c>
      <c r="Z25" s="140">
        <v>-16.95</v>
      </c>
      <c r="AA25" s="155">
        <v>82243772</v>
      </c>
    </row>
    <row r="26" spans="1:27" ht="13.5">
      <c r="A26" s="183" t="s">
        <v>38</v>
      </c>
      <c r="B26" s="182"/>
      <c r="C26" s="155">
        <v>2927575</v>
      </c>
      <c r="D26" s="155">
        <v>0</v>
      </c>
      <c r="E26" s="156">
        <v>3148337</v>
      </c>
      <c r="F26" s="60">
        <v>3148337</v>
      </c>
      <c r="G26" s="60">
        <v>247013</v>
      </c>
      <c r="H26" s="60">
        <v>247013</v>
      </c>
      <c r="I26" s="60">
        <v>231190</v>
      </c>
      <c r="J26" s="60">
        <v>725216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725216</v>
      </c>
      <c r="X26" s="60">
        <v>787084</v>
      </c>
      <c r="Y26" s="60">
        <v>-61868</v>
      </c>
      <c r="Z26" s="140">
        <v>-7.86</v>
      </c>
      <c r="AA26" s="155">
        <v>3148337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3825285</v>
      </c>
      <c r="F27" s="60">
        <v>3825285</v>
      </c>
      <c r="G27" s="60">
        <v>314382</v>
      </c>
      <c r="H27" s="60">
        <v>314382</v>
      </c>
      <c r="I27" s="60">
        <v>314382</v>
      </c>
      <c r="J27" s="60">
        <v>943146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943146</v>
      </c>
      <c r="X27" s="60">
        <v>956321</v>
      </c>
      <c r="Y27" s="60">
        <v>-13175</v>
      </c>
      <c r="Z27" s="140">
        <v>-1.38</v>
      </c>
      <c r="AA27" s="155">
        <v>3825285</v>
      </c>
    </row>
    <row r="28" spans="1:27" ht="13.5">
      <c r="A28" s="183" t="s">
        <v>39</v>
      </c>
      <c r="B28" s="182"/>
      <c r="C28" s="155">
        <v>9234605</v>
      </c>
      <c r="D28" s="155">
        <v>0</v>
      </c>
      <c r="E28" s="156">
        <v>10547357</v>
      </c>
      <c r="F28" s="60">
        <v>10547357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2636839</v>
      </c>
      <c r="Y28" s="60">
        <v>-2636839</v>
      </c>
      <c r="Z28" s="140">
        <v>-100</v>
      </c>
      <c r="AA28" s="155">
        <v>10547357</v>
      </c>
    </row>
    <row r="29" spans="1:27" ht="13.5">
      <c r="A29" s="183" t="s">
        <v>40</v>
      </c>
      <c r="B29" s="182"/>
      <c r="C29" s="155">
        <v>1448618</v>
      </c>
      <c r="D29" s="155">
        <v>0</v>
      </c>
      <c r="E29" s="156">
        <v>1251920</v>
      </c>
      <c r="F29" s="60">
        <v>1251920</v>
      </c>
      <c r="G29" s="60">
        <v>0</v>
      </c>
      <c r="H29" s="60">
        <v>0</v>
      </c>
      <c r="I29" s="60">
        <v>680264</v>
      </c>
      <c r="J29" s="60">
        <v>680264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680264</v>
      </c>
      <c r="X29" s="60">
        <v>312980</v>
      </c>
      <c r="Y29" s="60">
        <v>367284</v>
      </c>
      <c r="Z29" s="140">
        <v>117.35</v>
      </c>
      <c r="AA29" s="155">
        <v>1251920</v>
      </c>
    </row>
    <row r="30" spans="1:27" ht="13.5">
      <c r="A30" s="183" t="s">
        <v>119</v>
      </c>
      <c r="B30" s="182"/>
      <c r="C30" s="155">
        <v>62805705</v>
      </c>
      <c r="D30" s="155">
        <v>0</v>
      </c>
      <c r="E30" s="156">
        <v>69482021</v>
      </c>
      <c r="F30" s="60">
        <v>69482021</v>
      </c>
      <c r="G30" s="60">
        <v>0</v>
      </c>
      <c r="H30" s="60">
        <v>9488609</v>
      </c>
      <c r="I30" s="60">
        <v>8494346</v>
      </c>
      <c r="J30" s="60">
        <v>17982955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17982955</v>
      </c>
      <c r="X30" s="60">
        <v>17370505</v>
      </c>
      <c r="Y30" s="60">
        <v>612450</v>
      </c>
      <c r="Z30" s="140">
        <v>3.53</v>
      </c>
      <c r="AA30" s="155">
        <v>69482021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751920</v>
      </c>
      <c r="F31" s="60">
        <v>751920</v>
      </c>
      <c r="G31" s="60">
        <v>16024</v>
      </c>
      <c r="H31" s="60">
        <v>27355</v>
      </c>
      <c r="I31" s="60">
        <v>26710</v>
      </c>
      <c r="J31" s="60">
        <v>70089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70089</v>
      </c>
      <c r="X31" s="60">
        <v>187980</v>
      </c>
      <c r="Y31" s="60">
        <v>-117891</v>
      </c>
      <c r="Z31" s="140">
        <v>-62.71</v>
      </c>
      <c r="AA31" s="155">
        <v>751920</v>
      </c>
    </row>
    <row r="32" spans="1:27" ht="13.5">
      <c r="A32" s="183" t="s">
        <v>121</v>
      </c>
      <c r="B32" s="182"/>
      <c r="C32" s="155">
        <v>7656088</v>
      </c>
      <c r="D32" s="155">
        <v>0</v>
      </c>
      <c r="E32" s="156">
        <v>12369837</v>
      </c>
      <c r="F32" s="60">
        <v>12369837</v>
      </c>
      <c r="G32" s="60">
        <v>760332</v>
      </c>
      <c r="H32" s="60">
        <v>993044</v>
      </c>
      <c r="I32" s="60">
        <v>1100839</v>
      </c>
      <c r="J32" s="60">
        <v>2854215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2854215</v>
      </c>
      <c r="X32" s="60">
        <v>3092459</v>
      </c>
      <c r="Y32" s="60">
        <v>-238244</v>
      </c>
      <c r="Z32" s="140">
        <v>-7.7</v>
      </c>
      <c r="AA32" s="155">
        <v>12369837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3872286</v>
      </c>
      <c r="F33" s="60">
        <v>3872286</v>
      </c>
      <c r="G33" s="60">
        <v>50459</v>
      </c>
      <c r="H33" s="60">
        <v>112979</v>
      </c>
      <c r="I33" s="60">
        <v>115487</v>
      </c>
      <c r="J33" s="60">
        <v>278925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278925</v>
      </c>
      <c r="X33" s="60">
        <v>968072</v>
      </c>
      <c r="Y33" s="60">
        <v>-689147</v>
      </c>
      <c r="Z33" s="140">
        <v>-71.19</v>
      </c>
      <c r="AA33" s="155">
        <v>3872286</v>
      </c>
    </row>
    <row r="34" spans="1:27" ht="13.5">
      <c r="A34" s="183" t="s">
        <v>43</v>
      </c>
      <c r="B34" s="182"/>
      <c r="C34" s="155">
        <v>57322241</v>
      </c>
      <c r="D34" s="155">
        <v>0</v>
      </c>
      <c r="E34" s="156">
        <v>33072109</v>
      </c>
      <c r="F34" s="60">
        <v>33072109</v>
      </c>
      <c r="G34" s="60">
        <v>2261363</v>
      </c>
      <c r="H34" s="60">
        <v>1678892</v>
      </c>
      <c r="I34" s="60">
        <v>5096521</v>
      </c>
      <c r="J34" s="60">
        <v>9036776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9036776</v>
      </c>
      <c r="X34" s="60">
        <v>8268027</v>
      </c>
      <c r="Y34" s="60">
        <v>768749</v>
      </c>
      <c r="Z34" s="140">
        <v>9.3</v>
      </c>
      <c r="AA34" s="155">
        <v>33072109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482495</v>
      </c>
      <c r="F35" s="60">
        <v>482495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120624</v>
      </c>
      <c r="Y35" s="60">
        <v>-120624</v>
      </c>
      <c r="Z35" s="140">
        <v>-100</v>
      </c>
      <c r="AA35" s="155">
        <v>482495</v>
      </c>
    </row>
    <row r="36" spans="1:27" ht="12.75">
      <c r="A36" s="193" t="s">
        <v>44</v>
      </c>
      <c r="B36" s="187"/>
      <c r="C36" s="188">
        <f aca="true" t="shared" si="1" ref="C36:Y36">SUM(C25:C35)</f>
        <v>208217563</v>
      </c>
      <c r="D36" s="188">
        <f>SUM(D25:D35)</f>
        <v>0</v>
      </c>
      <c r="E36" s="189">
        <f t="shared" si="1"/>
        <v>221047339</v>
      </c>
      <c r="F36" s="190">
        <f t="shared" si="1"/>
        <v>221047339</v>
      </c>
      <c r="G36" s="190">
        <f t="shared" si="1"/>
        <v>9085074</v>
      </c>
      <c r="H36" s="190">
        <f t="shared" si="1"/>
        <v>19051160</v>
      </c>
      <c r="I36" s="190">
        <f t="shared" si="1"/>
        <v>21510189</v>
      </c>
      <c r="J36" s="190">
        <f t="shared" si="1"/>
        <v>49646423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49646423</v>
      </c>
      <c r="X36" s="190">
        <f t="shared" si="1"/>
        <v>55261834</v>
      </c>
      <c r="Y36" s="190">
        <f t="shared" si="1"/>
        <v>-5615411</v>
      </c>
      <c r="Z36" s="191">
        <f>+IF(X36&lt;&gt;0,+(Y36/X36)*100,0)</f>
        <v>-10.161463334713067</v>
      </c>
      <c r="AA36" s="188">
        <f>SUM(AA25:AA35)</f>
        <v>221047339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-5130710</v>
      </c>
      <c r="D38" s="199">
        <f>+D22-D36</f>
        <v>0</v>
      </c>
      <c r="E38" s="200">
        <f t="shared" si="2"/>
        <v>-4064726</v>
      </c>
      <c r="F38" s="106">
        <f t="shared" si="2"/>
        <v>-4064726</v>
      </c>
      <c r="G38" s="106">
        <f t="shared" si="2"/>
        <v>13150970</v>
      </c>
      <c r="H38" s="106">
        <f t="shared" si="2"/>
        <v>3597935</v>
      </c>
      <c r="I38" s="106">
        <f t="shared" si="2"/>
        <v>-4903620</v>
      </c>
      <c r="J38" s="106">
        <f t="shared" si="2"/>
        <v>11845285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11845285</v>
      </c>
      <c r="X38" s="106">
        <f>IF(F22=F36,0,X22-X36)</f>
        <v>-1016180</v>
      </c>
      <c r="Y38" s="106">
        <f t="shared" si="2"/>
        <v>12861465</v>
      </c>
      <c r="Z38" s="201">
        <f>+IF(X38&lt;&gt;0,+(Y38/X38)*100,0)</f>
        <v>-1265.6679918912002</v>
      </c>
      <c r="AA38" s="199">
        <f>+AA22-AA36</f>
        <v>-4064726</v>
      </c>
    </row>
    <row r="39" spans="1:27" ht="13.5">
      <c r="A39" s="181" t="s">
        <v>46</v>
      </c>
      <c r="B39" s="185"/>
      <c r="C39" s="155">
        <v>12434000</v>
      </c>
      <c r="D39" s="155">
        <v>0</v>
      </c>
      <c r="E39" s="156">
        <v>13311000</v>
      </c>
      <c r="F39" s="60">
        <v>13311000</v>
      </c>
      <c r="G39" s="60">
        <v>0</v>
      </c>
      <c r="H39" s="60">
        <v>0</v>
      </c>
      <c r="I39" s="60">
        <v>1803887</v>
      </c>
      <c r="J39" s="60">
        <v>1803887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1803887</v>
      </c>
      <c r="X39" s="60">
        <v>3327750</v>
      </c>
      <c r="Y39" s="60">
        <v>-1523863</v>
      </c>
      <c r="Z39" s="140">
        <v>-45.79</v>
      </c>
      <c r="AA39" s="155">
        <v>13311000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7303290</v>
      </c>
      <c r="D42" s="206">
        <f>SUM(D38:D41)</f>
        <v>0</v>
      </c>
      <c r="E42" s="207">
        <f t="shared" si="3"/>
        <v>9246274</v>
      </c>
      <c r="F42" s="88">
        <f t="shared" si="3"/>
        <v>9246274</v>
      </c>
      <c r="G42" s="88">
        <f t="shared" si="3"/>
        <v>13150970</v>
      </c>
      <c r="H42" s="88">
        <f t="shared" si="3"/>
        <v>3597935</v>
      </c>
      <c r="I42" s="88">
        <f t="shared" si="3"/>
        <v>-3099733</v>
      </c>
      <c r="J42" s="88">
        <f t="shared" si="3"/>
        <v>13649172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13649172</v>
      </c>
      <c r="X42" s="88">
        <f t="shared" si="3"/>
        <v>2311570</v>
      </c>
      <c r="Y42" s="88">
        <f t="shared" si="3"/>
        <v>11337602</v>
      </c>
      <c r="Z42" s="208">
        <f>+IF(X42&lt;&gt;0,+(Y42/X42)*100,0)</f>
        <v>490.4719303330637</v>
      </c>
      <c r="AA42" s="206">
        <f>SUM(AA38:AA41)</f>
        <v>9246274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7303290</v>
      </c>
      <c r="D44" s="210">
        <f>+D42-D43</f>
        <v>0</v>
      </c>
      <c r="E44" s="211">
        <f t="shared" si="4"/>
        <v>9246274</v>
      </c>
      <c r="F44" s="77">
        <f t="shared" si="4"/>
        <v>9246274</v>
      </c>
      <c r="G44" s="77">
        <f t="shared" si="4"/>
        <v>13150970</v>
      </c>
      <c r="H44" s="77">
        <f t="shared" si="4"/>
        <v>3597935</v>
      </c>
      <c r="I44" s="77">
        <f t="shared" si="4"/>
        <v>-3099733</v>
      </c>
      <c r="J44" s="77">
        <f t="shared" si="4"/>
        <v>13649172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13649172</v>
      </c>
      <c r="X44" s="77">
        <f t="shared" si="4"/>
        <v>2311570</v>
      </c>
      <c r="Y44" s="77">
        <f t="shared" si="4"/>
        <v>11337602</v>
      </c>
      <c r="Z44" s="212">
        <f>+IF(X44&lt;&gt;0,+(Y44/X44)*100,0)</f>
        <v>490.4719303330637</v>
      </c>
      <c r="AA44" s="210">
        <f>+AA42-AA43</f>
        <v>9246274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7303290</v>
      </c>
      <c r="D46" s="206">
        <f>SUM(D44:D45)</f>
        <v>0</v>
      </c>
      <c r="E46" s="207">
        <f t="shared" si="5"/>
        <v>9246274</v>
      </c>
      <c r="F46" s="88">
        <f t="shared" si="5"/>
        <v>9246274</v>
      </c>
      <c r="G46" s="88">
        <f t="shared" si="5"/>
        <v>13150970</v>
      </c>
      <c r="H46" s="88">
        <f t="shared" si="5"/>
        <v>3597935</v>
      </c>
      <c r="I46" s="88">
        <f t="shared" si="5"/>
        <v>-3099733</v>
      </c>
      <c r="J46" s="88">
        <f t="shared" si="5"/>
        <v>13649172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13649172</v>
      </c>
      <c r="X46" s="88">
        <f t="shared" si="5"/>
        <v>2311570</v>
      </c>
      <c r="Y46" s="88">
        <f t="shared" si="5"/>
        <v>11337602</v>
      </c>
      <c r="Z46" s="208">
        <f>+IF(X46&lt;&gt;0,+(Y46/X46)*100,0)</f>
        <v>490.4719303330637</v>
      </c>
      <c r="AA46" s="206">
        <f>SUM(AA44:AA45)</f>
        <v>9246274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7303290</v>
      </c>
      <c r="D48" s="217">
        <f>SUM(D46:D47)</f>
        <v>0</v>
      </c>
      <c r="E48" s="218">
        <f t="shared" si="6"/>
        <v>9246274</v>
      </c>
      <c r="F48" s="219">
        <f t="shared" si="6"/>
        <v>9246274</v>
      </c>
      <c r="G48" s="219">
        <f t="shared" si="6"/>
        <v>13150970</v>
      </c>
      <c r="H48" s="220">
        <f t="shared" si="6"/>
        <v>3597935</v>
      </c>
      <c r="I48" s="220">
        <f t="shared" si="6"/>
        <v>-3099733</v>
      </c>
      <c r="J48" s="220">
        <f t="shared" si="6"/>
        <v>13649172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13649172</v>
      </c>
      <c r="X48" s="220">
        <f t="shared" si="6"/>
        <v>2311570</v>
      </c>
      <c r="Y48" s="220">
        <f t="shared" si="6"/>
        <v>11337602</v>
      </c>
      <c r="Z48" s="221">
        <f>+IF(X48&lt;&gt;0,+(Y48/X48)*100,0)</f>
        <v>490.4719303330637</v>
      </c>
      <c r="AA48" s="222">
        <f>SUM(AA46:AA47)</f>
        <v>9246274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23826352</v>
      </c>
      <c r="D5" s="153">
        <f>SUM(D6:D8)</f>
        <v>0</v>
      </c>
      <c r="E5" s="154">
        <f t="shared" si="0"/>
        <v>202110</v>
      </c>
      <c r="F5" s="100">
        <f t="shared" si="0"/>
        <v>202110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50528</v>
      </c>
      <c r="Y5" s="100">
        <f t="shared" si="0"/>
        <v>-50528</v>
      </c>
      <c r="Z5" s="137">
        <f>+IF(X5&lt;&gt;0,+(Y5/X5)*100,0)</f>
        <v>-100</v>
      </c>
      <c r="AA5" s="153">
        <f>SUM(AA6:AA8)</f>
        <v>202110</v>
      </c>
    </row>
    <row r="6" spans="1:27" ht="13.5">
      <c r="A6" s="138" t="s">
        <v>75</v>
      </c>
      <c r="B6" s="136"/>
      <c r="C6" s="155"/>
      <c r="D6" s="155"/>
      <c r="E6" s="156">
        <v>103000</v>
      </c>
      <c r="F6" s="60">
        <v>103000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25750</v>
      </c>
      <c r="Y6" s="60">
        <v>-25750</v>
      </c>
      <c r="Z6" s="140">
        <v>-100</v>
      </c>
      <c r="AA6" s="62">
        <v>103000</v>
      </c>
    </row>
    <row r="7" spans="1:27" ht="13.5">
      <c r="A7" s="138" t="s">
        <v>76</v>
      </c>
      <c r="B7" s="136"/>
      <c r="C7" s="157">
        <v>23826352</v>
      </c>
      <c r="D7" s="157"/>
      <c r="E7" s="158">
        <v>99110</v>
      </c>
      <c r="F7" s="159">
        <v>99110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24778</v>
      </c>
      <c r="Y7" s="159">
        <v>-24778</v>
      </c>
      <c r="Z7" s="141">
        <v>-100</v>
      </c>
      <c r="AA7" s="225">
        <v>99110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4329305</v>
      </c>
      <c r="F9" s="100">
        <f t="shared" si="1"/>
        <v>4329305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1082326</v>
      </c>
      <c r="Y9" s="100">
        <f t="shared" si="1"/>
        <v>-1082326</v>
      </c>
      <c r="Z9" s="137">
        <f>+IF(X9&lt;&gt;0,+(Y9/X9)*100,0)</f>
        <v>-100</v>
      </c>
      <c r="AA9" s="102">
        <f>SUM(AA10:AA14)</f>
        <v>4329305</v>
      </c>
    </row>
    <row r="10" spans="1:27" ht="13.5">
      <c r="A10" s="138" t="s">
        <v>79</v>
      </c>
      <c r="B10" s="136"/>
      <c r="C10" s="155"/>
      <c r="D10" s="155"/>
      <c r="E10" s="156">
        <v>4329305</v>
      </c>
      <c r="F10" s="60">
        <v>4329305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1082326</v>
      </c>
      <c r="Y10" s="60">
        <v>-1082326</v>
      </c>
      <c r="Z10" s="140">
        <v>-100</v>
      </c>
      <c r="AA10" s="62">
        <v>4329305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26431198</v>
      </c>
      <c r="F15" s="100">
        <f t="shared" si="2"/>
        <v>26431198</v>
      </c>
      <c r="G15" s="100">
        <f t="shared" si="2"/>
        <v>0</v>
      </c>
      <c r="H15" s="100">
        <f t="shared" si="2"/>
        <v>122958</v>
      </c>
      <c r="I15" s="100">
        <f t="shared" si="2"/>
        <v>1702733</v>
      </c>
      <c r="J15" s="100">
        <f t="shared" si="2"/>
        <v>1825691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1825691</v>
      </c>
      <c r="X15" s="100">
        <f t="shared" si="2"/>
        <v>6607800</v>
      </c>
      <c r="Y15" s="100">
        <f t="shared" si="2"/>
        <v>-4782109</v>
      </c>
      <c r="Z15" s="137">
        <f>+IF(X15&lt;&gt;0,+(Y15/X15)*100,0)</f>
        <v>-72.3706679984261</v>
      </c>
      <c r="AA15" s="102">
        <f>SUM(AA16:AA18)</f>
        <v>26431198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26431198</v>
      </c>
      <c r="F17" s="60">
        <v>26431198</v>
      </c>
      <c r="G17" s="60"/>
      <c r="H17" s="60">
        <v>122958</v>
      </c>
      <c r="I17" s="60">
        <v>1702733</v>
      </c>
      <c r="J17" s="60">
        <v>1825691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1825691</v>
      </c>
      <c r="X17" s="60">
        <v>6607800</v>
      </c>
      <c r="Y17" s="60">
        <v>-4782109</v>
      </c>
      <c r="Z17" s="140">
        <v>-72.37</v>
      </c>
      <c r="AA17" s="62">
        <v>26431198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4346100</v>
      </c>
      <c r="F19" s="100">
        <f t="shared" si="3"/>
        <v>4346100</v>
      </c>
      <c r="G19" s="100">
        <f t="shared" si="3"/>
        <v>0</v>
      </c>
      <c r="H19" s="100">
        <f t="shared" si="3"/>
        <v>110371</v>
      </c>
      <c r="I19" s="100">
        <f t="shared" si="3"/>
        <v>234075</v>
      </c>
      <c r="J19" s="100">
        <f t="shared" si="3"/>
        <v>344446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344446</v>
      </c>
      <c r="X19" s="100">
        <f t="shared" si="3"/>
        <v>1086525</v>
      </c>
      <c r="Y19" s="100">
        <f t="shared" si="3"/>
        <v>-742079</v>
      </c>
      <c r="Z19" s="137">
        <f>+IF(X19&lt;&gt;0,+(Y19/X19)*100,0)</f>
        <v>-68.29838245783576</v>
      </c>
      <c r="AA19" s="102">
        <f>SUM(AA20:AA23)</f>
        <v>4346100</v>
      </c>
    </row>
    <row r="20" spans="1:27" ht="13.5">
      <c r="A20" s="138" t="s">
        <v>89</v>
      </c>
      <c r="B20" s="136"/>
      <c r="C20" s="155"/>
      <c r="D20" s="155"/>
      <c r="E20" s="156">
        <v>3901500</v>
      </c>
      <c r="F20" s="60">
        <v>3901500</v>
      </c>
      <c r="G20" s="60"/>
      <c r="H20" s="60">
        <v>110371</v>
      </c>
      <c r="I20" s="60">
        <v>234075</v>
      </c>
      <c r="J20" s="60">
        <v>344446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344446</v>
      </c>
      <c r="X20" s="60">
        <v>975375</v>
      </c>
      <c r="Y20" s="60">
        <v>-630929</v>
      </c>
      <c r="Z20" s="140">
        <v>-64.69</v>
      </c>
      <c r="AA20" s="62">
        <v>3901500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444600</v>
      </c>
      <c r="F23" s="60">
        <v>444600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111150</v>
      </c>
      <c r="Y23" s="60">
        <v>-111150</v>
      </c>
      <c r="Z23" s="140">
        <v>-100</v>
      </c>
      <c r="AA23" s="62">
        <v>444600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23826352</v>
      </c>
      <c r="D25" s="217">
        <f>+D5+D9+D15+D19+D24</f>
        <v>0</v>
      </c>
      <c r="E25" s="230">
        <f t="shared" si="4"/>
        <v>35308713</v>
      </c>
      <c r="F25" s="219">
        <f t="shared" si="4"/>
        <v>35308713</v>
      </c>
      <c r="G25" s="219">
        <f t="shared" si="4"/>
        <v>0</v>
      </c>
      <c r="H25" s="219">
        <f t="shared" si="4"/>
        <v>233329</v>
      </c>
      <c r="I25" s="219">
        <f t="shared" si="4"/>
        <v>1936808</v>
      </c>
      <c r="J25" s="219">
        <f t="shared" si="4"/>
        <v>2170137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2170137</v>
      </c>
      <c r="X25" s="219">
        <f t="shared" si="4"/>
        <v>8827179</v>
      </c>
      <c r="Y25" s="219">
        <f t="shared" si="4"/>
        <v>-6657042</v>
      </c>
      <c r="Z25" s="231">
        <f>+IF(X25&lt;&gt;0,+(Y25/X25)*100,0)</f>
        <v>-75.4152827307569</v>
      </c>
      <c r="AA25" s="232">
        <f>+AA5+AA9+AA15+AA19+AA24</f>
        <v>35308713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12434000</v>
      </c>
      <c r="D28" s="155"/>
      <c r="E28" s="156">
        <v>13311000</v>
      </c>
      <c r="F28" s="60">
        <v>13311000</v>
      </c>
      <c r="G28" s="60"/>
      <c r="H28" s="60">
        <v>122958</v>
      </c>
      <c r="I28" s="60">
        <v>1680929</v>
      </c>
      <c r="J28" s="60">
        <v>1803887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1803887</v>
      </c>
      <c r="X28" s="60">
        <v>3327750</v>
      </c>
      <c r="Y28" s="60">
        <v>-1523863</v>
      </c>
      <c r="Z28" s="140">
        <v>-45.79</v>
      </c>
      <c r="AA28" s="155">
        <v>13311000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5151385</v>
      </c>
      <c r="F31" s="60">
        <v>5151385</v>
      </c>
      <c r="G31" s="60"/>
      <c r="H31" s="60">
        <v>110371</v>
      </c>
      <c r="I31" s="60">
        <v>234075</v>
      </c>
      <c r="J31" s="60">
        <v>344446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344446</v>
      </c>
      <c r="X31" s="60">
        <v>1287846</v>
      </c>
      <c r="Y31" s="60">
        <v>-943400</v>
      </c>
      <c r="Z31" s="140">
        <v>-73.25</v>
      </c>
      <c r="AA31" s="62">
        <v>5151385</v>
      </c>
    </row>
    <row r="32" spans="1:27" ht="13.5">
      <c r="A32" s="236" t="s">
        <v>46</v>
      </c>
      <c r="B32" s="136"/>
      <c r="C32" s="210">
        <f aca="true" t="shared" si="5" ref="C32:Y32">SUM(C28:C31)</f>
        <v>12434000</v>
      </c>
      <c r="D32" s="210">
        <f>SUM(D28:D31)</f>
        <v>0</v>
      </c>
      <c r="E32" s="211">
        <f t="shared" si="5"/>
        <v>18462385</v>
      </c>
      <c r="F32" s="77">
        <f t="shared" si="5"/>
        <v>18462385</v>
      </c>
      <c r="G32" s="77">
        <f t="shared" si="5"/>
        <v>0</v>
      </c>
      <c r="H32" s="77">
        <f t="shared" si="5"/>
        <v>233329</v>
      </c>
      <c r="I32" s="77">
        <f t="shared" si="5"/>
        <v>1915004</v>
      </c>
      <c r="J32" s="77">
        <f t="shared" si="5"/>
        <v>2148333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2148333</v>
      </c>
      <c r="X32" s="77">
        <f t="shared" si="5"/>
        <v>4615596</v>
      </c>
      <c r="Y32" s="77">
        <f t="shared" si="5"/>
        <v>-2467263</v>
      </c>
      <c r="Z32" s="212">
        <f>+IF(X32&lt;&gt;0,+(Y32/X32)*100,0)</f>
        <v>-53.454916764812175</v>
      </c>
      <c r="AA32" s="79">
        <f>SUM(AA28:AA31)</f>
        <v>18462385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3200000</v>
      </c>
      <c r="F34" s="60">
        <v>3200000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800000</v>
      </c>
      <c r="Y34" s="60">
        <v>-800000</v>
      </c>
      <c r="Z34" s="140">
        <v>-100</v>
      </c>
      <c r="AA34" s="62">
        <v>3200000</v>
      </c>
    </row>
    <row r="35" spans="1:27" ht="13.5">
      <c r="A35" s="237" t="s">
        <v>53</v>
      </c>
      <c r="B35" s="136"/>
      <c r="C35" s="155">
        <v>11392352</v>
      </c>
      <c r="D35" s="155"/>
      <c r="E35" s="156">
        <v>13646328</v>
      </c>
      <c r="F35" s="60">
        <v>13646328</v>
      </c>
      <c r="G35" s="60"/>
      <c r="H35" s="60"/>
      <c r="I35" s="60">
        <v>21804</v>
      </c>
      <c r="J35" s="60">
        <v>21804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21804</v>
      </c>
      <c r="X35" s="60">
        <v>3411582</v>
      </c>
      <c r="Y35" s="60">
        <v>-3389778</v>
      </c>
      <c r="Z35" s="140">
        <v>-99.36</v>
      </c>
      <c r="AA35" s="62">
        <v>13646328</v>
      </c>
    </row>
    <row r="36" spans="1:27" ht="13.5">
      <c r="A36" s="238" t="s">
        <v>139</v>
      </c>
      <c r="B36" s="149"/>
      <c r="C36" s="222">
        <f aca="true" t="shared" si="6" ref="C36:Y36">SUM(C32:C35)</f>
        <v>23826352</v>
      </c>
      <c r="D36" s="222">
        <f>SUM(D32:D35)</f>
        <v>0</v>
      </c>
      <c r="E36" s="218">
        <f t="shared" si="6"/>
        <v>35308713</v>
      </c>
      <c r="F36" s="220">
        <f t="shared" si="6"/>
        <v>35308713</v>
      </c>
      <c r="G36" s="220">
        <f t="shared" si="6"/>
        <v>0</v>
      </c>
      <c r="H36" s="220">
        <f t="shared" si="6"/>
        <v>233329</v>
      </c>
      <c r="I36" s="220">
        <f t="shared" si="6"/>
        <v>1936808</v>
      </c>
      <c r="J36" s="220">
        <f t="shared" si="6"/>
        <v>2170137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2170137</v>
      </c>
      <c r="X36" s="220">
        <f t="shared" si="6"/>
        <v>8827178</v>
      </c>
      <c r="Y36" s="220">
        <f t="shared" si="6"/>
        <v>-6657041</v>
      </c>
      <c r="Z36" s="221">
        <f>+IF(X36&lt;&gt;0,+(Y36/X36)*100,0)</f>
        <v>-75.4152799456406</v>
      </c>
      <c r="AA36" s="239">
        <f>SUM(AA32:AA35)</f>
        <v>35308713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2043833</v>
      </c>
      <c r="D6" s="155"/>
      <c r="E6" s="59">
        <v>990936</v>
      </c>
      <c r="F6" s="60">
        <v>990936</v>
      </c>
      <c r="G6" s="60"/>
      <c r="H6" s="60"/>
      <c r="I6" s="60">
        <v>502865</v>
      </c>
      <c r="J6" s="60">
        <v>502865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502865</v>
      </c>
      <c r="X6" s="60">
        <v>247734</v>
      </c>
      <c r="Y6" s="60">
        <v>255131</v>
      </c>
      <c r="Z6" s="140">
        <v>102.99</v>
      </c>
      <c r="AA6" s="62">
        <v>990936</v>
      </c>
    </row>
    <row r="7" spans="1:27" ht="13.5">
      <c r="A7" s="249" t="s">
        <v>144</v>
      </c>
      <c r="B7" s="182"/>
      <c r="C7" s="155">
        <v>40038165</v>
      </c>
      <c r="D7" s="155"/>
      <c r="E7" s="59">
        <v>36255770</v>
      </c>
      <c r="F7" s="60">
        <v>36255770</v>
      </c>
      <c r="G7" s="60">
        <v>53041316</v>
      </c>
      <c r="H7" s="60">
        <v>56344392</v>
      </c>
      <c r="I7" s="60">
        <v>53147290</v>
      </c>
      <c r="J7" s="60">
        <v>53147290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53147290</v>
      </c>
      <c r="X7" s="60">
        <v>9063943</v>
      </c>
      <c r="Y7" s="60">
        <v>44083347</v>
      </c>
      <c r="Z7" s="140">
        <v>486.36</v>
      </c>
      <c r="AA7" s="62">
        <v>36255770</v>
      </c>
    </row>
    <row r="8" spans="1:27" ht="13.5">
      <c r="A8" s="249" t="s">
        <v>145</v>
      </c>
      <c r="B8" s="182"/>
      <c r="C8" s="155">
        <v>5890949</v>
      </c>
      <c r="D8" s="155"/>
      <c r="E8" s="59">
        <v>15902266</v>
      </c>
      <c r="F8" s="60">
        <v>15902266</v>
      </c>
      <c r="G8" s="60">
        <v>18407895</v>
      </c>
      <c r="H8" s="60">
        <v>14081643</v>
      </c>
      <c r="I8" s="60">
        <v>10471052</v>
      </c>
      <c r="J8" s="60">
        <v>10471052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10471052</v>
      </c>
      <c r="X8" s="60">
        <v>3975567</v>
      </c>
      <c r="Y8" s="60">
        <v>6495485</v>
      </c>
      <c r="Z8" s="140">
        <v>163.39</v>
      </c>
      <c r="AA8" s="62">
        <v>15902266</v>
      </c>
    </row>
    <row r="9" spans="1:27" ht="13.5">
      <c r="A9" s="249" t="s">
        <v>146</v>
      </c>
      <c r="B9" s="182"/>
      <c r="C9" s="155">
        <v>9319670</v>
      </c>
      <c r="D9" s="155"/>
      <c r="E9" s="59">
        <v>6993157</v>
      </c>
      <c r="F9" s="60">
        <v>6993157</v>
      </c>
      <c r="G9" s="60">
        <v>2447029</v>
      </c>
      <c r="H9" s="60">
        <v>2349140</v>
      </c>
      <c r="I9" s="60">
        <v>4570110</v>
      </c>
      <c r="J9" s="60">
        <v>4570110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4570110</v>
      </c>
      <c r="X9" s="60">
        <v>1748289</v>
      </c>
      <c r="Y9" s="60">
        <v>2821821</v>
      </c>
      <c r="Z9" s="140">
        <v>161.4</v>
      </c>
      <c r="AA9" s="62">
        <v>6993157</v>
      </c>
    </row>
    <row r="10" spans="1:27" ht="13.5">
      <c r="A10" s="249" t="s">
        <v>147</v>
      </c>
      <c r="B10" s="182"/>
      <c r="C10" s="155">
        <v>57670</v>
      </c>
      <c r="D10" s="155"/>
      <c r="E10" s="59">
        <v>76635</v>
      </c>
      <c r="F10" s="60">
        <v>76635</v>
      </c>
      <c r="G10" s="159">
        <v>57670</v>
      </c>
      <c r="H10" s="159">
        <v>57670</v>
      </c>
      <c r="I10" s="159">
        <v>57670</v>
      </c>
      <c r="J10" s="60">
        <v>57670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57670</v>
      </c>
      <c r="X10" s="60">
        <v>19159</v>
      </c>
      <c r="Y10" s="159">
        <v>38511</v>
      </c>
      <c r="Z10" s="141">
        <v>201.01</v>
      </c>
      <c r="AA10" s="225">
        <v>76635</v>
      </c>
    </row>
    <row r="11" spans="1:27" ht="13.5">
      <c r="A11" s="249" t="s">
        <v>148</v>
      </c>
      <c r="B11" s="182"/>
      <c r="C11" s="155">
        <v>3065522</v>
      </c>
      <c r="D11" s="155"/>
      <c r="E11" s="59">
        <v>3184478</v>
      </c>
      <c r="F11" s="60">
        <v>3184478</v>
      </c>
      <c r="G11" s="60">
        <v>2894999</v>
      </c>
      <c r="H11" s="60">
        <v>2793515</v>
      </c>
      <c r="I11" s="60">
        <v>3028266</v>
      </c>
      <c r="J11" s="60">
        <v>3028266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3028266</v>
      </c>
      <c r="X11" s="60">
        <v>796120</v>
      </c>
      <c r="Y11" s="60">
        <v>2232146</v>
      </c>
      <c r="Z11" s="140">
        <v>280.38</v>
      </c>
      <c r="AA11" s="62">
        <v>3184478</v>
      </c>
    </row>
    <row r="12" spans="1:27" ht="13.5">
      <c r="A12" s="250" t="s">
        <v>56</v>
      </c>
      <c r="B12" s="251"/>
      <c r="C12" s="168">
        <f aca="true" t="shared" si="0" ref="C12:Y12">SUM(C6:C11)</f>
        <v>60415809</v>
      </c>
      <c r="D12" s="168">
        <f>SUM(D6:D11)</f>
        <v>0</v>
      </c>
      <c r="E12" s="72">
        <f t="shared" si="0"/>
        <v>63403242</v>
      </c>
      <c r="F12" s="73">
        <f t="shared" si="0"/>
        <v>63403242</v>
      </c>
      <c r="G12" s="73">
        <f t="shared" si="0"/>
        <v>76848909</v>
      </c>
      <c r="H12" s="73">
        <f t="shared" si="0"/>
        <v>75626360</v>
      </c>
      <c r="I12" s="73">
        <f t="shared" si="0"/>
        <v>71777253</v>
      </c>
      <c r="J12" s="73">
        <f t="shared" si="0"/>
        <v>71777253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71777253</v>
      </c>
      <c r="X12" s="73">
        <f t="shared" si="0"/>
        <v>15850812</v>
      </c>
      <c r="Y12" s="73">
        <f t="shared" si="0"/>
        <v>55926441</v>
      </c>
      <c r="Z12" s="170">
        <f>+IF(X12&lt;&gt;0,+(Y12/X12)*100,0)</f>
        <v>352.8301326140263</v>
      </c>
      <c r="AA12" s="74">
        <f>SUM(AA6:AA11)</f>
        <v>63403242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478433</v>
      </c>
      <c r="D15" s="155"/>
      <c r="E15" s="59">
        <v>442570</v>
      </c>
      <c r="F15" s="60">
        <v>442570</v>
      </c>
      <c r="G15" s="60">
        <v>485785</v>
      </c>
      <c r="H15" s="60">
        <v>493135</v>
      </c>
      <c r="I15" s="60">
        <v>498986</v>
      </c>
      <c r="J15" s="60">
        <v>498986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498986</v>
      </c>
      <c r="X15" s="60">
        <v>110643</v>
      </c>
      <c r="Y15" s="60">
        <v>388343</v>
      </c>
      <c r="Z15" s="140">
        <v>350.99</v>
      </c>
      <c r="AA15" s="62">
        <v>442570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11872000</v>
      </c>
      <c r="D17" s="155"/>
      <c r="E17" s="59">
        <v>11871966</v>
      </c>
      <c r="F17" s="60">
        <v>11871966</v>
      </c>
      <c r="G17" s="60">
        <v>11872000</v>
      </c>
      <c r="H17" s="60">
        <v>11872000</v>
      </c>
      <c r="I17" s="60">
        <v>11872000</v>
      </c>
      <c r="J17" s="60">
        <v>11872000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11872000</v>
      </c>
      <c r="X17" s="60">
        <v>2967992</v>
      </c>
      <c r="Y17" s="60">
        <v>8904008</v>
      </c>
      <c r="Z17" s="140">
        <v>300</v>
      </c>
      <c r="AA17" s="62">
        <v>11871966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171159999</v>
      </c>
      <c r="D19" s="155"/>
      <c r="E19" s="59">
        <v>187393839</v>
      </c>
      <c r="F19" s="60">
        <v>187393839</v>
      </c>
      <c r="G19" s="60">
        <v>171209451</v>
      </c>
      <c r="H19" s="60">
        <v>171270371</v>
      </c>
      <c r="I19" s="60">
        <v>171526249</v>
      </c>
      <c r="J19" s="60">
        <v>171526249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171526249</v>
      </c>
      <c r="X19" s="60">
        <v>46848460</v>
      </c>
      <c r="Y19" s="60">
        <v>124677789</v>
      </c>
      <c r="Z19" s="140">
        <v>266.13</v>
      </c>
      <c r="AA19" s="62">
        <v>187393839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49452</v>
      </c>
      <c r="D22" s="155"/>
      <c r="E22" s="59">
        <v>34502</v>
      </c>
      <c r="F22" s="60">
        <v>34502</v>
      </c>
      <c r="G22" s="60"/>
      <c r="H22" s="60">
        <v>49452</v>
      </c>
      <c r="I22" s="60">
        <v>49452</v>
      </c>
      <c r="J22" s="60">
        <v>49452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49452</v>
      </c>
      <c r="X22" s="60">
        <v>8626</v>
      </c>
      <c r="Y22" s="60">
        <v>40826</v>
      </c>
      <c r="Z22" s="140">
        <v>473.29</v>
      </c>
      <c r="AA22" s="62">
        <v>34502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183559884</v>
      </c>
      <c r="D24" s="168">
        <f>SUM(D15:D23)</f>
        <v>0</v>
      </c>
      <c r="E24" s="76">
        <f t="shared" si="1"/>
        <v>199742877</v>
      </c>
      <c r="F24" s="77">
        <f t="shared" si="1"/>
        <v>199742877</v>
      </c>
      <c r="G24" s="77">
        <f t="shared" si="1"/>
        <v>183567236</v>
      </c>
      <c r="H24" s="77">
        <f t="shared" si="1"/>
        <v>183684958</v>
      </c>
      <c r="I24" s="77">
        <f t="shared" si="1"/>
        <v>183946687</v>
      </c>
      <c r="J24" s="77">
        <f t="shared" si="1"/>
        <v>183946687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183946687</v>
      </c>
      <c r="X24" s="77">
        <f t="shared" si="1"/>
        <v>49935721</v>
      </c>
      <c r="Y24" s="77">
        <f t="shared" si="1"/>
        <v>134010966</v>
      </c>
      <c r="Z24" s="212">
        <f>+IF(X24&lt;&gt;0,+(Y24/X24)*100,0)</f>
        <v>268.36693916965777</v>
      </c>
      <c r="AA24" s="79">
        <f>SUM(AA15:AA23)</f>
        <v>199742877</v>
      </c>
    </row>
    <row r="25" spans="1:27" ht="13.5">
      <c r="A25" s="250" t="s">
        <v>159</v>
      </c>
      <c r="B25" s="251"/>
      <c r="C25" s="168">
        <f aca="true" t="shared" si="2" ref="C25:Y25">+C12+C24</f>
        <v>243975693</v>
      </c>
      <c r="D25" s="168">
        <f>+D12+D24</f>
        <v>0</v>
      </c>
      <c r="E25" s="72">
        <f t="shared" si="2"/>
        <v>263146119</v>
      </c>
      <c r="F25" s="73">
        <f t="shared" si="2"/>
        <v>263146119</v>
      </c>
      <c r="G25" s="73">
        <f t="shared" si="2"/>
        <v>260416145</v>
      </c>
      <c r="H25" s="73">
        <f t="shared" si="2"/>
        <v>259311318</v>
      </c>
      <c r="I25" s="73">
        <f t="shared" si="2"/>
        <v>255723940</v>
      </c>
      <c r="J25" s="73">
        <f t="shared" si="2"/>
        <v>255723940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255723940</v>
      </c>
      <c r="X25" s="73">
        <f t="shared" si="2"/>
        <v>65786533</v>
      </c>
      <c r="Y25" s="73">
        <f t="shared" si="2"/>
        <v>189937407</v>
      </c>
      <c r="Z25" s="170">
        <f>+IF(X25&lt;&gt;0,+(Y25/X25)*100,0)</f>
        <v>288.7177638620962</v>
      </c>
      <c r="AA25" s="74">
        <f>+AA12+AA24</f>
        <v>263146119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16450038</v>
      </c>
      <c r="H29" s="60">
        <v>310247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2252200</v>
      </c>
      <c r="D30" s="155"/>
      <c r="E30" s="59">
        <v>2298946</v>
      </c>
      <c r="F30" s="60">
        <v>2298946</v>
      </c>
      <c r="G30" s="60">
        <v>2252200</v>
      </c>
      <c r="H30" s="60">
        <v>2252200</v>
      </c>
      <c r="I30" s="60">
        <v>2252200</v>
      </c>
      <c r="J30" s="60">
        <v>2252200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2252200</v>
      </c>
      <c r="X30" s="60">
        <v>574737</v>
      </c>
      <c r="Y30" s="60">
        <v>1677463</v>
      </c>
      <c r="Z30" s="140">
        <v>291.87</v>
      </c>
      <c r="AA30" s="62">
        <v>2298946</v>
      </c>
    </row>
    <row r="31" spans="1:27" ht="13.5">
      <c r="A31" s="249" t="s">
        <v>163</v>
      </c>
      <c r="B31" s="182"/>
      <c r="C31" s="155">
        <v>3259018</v>
      </c>
      <c r="D31" s="155"/>
      <c r="E31" s="59">
        <v>3024778</v>
      </c>
      <c r="F31" s="60">
        <v>3024778</v>
      </c>
      <c r="G31" s="60">
        <v>3404187</v>
      </c>
      <c r="H31" s="60">
        <v>3424937</v>
      </c>
      <c r="I31" s="60">
        <v>3500698</v>
      </c>
      <c r="J31" s="60">
        <v>3500698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3500698</v>
      </c>
      <c r="X31" s="60">
        <v>756195</v>
      </c>
      <c r="Y31" s="60">
        <v>2744503</v>
      </c>
      <c r="Z31" s="140">
        <v>362.94</v>
      </c>
      <c r="AA31" s="62">
        <v>3024778</v>
      </c>
    </row>
    <row r="32" spans="1:27" ht="13.5">
      <c r="A32" s="249" t="s">
        <v>164</v>
      </c>
      <c r="B32" s="182"/>
      <c r="C32" s="155">
        <v>34423051</v>
      </c>
      <c r="D32" s="155"/>
      <c r="E32" s="59">
        <v>37885001</v>
      </c>
      <c r="F32" s="60">
        <v>37885001</v>
      </c>
      <c r="G32" s="60">
        <v>20599157</v>
      </c>
      <c r="H32" s="60">
        <v>32217840</v>
      </c>
      <c r="I32" s="60">
        <v>33004154</v>
      </c>
      <c r="J32" s="60">
        <v>33004154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33004154</v>
      </c>
      <c r="X32" s="60">
        <v>9471250</v>
      </c>
      <c r="Y32" s="60">
        <v>23532904</v>
      </c>
      <c r="Z32" s="140">
        <v>248.47</v>
      </c>
      <c r="AA32" s="62">
        <v>37885001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39934269</v>
      </c>
      <c r="D34" s="168">
        <f>SUM(D29:D33)</f>
        <v>0</v>
      </c>
      <c r="E34" s="72">
        <f t="shared" si="3"/>
        <v>43208725</v>
      </c>
      <c r="F34" s="73">
        <f t="shared" si="3"/>
        <v>43208725</v>
      </c>
      <c r="G34" s="73">
        <f t="shared" si="3"/>
        <v>42705582</v>
      </c>
      <c r="H34" s="73">
        <f t="shared" si="3"/>
        <v>38205224</v>
      </c>
      <c r="I34" s="73">
        <f t="shared" si="3"/>
        <v>38757052</v>
      </c>
      <c r="J34" s="73">
        <f t="shared" si="3"/>
        <v>38757052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38757052</v>
      </c>
      <c r="X34" s="73">
        <f t="shared" si="3"/>
        <v>10802182</v>
      </c>
      <c r="Y34" s="73">
        <f t="shared" si="3"/>
        <v>27954870</v>
      </c>
      <c r="Z34" s="170">
        <f>+IF(X34&lt;&gt;0,+(Y34/X34)*100,0)</f>
        <v>258.78910390511845</v>
      </c>
      <c r="AA34" s="74">
        <f>SUM(AA29:AA33)</f>
        <v>43208725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8980653</v>
      </c>
      <c r="D37" s="155"/>
      <c r="E37" s="59">
        <v>10257346</v>
      </c>
      <c r="F37" s="60">
        <v>10257346</v>
      </c>
      <c r="G37" s="60">
        <v>8980653</v>
      </c>
      <c r="H37" s="60">
        <v>8980653</v>
      </c>
      <c r="I37" s="60">
        <v>8278409</v>
      </c>
      <c r="J37" s="60">
        <v>8278409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8278409</v>
      </c>
      <c r="X37" s="60">
        <v>2564337</v>
      </c>
      <c r="Y37" s="60">
        <v>5714072</v>
      </c>
      <c r="Z37" s="140">
        <v>222.83</v>
      </c>
      <c r="AA37" s="62">
        <v>10257346</v>
      </c>
    </row>
    <row r="38" spans="1:27" ht="13.5">
      <c r="A38" s="249" t="s">
        <v>165</v>
      </c>
      <c r="B38" s="182"/>
      <c r="C38" s="155">
        <v>50954570</v>
      </c>
      <c r="D38" s="155"/>
      <c r="E38" s="59">
        <v>53312408</v>
      </c>
      <c r="F38" s="60">
        <v>53312408</v>
      </c>
      <c r="G38" s="60">
        <v>50954569</v>
      </c>
      <c r="H38" s="60">
        <v>50954569</v>
      </c>
      <c r="I38" s="60">
        <v>50954569</v>
      </c>
      <c r="J38" s="60">
        <v>50954569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50954569</v>
      </c>
      <c r="X38" s="60">
        <v>13328102</v>
      </c>
      <c r="Y38" s="60">
        <v>37626467</v>
      </c>
      <c r="Z38" s="140">
        <v>282.31</v>
      </c>
      <c r="AA38" s="62">
        <v>53312408</v>
      </c>
    </row>
    <row r="39" spans="1:27" ht="13.5">
      <c r="A39" s="250" t="s">
        <v>59</v>
      </c>
      <c r="B39" s="253"/>
      <c r="C39" s="168">
        <f aca="true" t="shared" si="4" ref="C39:Y39">SUM(C37:C38)</f>
        <v>59935223</v>
      </c>
      <c r="D39" s="168">
        <f>SUM(D37:D38)</f>
        <v>0</v>
      </c>
      <c r="E39" s="76">
        <f t="shared" si="4"/>
        <v>63569754</v>
      </c>
      <c r="F39" s="77">
        <f t="shared" si="4"/>
        <v>63569754</v>
      </c>
      <c r="G39" s="77">
        <f t="shared" si="4"/>
        <v>59935222</v>
      </c>
      <c r="H39" s="77">
        <f t="shared" si="4"/>
        <v>59935222</v>
      </c>
      <c r="I39" s="77">
        <f t="shared" si="4"/>
        <v>59232978</v>
      </c>
      <c r="J39" s="77">
        <f t="shared" si="4"/>
        <v>59232978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59232978</v>
      </c>
      <c r="X39" s="77">
        <f t="shared" si="4"/>
        <v>15892439</v>
      </c>
      <c r="Y39" s="77">
        <f t="shared" si="4"/>
        <v>43340539</v>
      </c>
      <c r="Z39" s="212">
        <f>+IF(X39&lt;&gt;0,+(Y39/X39)*100,0)</f>
        <v>272.7116901313889</v>
      </c>
      <c r="AA39" s="79">
        <f>SUM(AA37:AA38)</f>
        <v>63569754</v>
      </c>
    </row>
    <row r="40" spans="1:27" ht="13.5">
      <c r="A40" s="250" t="s">
        <v>167</v>
      </c>
      <c r="B40" s="251"/>
      <c r="C40" s="168">
        <f aca="true" t="shared" si="5" ref="C40:Y40">+C34+C39</f>
        <v>99869492</v>
      </c>
      <c r="D40" s="168">
        <f>+D34+D39</f>
        <v>0</v>
      </c>
      <c r="E40" s="72">
        <f t="shared" si="5"/>
        <v>106778479</v>
      </c>
      <c r="F40" s="73">
        <f t="shared" si="5"/>
        <v>106778479</v>
      </c>
      <c r="G40" s="73">
        <f t="shared" si="5"/>
        <v>102640804</v>
      </c>
      <c r="H40" s="73">
        <f t="shared" si="5"/>
        <v>98140446</v>
      </c>
      <c r="I40" s="73">
        <f t="shared" si="5"/>
        <v>97990030</v>
      </c>
      <c r="J40" s="73">
        <f t="shared" si="5"/>
        <v>97990030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97990030</v>
      </c>
      <c r="X40" s="73">
        <f t="shared" si="5"/>
        <v>26694621</v>
      </c>
      <c r="Y40" s="73">
        <f t="shared" si="5"/>
        <v>71295409</v>
      </c>
      <c r="Z40" s="170">
        <f>+IF(X40&lt;&gt;0,+(Y40/X40)*100,0)</f>
        <v>267.07780942085674</v>
      </c>
      <c r="AA40" s="74">
        <f>+AA34+AA39</f>
        <v>106778479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144106201</v>
      </c>
      <c r="D42" s="257">
        <f>+D25-D40</f>
        <v>0</v>
      </c>
      <c r="E42" s="258">
        <f t="shared" si="6"/>
        <v>156367640</v>
      </c>
      <c r="F42" s="259">
        <f t="shared" si="6"/>
        <v>156367640</v>
      </c>
      <c r="G42" s="259">
        <f t="shared" si="6"/>
        <v>157775341</v>
      </c>
      <c r="H42" s="259">
        <f t="shared" si="6"/>
        <v>161170872</v>
      </c>
      <c r="I42" s="259">
        <f t="shared" si="6"/>
        <v>157733910</v>
      </c>
      <c r="J42" s="259">
        <f t="shared" si="6"/>
        <v>157733910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157733910</v>
      </c>
      <c r="X42" s="259">
        <f t="shared" si="6"/>
        <v>39091912</v>
      </c>
      <c r="Y42" s="259">
        <f t="shared" si="6"/>
        <v>118641998</v>
      </c>
      <c r="Z42" s="260">
        <f>+IF(X42&lt;&gt;0,+(Y42/X42)*100,0)</f>
        <v>303.4949991701608</v>
      </c>
      <c r="AA42" s="261">
        <f>+AA25-AA40</f>
        <v>156367640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139856924</v>
      </c>
      <c r="D45" s="155"/>
      <c r="E45" s="59">
        <v>151436390</v>
      </c>
      <c r="F45" s="60">
        <v>151436390</v>
      </c>
      <c r="G45" s="60">
        <v>153063265</v>
      </c>
      <c r="H45" s="60">
        <v>156453840</v>
      </c>
      <c r="I45" s="60">
        <v>152858867</v>
      </c>
      <c r="J45" s="60">
        <v>152858867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152858867</v>
      </c>
      <c r="X45" s="60">
        <v>37859098</v>
      </c>
      <c r="Y45" s="60">
        <v>114999769</v>
      </c>
      <c r="Z45" s="139">
        <v>303.76</v>
      </c>
      <c r="AA45" s="62">
        <v>151436390</v>
      </c>
    </row>
    <row r="46" spans="1:27" ht="13.5">
      <c r="A46" s="249" t="s">
        <v>171</v>
      </c>
      <c r="B46" s="182"/>
      <c r="C46" s="155">
        <v>4249277</v>
      </c>
      <c r="D46" s="155"/>
      <c r="E46" s="59">
        <v>4931250</v>
      </c>
      <c r="F46" s="60">
        <v>4931250</v>
      </c>
      <c r="G46" s="60">
        <v>4712076</v>
      </c>
      <c r="H46" s="60">
        <v>4717032</v>
      </c>
      <c r="I46" s="60">
        <v>4875043</v>
      </c>
      <c r="J46" s="60">
        <v>4875043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4875043</v>
      </c>
      <c r="X46" s="60">
        <v>1232813</v>
      </c>
      <c r="Y46" s="60">
        <v>3642230</v>
      </c>
      <c r="Z46" s="139">
        <v>295.44</v>
      </c>
      <c r="AA46" s="62">
        <v>4931250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144106201</v>
      </c>
      <c r="D48" s="217">
        <f>SUM(D45:D47)</f>
        <v>0</v>
      </c>
      <c r="E48" s="264">
        <f t="shared" si="7"/>
        <v>156367640</v>
      </c>
      <c r="F48" s="219">
        <f t="shared" si="7"/>
        <v>156367640</v>
      </c>
      <c r="G48" s="219">
        <f t="shared" si="7"/>
        <v>157775341</v>
      </c>
      <c r="H48" s="219">
        <f t="shared" si="7"/>
        <v>161170872</v>
      </c>
      <c r="I48" s="219">
        <f t="shared" si="7"/>
        <v>157733910</v>
      </c>
      <c r="J48" s="219">
        <f t="shared" si="7"/>
        <v>157733910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157733910</v>
      </c>
      <c r="X48" s="219">
        <f t="shared" si="7"/>
        <v>39091911</v>
      </c>
      <c r="Y48" s="219">
        <f t="shared" si="7"/>
        <v>118641999</v>
      </c>
      <c r="Z48" s="265">
        <f>+IF(X48&lt;&gt;0,+(Y48/X48)*100,0)</f>
        <v>303.49500949186137</v>
      </c>
      <c r="AA48" s="232">
        <f>SUM(AA45:AA47)</f>
        <v>156367640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206542531</v>
      </c>
      <c r="D6" s="155"/>
      <c r="E6" s="59">
        <v>143823071</v>
      </c>
      <c r="F6" s="60">
        <v>143823071</v>
      </c>
      <c r="G6" s="60">
        <v>31903788</v>
      </c>
      <c r="H6" s="60">
        <v>51216450</v>
      </c>
      <c r="I6" s="60">
        <v>32567951</v>
      </c>
      <c r="J6" s="60">
        <v>115688189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115688189</v>
      </c>
      <c r="X6" s="60">
        <v>36005670</v>
      </c>
      <c r="Y6" s="60">
        <v>79682519</v>
      </c>
      <c r="Z6" s="140">
        <v>221.31</v>
      </c>
      <c r="AA6" s="62">
        <v>143823071</v>
      </c>
    </row>
    <row r="7" spans="1:27" ht="13.5">
      <c r="A7" s="249" t="s">
        <v>178</v>
      </c>
      <c r="B7" s="182"/>
      <c r="C7" s="155">
        <v>56460580</v>
      </c>
      <c r="D7" s="155"/>
      <c r="E7" s="59">
        <v>45696996</v>
      </c>
      <c r="F7" s="60">
        <v>45696996</v>
      </c>
      <c r="G7" s="60"/>
      <c r="H7" s="60"/>
      <c r="I7" s="60">
        <v>2890877</v>
      </c>
      <c r="J7" s="60">
        <v>2890877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2890877</v>
      </c>
      <c r="X7" s="60">
        <v>11424249</v>
      </c>
      <c r="Y7" s="60">
        <v>-8533372</v>
      </c>
      <c r="Z7" s="140">
        <v>-74.7</v>
      </c>
      <c r="AA7" s="62">
        <v>45696996</v>
      </c>
    </row>
    <row r="8" spans="1:27" ht="13.5">
      <c r="A8" s="249" t="s">
        <v>179</v>
      </c>
      <c r="B8" s="182"/>
      <c r="C8" s="155"/>
      <c r="D8" s="155"/>
      <c r="E8" s="59">
        <v>13311000</v>
      </c>
      <c r="F8" s="60">
        <v>13311000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3327750</v>
      </c>
      <c r="Y8" s="60">
        <v>-3327750</v>
      </c>
      <c r="Z8" s="140">
        <v>-100</v>
      </c>
      <c r="AA8" s="62">
        <v>13311000</v>
      </c>
    </row>
    <row r="9" spans="1:27" ht="13.5">
      <c r="A9" s="249" t="s">
        <v>180</v>
      </c>
      <c r="B9" s="182"/>
      <c r="C9" s="155">
        <v>1960878</v>
      </c>
      <c r="D9" s="155"/>
      <c r="E9" s="59">
        <v>1902972</v>
      </c>
      <c r="F9" s="60">
        <v>1902972</v>
      </c>
      <c r="G9" s="60">
        <v>137814</v>
      </c>
      <c r="H9" s="60">
        <v>292911</v>
      </c>
      <c r="I9" s="60">
        <v>171951</v>
      </c>
      <c r="J9" s="60">
        <v>602676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602676</v>
      </c>
      <c r="X9" s="60">
        <v>475743</v>
      </c>
      <c r="Y9" s="60">
        <v>126933</v>
      </c>
      <c r="Z9" s="140">
        <v>26.68</v>
      </c>
      <c r="AA9" s="62">
        <v>1902972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-243089343</v>
      </c>
      <c r="D12" s="155"/>
      <c r="E12" s="59">
        <v>-174288101</v>
      </c>
      <c r="F12" s="60">
        <v>-174288101</v>
      </c>
      <c r="G12" s="60">
        <v>-50611453</v>
      </c>
      <c r="H12" s="60">
        <v>-33776247</v>
      </c>
      <c r="I12" s="60">
        <v>-34226498</v>
      </c>
      <c r="J12" s="60">
        <v>-118614198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-118614198</v>
      </c>
      <c r="X12" s="60">
        <v>-42864030</v>
      </c>
      <c r="Y12" s="60">
        <v>-75750168</v>
      </c>
      <c r="Z12" s="140">
        <v>176.72</v>
      </c>
      <c r="AA12" s="62">
        <v>-174288101</v>
      </c>
    </row>
    <row r="13" spans="1:27" ht="13.5">
      <c r="A13" s="249" t="s">
        <v>40</v>
      </c>
      <c r="B13" s="182"/>
      <c r="C13" s="155">
        <v>-1448618</v>
      </c>
      <c r="D13" s="155"/>
      <c r="E13" s="59">
        <v>-1251924</v>
      </c>
      <c r="F13" s="60">
        <v>-1251924</v>
      </c>
      <c r="G13" s="60"/>
      <c r="H13" s="60"/>
      <c r="I13" s="60">
        <v>-680265</v>
      </c>
      <c r="J13" s="60">
        <v>-680265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-680265</v>
      </c>
      <c r="X13" s="60">
        <v>-312981</v>
      </c>
      <c r="Y13" s="60">
        <v>-367284</v>
      </c>
      <c r="Z13" s="140">
        <v>117.35</v>
      </c>
      <c r="AA13" s="62">
        <v>-1251924</v>
      </c>
    </row>
    <row r="14" spans="1:27" ht="13.5">
      <c r="A14" s="249" t="s">
        <v>42</v>
      </c>
      <c r="B14" s="182"/>
      <c r="C14" s="155"/>
      <c r="D14" s="155"/>
      <c r="E14" s="59">
        <v>-3872292</v>
      </c>
      <c r="F14" s="60">
        <v>-3872292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-968073</v>
      </c>
      <c r="Y14" s="60">
        <v>968073</v>
      </c>
      <c r="Z14" s="140">
        <v>-100</v>
      </c>
      <c r="AA14" s="62">
        <v>-3872292</v>
      </c>
    </row>
    <row r="15" spans="1:27" ht="13.5">
      <c r="A15" s="250" t="s">
        <v>184</v>
      </c>
      <c r="B15" s="251"/>
      <c r="C15" s="168">
        <f aca="true" t="shared" si="0" ref="C15:Y15">SUM(C6:C14)</f>
        <v>20426028</v>
      </c>
      <c r="D15" s="168">
        <f>SUM(D6:D14)</f>
        <v>0</v>
      </c>
      <c r="E15" s="72">
        <f t="shared" si="0"/>
        <v>25321722</v>
      </c>
      <c r="F15" s="73">
        <f t="shared" si="0"/>
        <v>25321722</v>
      </c>
      <c r="G15" s="73">
        <f t="shared" si="0"/>
        <v>-18569851</v>
      </c>
      <c r="H15" s="73">
        <f t="shared" si="0"/>
        <v>17733114</v>
      </c>
      <c r="I15" s="73">
        <f t="shared" si="0"/>
        <v>724016</v>
      </c>
      <c r="J15" s="73">
        <f t="shared" si="0"/>
        <v>-112721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-112721</v>
      </c>
      <c r="X15" s="73">
        <f t="shared" si="0"/>
        <v>7088328</v>
      </c>
      <c r="Y15" s="73">
        <f t="shared" si="0"/>
        <v>-7201049</v>
      </c>
      <c r="Z15" s="170">
        <f>+IF(X15&lt;&gt;0,+(Y15/X15)*100,0)</f>
        <v>-101.59023397337144</v>
      </c>
      <c r="AA15" s="74">
        <f>SUM(AA6:AA14)</f>
        <v>25321722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8400000</v>
      </c>
      <c r="F19" s="60">
        <v>8400000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8400000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24061</v>
      </c>
      <c r="D21" s="157"/>
      <c r="E21" s="59">
        <v>17739</v>
      </c>
      <c r="F21" s="60">
        <v>17739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17739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-23826351</v>
      </c>
      <c r="D24" s="155"/>
      <c r="E24" s="59">
        <v>-35308716</v>
      </c>
      <c r="F24" s="60">
        <v>-35308716</v>
      </c>
      <c r="G24" s="60"/>
      <c r="H24" s="60">
        <v>-110371</v>
      </c>
      <c r="I24" s="60">
        <v>-255879</v>
      </c>
      <c r="J24" s="60">
        <v>-366250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-366250</v>
      </c>
      <c r="X24" s="60">
        <v>-6291708</v>
      </c>
      <c r="Y24" s="60">
        <v>5925458</v>
      </c>
      <c r="Z24" s="140">
        <v>-94.18</v>
      </c>
      <c r="AA24" s="62">
        <v>-35308716</v>
      </c>
    </row>
    <row r="25" spans="1:27" ht="13.5">
      <c r="A25" s="250" t="s">
        <v>191</v>
      </c>
      <c r="B25" s="251"/>
      <c r="C25" s="168">
        <f aca="true" t="shared" si="1" ref="C25:Y25">SUM(C19:C24)</f>
        <v>-23802290</v>
      </c>
      <c r="D25" s="168">
        <f>SUM(D19:D24)</f>
        <v>0</v>
      </c>
      <c r="E25" s="72">
        <f t="shared" si="1"/>
        <v>-26890977</v>
      </c>
      <c r="F25" s="73">
        <f t="shared" si="1"/>
        <v>-26890977</v>
      </c>
      <c r="G25" s="73">
        <f t="shared" si="1"/>
        <v>0</v>
      </c>
      <c r="H25" s="73">
        <f t="shared" si="1"/>
        <v>-110371</v>
      </c>
      <c r="I25" s="73">
        <f t="shared" si="1"/>
        <v>-255879</v>
      </c>
      <c r="J25" s="73">
        <f t="shared" si="1"/>
        <v>-366250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-366250</v>
      </c>
      <c r="X25" s="73">
        <f t="shared" si="1"/>
        <v>-6291708</v>
      </c>
      <c r="Y25" s="73">
        <f t="shared" si="1"/>
        <v>5925458</v>
      </c>
      <c r="Z25" s="170">
        <f>+IF(X25&lt;&gt;0,+(Y25/X25)*100,0)</f>
        <v>-94.17884618930185</v>
      </c>
      <c r="AA25" s="74">
        <f>SUM(AA19:AA24)</f>
        <v>-26890977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3200000</v>
      </c>
      <c r="F30" s="60">
        <v>3200000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3200000</v>
      </c>
    </row>
    <row r="31" spans="1:27" ht="13.5">
      <c r="A31" s="249" t="s">
        <v>195</v>
      </c>
      <c r="B31" s="182"/>
      <c r="C31" s="155">
        <v>351696</v>
      </c>
      <c r="D31" s="155"/>
      <c r="E31" s="59">
        <v>59309</v>
      </c>
      <c r="F31" s="60">
        <v>59309</v>
      </c>
      <c r="G31" s="60">
        <v>142518</v>
      </c>
      <c r="H31" s="159">
        <v>23250</v>
      </c>
      <c r="I31" s="159">
        <v>33161</v>
      </c>
      <c r="J31" s="159">
        <v>198929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198929</v>
      </c>
      <c r="X31" s="159"/>
      <c r="Y31" s="60">
        <v>198929</v>
      </c>
      <c r="Z31" s="140"/>
      <c r="AA31" s="62">
        <v>59309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-1631903</v>
      </c>
      <c r="D33" s="155"/>
      <c r="E33" s="59">
        <v>-2576560</v>
      </c>
      <c r="F33" s="60">
        <v>-2576560</v>
      </c>
      <c r="G33" s="60"/>
      <c r="H33" s="60"/>
      <c r="I33" s="60">
        <v>-702245</v>
      </c>
      <c r="J33" s="60">
        <v>-702245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-702245</v>
      </c>
      <c r="X33" s="60">
        <v>-527473</v>
      </c>
      <c r="Y33" s="60">
        <v>-174772</v>
      </c>
      <c r="Z33" s="140">
        <v>33.13</v>
      </c>
      <c r="AA33" s="62">
        <v>-2576560</v>
      </c>
    </row>
    <row r="34" spans="1:27" ht="13.5">
      <c r="A34" s="250" t="s">
        <v>197</v>
      </c>
      <c r="B34" s="251"/>
      <c r="C34" s="168">
        <f aca="true" t="shared" si="2" ref="C34:Y34">SUM(C29:C33)</f>
        <v>-1280207</v>
      </c>
      <c r="D34" s="168">
        <f>SUM(D29:D33)</f>
        <v>0</v>
      </c>
      <c r="E34" s="72">
        <f t="shared" si="2"/>
        <v>682749</v>
      </c>
      <c r="F34" s="73">
        <f t="shared" si="2"/>
        <v>682749</v>
      </c>
      <c r="G34" s="73">
        <f t="shared" si="2"/>
        <v>142518</v>
      </c>
      <c r="H34" s="73">
        <f t="shared" si="2"/>
        <v>23250</v>
      </c>
      <c r="I34" s="73">
        <f t="shared" si="2"/>
        <v>-669084</v>
      </c>
      <c r="J34" s="73">
        <f t="shared" si="2"/>
        <v>-503316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-503316</v>
      </c>
      <c r="X34" s="73">
        <f t="shared" si="2"/>
        <v>-527473</v>
      </c>
      <c r="Y34" s="73">
        <f t="shared" si="2"/>
        <v>24157</v>
      </c>
      <c r="Z34" s="170">
        <f>+IF(X34&lt;&gt;0,+(Y34/X34)*100,0)</f>
        <v>-4.579760480631236</v>
      </c>
      <c r="AA34" s="74">
        <f>SUM(AA29:AA33)</f>
        <v>682749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-4656469</v>
      </c>
      <c r="D36" s="153">
        <f>+D15+D25+D34</f>
        <v>0</v>
      </c>
      <c r="E36" s="99">
        <f t="shared" si="3"/>
        <v>-886506</v>
      </c>
      <c r="F36" s="100">
        <f t="shared" si="3"/>
        <v>-886506</v>
      </c>
      <c r="G36" s="100">
        <f t="shared" si="3"/>
        <v>-18427333</v>
      </c>
      <c r="H36" s="100">
        <f t="shared" si="3"/>
        <v>17645993</v>
      </c>
      <c r="I36" s="100">
        <f t="shared" si="3"/>
        <v>-200947</v>
      </c>
      <c r="J36" s="100">
        <f t="shared" si="3"/>
        <v>-982287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-982287</v>
      </c>
      <c r="X36" s="100">
        <f t="shared" si="3"/>
        <v>269147</v>
      </c>
      <c r="Y36" s="100">
        <f t="shared" si="3"/>
        <v>-1251434</v>
      </c>
      <c r="Z36" s="137">
        <f>+IF(X36&lt;&gt;0,+(Y36/X36)*100,0)</f>
        <v>-464.9630127774041</v>
      </c>
      <c r="AA36" s="102">
        <f>+AA15+AA25+AA34</f>
        <v>-886506</v>
      </c>
    </row>
    <row r="37" spans="1:27" ht="13.5">
      <c r="A37" s="249" t="s">
        <v>199</v>
      </c>
      <c r="B37" s="182"/>
      <c r="C37" s="153">
        <v>46731267</v>
      </c>
      <c r="D37" s="153"/>
      <c r="E37" s="99">
        <v>38133185</v>
      </c>
      <c r="F37" s="100">
        <v>38133185</v>
      </c>
      <c r="G37" s="100">
        <v>1960186</v>
      </c>
      <c r="H37" s="100">
        <v>-16467147</v>
      </c>
      <c r="I37" s="100">
        <v>1178846</v>
      </c>
      <c r="J37" s="100">
        <v>1960186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1960186</v>
      </c>
      <c r="X37" s="100">
        <v>38133185</v>
      </c>
      <c r="Y37" s="100">
        <v>-36172999</v>
      </c>
      <c r="Z37" s="137">
        <v>-94.86</v>
      </c>
      <c r="AA37" s="102">
        <v>38133185</v>
      </c>
    </row>
    <row r="38" spans="1:27" ht="13.5">
      <c r="A38" s="269" t="s">
        <v>200</v>
      </c>
      <c r="B38" s="256"/>
      <c r="C38" s="257">
        <v>42074798</v>
      </c>
      <c r="D38" s="257"/>
      <c r="E38" s="258">
        <v>37246681</v>
      </c>
      <c r="F38" s="259">
        <v>37246681</v>
      </c>
      <c r="G38" s="259">
        <v>-16467147</v>
      </c>
      <c r="H38" s="259">
        <v>1178846</v>
      </c>
      <c r="I38" s="259">
        <v>977899</v>
      </c>
      <c r="J38" s="259">
        <v>977899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977899</v>
      </c>
      <c r="X38" s="259">
        <v>38402334</v>
      </c>
      <c r="Y38" s="259">
        <v>-37424435</v>
      </c>
      <c r="Z38" s="260">
        <v>-97.45</v>
      </c>
      <c r="AA38" s="261">
        <v>37246681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7275196</v>
      </c>
      <c r="D5" s="200">
        <f t="shared" si="0"/>
        <v>0</v>
      </c>
      <c r="E5" s="106">
        <f t="shared" si="0"/>
        <v>10398215</v>
      </c>
      <c r="F5" s="106">
        <f t="shared" si="0"/>
        <v>10398215</v>
      </c>
      <c r="G5" s="106">
        <f t="shared" si="0"/>
        <v>0</v>
      </c>
      <c r="H5" s="106">
        <f t="shared" si="0"/>
        <v>110371</v>
      </c>
      <c r="I5" s="106">
        <f t="shared" si="0"/>
        <v>234075</v>
      </c>
      <c r="J5" s="106">
        <f t="shared" si="0"/>
        <v>344446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344446</v>
      </c>
      <c r="X5" s="106">
        <f t="shared" si="0"/>
        <v>2599554</v>
      </c>
      <c r="Y5" s="106">
        <f t="shared" si="0"/>
        <v>-2255108</v>
      </c>
      <c r="Z5" s="201">
        <f>+IF(X5&lt;&gt;0,+(Y5/X5)*100,0)</f>
        <v>-86.74980400484084</v>
      </c>
      <c r="AA5" s="199">
        <f>SUM(AA11:AA18)</f>
        <v>10398215</v>
      </c>
    </row>
    <row r="6" spans="1:27" ht="13.5">
      <c r="A6" s="291" t="s">
        <v>204</v>
      </c>
      <c r="B6" s="142"/>
      <c r="C6" s="62">
        <v>6889432</v>
      </c>
      <c r="D6" s="156"/>
      <c r="E6" s="60">
        <v>1957000</v>
      </c>
      <c r="F6" s="60">
        <v>1957000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489250</v>
      </c>
      <c r="Y6" s="60">
        <v>-489250</v>
      </c>
      <c r="Z6" s="140">
        <v>-100</v>
      </c>
      <c r="AA6" s="155">
        <v>1957000</v>
      </c>
    </row>
    <row r="7" spans="1:27" ht="13.5">
      <c r="A7" s="291" t="s">
        <v>205</v>
      </c>
      <c r="B7" s="142"/>
      <c r="C7" s="62"/>
      <c r="D7" s="156"/>
      <c r="E7" s="60">
        <v>3889900</v>
      </c>
      <c r="F7" s="60">
        <v>3889900</v>
      </c>
      <c r="G7" s="60"/>
      <c r="H7" s="60">
        <v>110371</v>
      </c>
      <c r="I7" s="60">
        <v>234075</v>
      </c>
      <c r="J7" s="60">
        <v>344446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344446</v>
      </c>
      <c r="X7" s="60">
        <v>972475</v>
      </c>
      <c r="Y7" s="60">
        <v>-628029</v>
      </c>
      <c r="Z7" s="140">
        <v>-64.58</v>
      </c>
      <c r="AA7" s="155">
        <v>3889900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3981255</v>
      </c>
      <c r="F10" s="60">
        <v>3981255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995314</v>
      </c>
      <c r="Y10" s="60">
        <v>-995314</v>
      </c>
      <c r="Z10" s="140">
        <v>-100</v>
      </c>
      <c r="AA10" s="155">
        <v>3981255</v>
      </c>
    </row>
    <row r="11" spans="1:27" ht="13.5">
      <c r="A11" s="292" t="s">
        <v>209</v>
      </c>
      <c r="B11" s="142"/>
      <c r="C11" s="293">
        <f aca="true" t="shared" si="1" ref="C11:Y11">SUM(C6:C10)</f>
        <v>6889432</v>
      </c>
      <c r="D11" s="294">
        <f t="shared" si="1"/>
        <v>0</v>
      </c>
      <c r="E11" s="295">
        <f t="shared" si="1"/>
        <v>9828155</v>
      </c>
      <c r="F11" s="295">
        <f t="shared" si="1"/>
        <v>9828155</v>
      </c>
      <c r="G11" s="295">
        <f t="shared" si="1"/>
        <v>0</v>
      </c>
      <c r="H11" s="295">
        <f t="shared" si="1"/>
        <v>110371</v>
      </c>
      <c r="I11" s="295">
        <f t="shared" si="1"/>
        <v>234075</v>
      </c>
      <c r="J11" s="295">
        <f t="shared" si="1"/>
        <v>344446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344446</v>
      </c>
      <c r="X11" s="295">
        <f t="shared" si="1"/>
        <v>2457039</v>
      </c>
      <c r="Y11" s="295">
        <f t="shared" si="1"/>
        <v>-2112593</v>
      </c>
      <c r="Z11" s="296">
        <f>+IF(X11&lt;&gt;0,+(Y11/X11)*100,0)</f>
        <v>-85.98125630077504</v>
      </c>
      <c r="AA11" s="297">
        <f>SUM(AA6:AA10)</f>
        <v>9828155</v>
      </c>
    </row>
    <row r="12" spans="1:27" ht="13.5">
      <c r="A12" s="298" t="s">
        <v>210</v>
      </c>
      <c r="B12" s="136"/>
      <c r="C12" s="62"/>
      <c r="D12" s="156"/>
      <c r="E12" s="60">
        <v>30000</v>
      </c>
      <c r="F12" s="60">
        <v>30000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7500</v>
      </c>
      <c r="Y12" s="60">
        <v>-7500</v>
      </c>
      <c r="Z12" s="140">
        <v>-100</v>
      </c>
      <c r="AA12" s="155">
        <v>30000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385764</v>
      </c>
      <c r="D15" s="156"/>
      <c r="E15" s="60">
        <v>540060</v>
      </c>
      <c r="F15" s="60">
        <v>540060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135015</v>
      </c>
      <c r="Y15" s="60">
        <v>-135015</v>
      </c>
      <c r="Z15" s="140">
        <v>-100</v>
      </c>
      <c r="AA15" s="155">
        <v>540060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16551156</v>
      </c>
      <c r="D20" s="154">
        <f t="shared" si="2"/>
        <v>0</v>
      </c>
      <c r="E20" s="100">
        <f t="shared" si="2"/>
        <v>24910498</v>
      </c>
      <c r="F20" s="100">
        <f t="shared" si="2"/>
        <v>24910498</v>
      </c>
      <c r="G20" s="100">
        <f t="shared" si="2"/>
        <v>0</v>
      </c>
      <c r="H20" s="100">
        <f t="shared" si="2"/>
        <v>122958</v>
      </c>
      <c r="I20" s="100">
        <f t="shared" si="2"/>
        <v>1702733</v>
      </c>
      <c r="J20" s="100">
        <f t="shared" si="2"/>
        <v>1825691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1825691</v>
      </c>
      <c r="X20" s="100">
        <f t="shared" si="2"/>
        <v>6227625</v>
      </c>
      <c r="Y20" s="100">
        <f t="shared" si="2"/>
        <v>-4401934</v>
      </c>
      <c r="Z20" s="137">
        <f>+IF(X20&lt;&gt;0,+(Y20/X20)*100,0)</f>
        <v>-70.68399269384396</v>
      </c>
      <c r="AA20" s="153">
        <f>SUM(AA26:AA33)</f>
        <v>24910498</v>
      </c>
    </row>
    <row r="21" spans="1:27" ht="13.5">
      <c r="A21" s="291" t="s">
        <v>204</v>
      </c>
      <c r="B21" s="142"/>
      <c r="C21" s="62">
        <v>13070450</v>
      </c>
      <c r="D21" s="156"/>
      <c r="E21" s="60">
        <v>23524698</v>
      </c>
      <c r="F21" s="60">
        <v>23524698</v>
      </c>
      <c r="G21" s="60"/>
      <c r="H21" s="60">
        <v>122958</v>
      </c>
      <c r="I21" s="60">
        <v>1702733</v>
      </c>
      <c r="J21" s="60">
        <v>1825691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1825691</v>
      </c>
      <c r="X21" s="60">
        <v>5881175</v>
      </c>
      <c r="Y21" s="60">
        <v>-4055484</v>
      </c>
      <c r="Z21" s="140">
        <v>-68.96</v>
      </c>
      <c r="AA21" s="155">
        <v>23524698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>
        <v>302884</v>
      </c>
      <c r="D25" s="156"/>
      <c r="E25" s="60">
        <v>115000</v>
      </c>
      <c r="F25" s="60">
        <v>115000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28750</v>
      </c>
      <c r="Y25" s="60">
        <v>-28750</v>
      </c>
      <c r="Z25" s="140">
        <v>-100</v>
      </c>
      <c r="AA25" s="155">
        <v>115000</v>
      </c>
    </row>
    <row r="26" spans="1:27" ht="13.5">
      <c r="A26" s="292" t="s">
        <v>209</v>
      </c>
      <c r="B26" s="302"/>
      <c r="C26" s="293">
        <f aca="true" t="shared" si="3" ref="C26:Y26">SUM(C21:C25)</f>
        <v>13373334</v>
      </c>
      <c r="D26" s="294">
        <f t="shared" si="3"/>
        <v>0</v>
      </c>
      <c r="E26" s="295">
        <f t="shared" si="3"/>
        <v>23639698</v>
      </c>
      <c r="F26" s="295">
        <f t="shared" si="3"/>
        <v>23639698</v>
      </c>
      <c r="G26" s="295">
        <f t="shared" si="3"/>
        <v>0</v>
      </c>
      <c r="H26" s="295">
        <f t="shared" si="3"/>
        <v>122958</v>
      </c>
      <c r="I26" s="295">
        <f t="shared" si="3"/>
        <v>1702733</v>
      </c>
      <c r="J26" s="295">
        <f t="shared" si="3"/>
        <v>1825691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1825691</v>
      </c>
      <c r="X26" s="295">
        <f t="shared" si="3"/>
        <v>5909925</v>
      </c>
      <c r="Y26" s="295">
        <f t="shared" si="3"/>
        <v>-4084234</v>
      </c>
      <c r="Z26" s="296">
        <f>+IF(X26&lt;&gt;0,+(Y26/X26)*100,0)</f>
        <v>-69.10805128660685</v>
      </c>
      <c r="AA26" s="297">
        <f>SUM(AA21:AA25)</f>
        <v>23639698</v>
      </c>
    </row>
    <row r="27" spans="1:27" ht="13.5">
      <c r="A27" s="298" t="s">
        <v>210</v>
      </c>
      <c r="B27" s="147"/>
      <c r="C27" s="62"/>
      <c r="D27" s="156"/>
      <c r="E27" s="60">
        <v>114000</v>
      </c>
      <c r="F27" s="60">
        <v>114000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28500</v>
      </c>
      <c r="Y27" s="60">
        <v>-28500</v>
      </c>
      <c r="Z27" s="140">
        <v>-100</v>
      </c>
      <c r="AA27" s="155">
        <v>114000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3177822</v>
      </c>
      <c r="D30" s="156"/>
      <c r="E30" s="60">
        <v>1156800</v>
      </c>
      <c r="F30" s="60">
        <v>1156800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289200</v>
      </c>
      <c r="Y30" s="60">
        <v>-289200</v>
      </c>
      <c r="Z30" s="140">
        <v>-100</v>
      </c>
      <c r="AA30" s="155">
        <v>1156800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19959882</v>
      </c>
      <c r="D36" s="156">
        <f t="shared" si="4"/>
        <v>0</v>
      </c>
      <c r="E36" s="60">
        <f t="shared" si="4"/>
        <v>25481698</v>
      </c>
      <c r="F36" s="60">
        <f t="shared" si="4"/>
        <v>25481698</v>
      </c>
      <c r="G36" s="60">
        <f t="shared" si="4"/>
        <v>0</v>
      </c>
      <c r="H36" s="60">
        <f t="shared" si="4"/>
        <v>122958</v>
      </c>
      <c r="I36" s="60">
        <f t="shared" si="4"/>
        <v>1702733</v>
      </c>
      <c r="J36" s="60">
        <f t="shared" si="4"/>
        <v>1825691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1825691</v>
      </c>
      <c r="X36" s="60">
        <f t="shared" si="4"/>
        <v>6370425</v>
      </c>
      <c r="Y36" s="60">
        <f t="shared" si="4"/>
        <v>-4544734</v>
      </c>
      <c r="Z36" s="140">
        <f aca="true" t="shared" si="5" ref="Z36:Z49">+IF(X36&lt;&gt;0,+(Y36/X36)*100,0)</f>
        <v>-71.34114285938537</v>
      </c>
      <c r="AA36" s="155">
        <f>AA6+AA21</f>
        <v>25481698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3889900</v>
      </c>
      <c r="F37" s="60">
        <f t="shared" si="4"/>
        <v>3889900</v>
      </c>
      <c r="G37" s="60">
        <f t="shared" si="4"/>
        <v>0</v>
      </c>
      <c r="H37" s="60">
        <f t="shared" si="4"/>
        <v>110371</v>
      </c>
      <c r="I37" s="60">
        <f t="shared" si="4"/>
        <v>234075</v>
      </c>
      <c r="J37" s="60">
        <f t="shared" si="4"/>
        <v>344446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344446</v>
      </c>
      <c r="X37" s="60">
        <f t="shared" si="4"/>
        <v>972475</v>
      </c>
      <c r="Y37" s="60">
        <f t="shared" si="4"/>
        <v>-628029</v>
      </c>
      <c r="Z37" s="140">
        <f t="shared" si="5"/>
        <v>-64.58047764724029</v>
      </c>
      <c r="AA37" s="155">
        <f>AA7+AA22</f>
        <v>3889900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302884</v>
      </c>
      <c r="D40" s="156">
        <f t="shared" si="4"/>
        <v>0</v>
      </c>
      <c r="E40" s="60">
        <f t="shared" si="4"/>
        <v>4096255</v>
      </c>
      <c r="F40" s="60">
        <f t="shared" si="4"/>
        <v>4096255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1024064</v>
      </c>
      <c r="Y40" s="60">
        <f t="shared" si="4"/>
        <v>-1024064</v>
      </c>
      <c r="Z40" s="140">
        <f t="shared" si="5"/>
        <v>-100</v>
      </c>
      <c r="AA40" s="155">
        <f>AA10+AA25</f>
        <v>4096255</v>
      </c>
    </row>
    <row r="41" spans="1:27" ht="13.5">
      <c r="A41" s="292" t="s">
        <v>209</v>
      </c>
      <c r="B41" s="142"/>
      <c r="C41" s="293">
        <f aca="true" t="shared" si="6" ref="C41:Y41">SUM(C36:C40)</f>
        <v>20262766</v>
      </c>
      <c r="D41" s="294">
        <f t="shared" si="6"/>
        <v>0</v>
      </c>
      <c r="E41" s="295">
        <f t="shared" si="6"/>
        <v>33467853</v>
      </c>
      <c r="F41" s="295">
        <f t="shared" si="6"/>
        <v>33467853</v>
      </c>
      <c r="G41" s="295">
        <f t="shared" si="6"/>
        <v>0</v>
      </c>
      <c r="H41" s="295">
        <f t="shared" si="6"/>
        <v>233329</v>
      </c>
      <c r="I41" s="295">
        <f t="shared" si="6"/>
        <v>1936808</v>
      </c>
      <c r="J41" s="295">
        <f t="shared" si="6"/>
        <v>2170137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2170137</v>
      </c>
      <c r="X41" s="295">
        <f t="shared" si="6"/>
        <v>8366964</v>
      </c>
      <c r="Y41" s="295">
        <f t="shared" si="6"/>
        <v>-6196827</v>
      </c>
      <c r="Z41" s="296">
        <f t="shared" si="5"/>
        <v>-74.06302931385864</v>
      </c>
      <c r="AA41" s="297">
        <f>SUM(AA36:AA40)</f>
        <v>33467853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144000</v>
      </c>
      <c r="F42" s="54">
        <f t="shared" si="7"/>
        <v>144000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36000</v>
      </c>
      <c r="Y42" s="54">
        <f t="shared" si="7"/>
        <v>-36000</v>
      </c>
      <c r="Z42" s="184">
        <f t="shared" si="5"/>
        <v>-100</v>
      </c>
      <c r="AA42" s="130">
        <f aca="true" t="shared" si="8" ref="AA42:AA48">AA12+AA27</f>
        <v>144000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3563586</v>
      </c>
      <c r="D45" s="129">
        <f t="shared" si="7"/>
        <v>0</v>
      </c>
      <c r="E45" s="54">
        <f t="shared" si="7"/>
        <v>1696860</v>
      </c>
      <c r="F45" s="54">
        <f t="shared" si="7"/>
        <v>1696860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424215</v>
      </c>
      <c r="Y45" s="54">
        <f t="shared" si="7"/>
        <v>-424215</v>
      </c>
      <c r="Z45" s="184">
        <f t="shared" si="5"/>
        <v>-100</v>
      </c>
      <c r="AA45" s="130">
        <f t="shared" si="8"/>
        <v>1696860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23826352</v>
      </c>
      <c r="D49" s="218">
        <f t="shared" si="9"/>
        <v>0</v>
      </c>
      <c r="E49" s="220">
        <f t="shared" si="9"/>
        <v>35308713</v>
      </c>
      <c r="F49" s="220">
        <f t="shared" si="9"/>
        <v>35308713</v>
      </c>
      <c r="G49" s="220">
        <f t="shared" si="9"/>
        <v>0</v>
      </c>
      <c r="H49" s="220">
        <f t="shared" si="9"/>
        <v>233329</v>
      </c>
      <c r="I49" s="220">
        <f t="shared" si="9"/>
        <v>1936808</v>
      </c>
      <c r="J49" s="220">
        <f t="shared" si="9"/>
        <v>2170137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2170137</v>
      </c>
      <c r="X49" s="220">
        <f t="shared" si="9"/>
        <v>8827179</v>
      </c>
      <c r="Y49" s="220">
        <f t="shared" si="9"/>
        <v>-6657042</v>
      </c>
      <c r="Z49" s="221">
        <f t="shared" si="5"/>
        <v>-75.4152827307569</v>
      </c>
      <c r="AA49" s="222">
        <f>SUM(AA41:AA48)</f>
        <v>35308713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6701182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501466</v>
      </c>
      <c r="H68" s="60">
        <v>603725</v>
      </c>
      <c r="I68" s="60">
        <v>452076</v>
      </c>
      <c r="J68" s="60">
        <v>1557267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1557267</v>
      </c>
      <c r="X68" s="60"/>
      <c r="Y68" s="60">
        <v>1557267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6701182</v>
      </c>
      <c r="F69" s="220">
        <f t="shared" si="12"/>
        <v>0</v>
      </c>
      <c r="G69" s="220">
        <f t="shared" si="12"/>
        <v>501466</v>
      </c>
      <c r="H69" s="220">
        <f t="shared" si="12"/>
        <v>603725</v>
      </c>
      <c r="I69" s="220">
        <f t="shared" si="12"/>
        <v>452076</v>
      </c>
      <c r="J69" s="220">
        <f t="shared" si="12"/>
        <v>1557267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1557267</v>
      </c>
      <c r="X69" s="220">
        <f t="shared" si="12"/>
        <v>0</v>
      </c>
      <c r="Y69" s="220">
        <f t="shared" si="12"/>
        <v>1557267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6889432</v>
      </c>
      <c r="D5" s="357">
        <f t="shared" si="0"/>
        <v>0</v>
      </c>
      <c r="E5" s="356">
        <f t="shared" si="0"/>
        <v>9828155</v>
      </c>
      <c r="F5" s="358">
        <f t="shared" si="0"/>
        <v>9828155</v>
      </c>
      <c r="G5" s="358">
        <f t="shared" si="0"/>
        <v>0</v>
      </c>
      <c r="H5" s="356">
        <f t="shared" si="0"/>
        <v>110371</v>
      </c>
      <c r="I5" s="356">
        <f t="shared" si="0"/>
        <v>234075</v>
      </c>
      <c r="J5" s="358">
        <f t="shared" si="0"/>
        <v>344446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344446</v>
      </c>
      <c r="X5" s="356">
        <f t="shared" si="0"/>
        <v>2457039</v>
      </c>
      <c r="Y5" s="358">
        <f t="shared" si="0"/>
        <v>-2112593</v>
      </c>
      <c r="Z5" s="359">
        <f>+IF(X5&lt;&gt;0,+(Y5/X5)*100,0)</f>
        <v>-85.98125630077504</v>
      </c>
      <c r="AA5" s="360">
        <f>+AA6+AA8+AA11+AA13+AA15</f>
        <v>9828155</v>
      </c>
    </row>
    <row r="6" spans="1:27" ht="13.5">
      <c r="A6" s="361" t="s">
        <v>204</v>
      </c>
      <c r="B6" s="142"/>
      <c r="C6" s="60">
        <f>+C7</f>
        <v>6889432</v>
      </c>
      <c r="D6" s="340">
        <f aca="true" t="shared" si="1" ref="D6:AA6">+D7</f>
        <v>0</v>
      </c>
      <c r="E6" s="60">
        <f t="shared" si="1"/>
        <v>1957000</v>
      </c>
      <c r="F6" s="59">
        <f t="shared" si="1"/>
        <v>1957000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489250</v>
      </c>
      <c r="Y6" s="59">
        <f t="shared" si="1"/>
        <v>-489250</v>
      </c>
      <c r="Z6" s="61">
        <f>+IF(X6&lt;&gt;0,+(Y6/X6)*100,0)</f>
        <v>-100</v>
      </c>
      <c r="AA6" s="62">
        <f t="shared" si="1"/>
        <v>1957000</v>
      </c>
    </row>
    <row r="7" spans="1:27" ht="13.5">
      <c r="A7" s="291" t="s">
        <v>228</v>
      </c>
      <c r="B7" s="142"/>
      <c r="C7" s="60">
        <v>6889432</v>
      </c>
      <c r="D7" s="340"/>
      <c r="E7" s="60">
        <v>1957000</v>
      </c>
      <c r="F7" s="59">
        <v>1957000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489250</v>
      </c>
      <c r="Y7" s="59">
        <v>-489250</v>
      </c>
      <c r="Z7" s="61">
        <v>-100</v>
      </c>
      <c r="AA7" s="62">
        <v>1957000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3889900</v>
      </c>
      <c r="F8" s="59">
        <f t="shared" si="2"/>
        <v>3889900</v>
      </c>
      <c r="G8" s="59">
        <f t="shared" si="2"/>
        <v>0</v>
      </c>
      <c r="H8" s="60">
        <f t="shared" si="2"/>
        <v>110371</v>
      </c>
      <c r="I8" s="60">
        <f t="shared" si="2"/>
        <v>234075</v>
      </c>
      <c r="J8" s="59">
        <f t="shared" si="2"/>
        <v>344446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344446</v>
      </c>
      <c r="X8" s="60">
        <f t="shared" si="2"/>
        <v>972475</v>
      </c>
      <c r="Y8" s="59">
        <f t="shared" si="2"/>
        <v>-628029</v>
      </c>
      <c r="Z8" s="61">
        <f>+IF(X8&lt;&gt;0,+(Y8/X8)*100,0)</f>
        <v>-64.58047764724029</v>
      </c>
      <c r="AA8" s="62">
        <f>SUM(AA9:AA10)</f>
        <v>3889900</v>
      </c>
    </row>
    <row r="9" spans="1:27" ht="13.5">
      <c r="A9" s="291" t="s">
        <v>229</v>
      </c>
      <c r="B9" s="142"/>
      <c r="C9" s="60"/>
      <c r="D9" s="340"/>
      <c r="E9" s="60">
        <v>3889900</v>
      </c>
      <c r="F9" s="59">
        <v>3889900</v>
      </c>
      <c r="G9" s="59"/>
      <c r="H9" s="60">
        <v>110371</v>
      </c>
      <c r="I9" s="60">
        <v>234075</v>
      </c>
      <c r="J9" s="59">
        <v>344446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344446</v>
      </c>
      <c r="X9" s="60">
        <v>972475</v>
      </c>
      <c r="Y9" s="59">
        <v>-628029</v>
      </c>
      <c r="Z9" s="61">
        <v>-64.58</v>
      </c>
      <c r="AA9" s="62">
        <v>3889900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3981255</v>
      </c>
      <c r="F15" s="59">
        <f t="shared" si="5"/>
        <v>3981255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995314</v>
      </c>
      <c r="Y15" s="59">
        <f t="shared" si="5"/>
        <v>-995314</v>
      </c>
      <c r="Z15" s="61">
        <f>+IF(X15&lt;&gt;0,+(Y15/X15)*100,0)</f>
        <v>-100</v>
      </c>
      <c r="AA15" s="62">
        <f>SUM(AA16:AA20)</f>
        <v>3981255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3981255</v>
      </c>
      <c r="F20" s="59">
        <v>3981255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995314</v>
      </c>
      <c r="Y20" s="59">
        <v>-995314</v>
      </c>
      <c r="Z20" s="61">
        <v>-100</v>
      </c>
      <c r="AA20" s="62">
        <v>3981255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</v>
      </c>
      <c r="F22" s="345">
        <f t="shared" si="6"/>
        <v>30000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</v>
      </c>
      <c r="Y22" s="345">
        <f t="shared" si="6"/>
        <v>-7500</v>
      </c>
      <c r="Z22" s="336">
        <f>+IF(X22&lt;&gt;0,+(Y22/X22)*100,0)</f>
        <v>-100</v>
      </c>
      <c r="AA22" s="350">
        <f>SUM(AA23:AA32)</f>
        <v>30000</v>
      </c>
    </row>
    <row r="23" spans="1:27" ht="13.5">
      <c r="A23" s="361" t="s">
        <v>236</v>
      </c>
      <c r="B23" s="142"/>
      <c r="C23" s="60"/>
      <c r="D23" s="340"/>
      <c r="E23" s="60">
        <v>30000</v>
      </c>
      <c r="F23" s="59">
        <v>30000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7500</v>
      </c>
      <c r="Y23" s="59">
        <v>-7500</v>
      </c>
      <c r="Z23" s="61">
        <v>-100</v>
      </c>
      <c r="AA23" s="62">
        <v>30000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385764</v>
      </c>
      <c r="D40" s="344">
        <f t="shared" si="9"/>
        <v>0</v>
      </c>
      <c r="E40" s="343">
        <f t="shared" si="9"/>
        <v>540060</v>
      </c>
      <c r="F40" s="345">
        <f t="shared" si="9"/>
        <v>540060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135016</v>
      </c>
      <c r="Y40" s="345">
        <f t="shared" si="9"/>
        <v>-135016</v>
      </c>
      <c r="Z40" s="336">
        <f>+IF(X40&lt;&gt;0,+(Y40/X40)*100,0)</f>
        <v>-100</v>
      </c>
      <c r="AA40" s="350">
        <f>SUM(AA41:AA49)</f>
        <v>540060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296650</v>
      </c>
      <c r="D43" s="369"/>
      <c r="E43" s="305">
        <v>365150</v>
      </c>
      <c r="F43" s="370">
        <v>365150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91288</v>
      </c>
      <c r="Y43" s="370">
        <v>-91288</v>
      </c>
      <c r="Z43" s="371">
        <v>-100</v>
      </c>
      <c r="AA43" s="303">
        <v>365150</v>
      </c>
    </row>
    <row r="44" spans="1:27" ht="13.5">
      <c r="A44" s="361" t="s">
        <v>250</v>
      </c>
      <c r="B44" s="136"/>
      <c r="C44" s="60">
        <v>89114</v>
      </c>
      <c r="D44" s="368"/>
      <c r="E44" s="54">
        <v>174910</v>
      </c>
      <c r="F44" s="53">
        <v>174910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43728</v>
      </c>
      <c r="Y44" s="53">
        <v>-43728</v>
      </c>
      <c r="Z44" s="94">
        <v>-100</v>
      </c>
      <c r="AA44" s="95">
        <v>174910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7275196</v>
      </c>
      <c r="D60" s="346">
        <f t="shared" si="14"/>
        <v>0</v>
      </c>
      <c r="E60" s="219">
        <f t="shared" si="14"/>
        <v>10398215</v>
      </c>
      <c r="F60" s="264">
        <f t="shared" si="14"/>
        <v>10398215</v>
      </c>
      <c r="G60" s="264">
        <f t="shared" si="14"/>
        <v>0</v>
      </c>
      <c r="H60" s="219">
        <f t="shared" si="14"/>
        <v>110371</v>
      </c>
      <c r="I60" s="219">
        <f t="shared" si="14"/>
        <v>234075</v>
      </c>
      <c r="J60" s="264">
        <f t="shared" si="14"/>
        <v>344446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344446</v>
      </c>
      <c r="X60" s="219">
        <f t="shared" si="14"/>
        <v>2599555</v>
      </c>
      <c r="Y60" s="264">
        <f t="shared" si="14"/>
        <v>-2255109</v>
      </c>
      <c r="Z60" s="337">
        <f>+IF(X60&lt;&gt;0,+(Y60/X60)*100,0)</f>
        <v>-86.74980910194245</v>
      </c>
      <c r="AA60" s="232">
        <f>+AA57+AA54+AA51+AA40+AA37+AA34+AA22+AA5</f>
        <v>10398215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13373334</v>
      </c>
      <c r="D5" s="357">
        <f t="shared" si="0"/>
        <v>0</v>
      </c>
      <c r="E5" s="356">
        <f t="shared" si="0"/>
        <v>23639698</v>
      </c>
      <c r="F5" s="358">
        <f t="shared" si="0"/>
        <v>23639698</v>
      </c>
      <c r="G5" s="358">
        <f t="shared" si="0"/>
        <v>0</v>
      </c>
      <c r="H5" s="356">
        <f t="shared" si="0"/>
        <v>122958</v>
      </c>
      <c r="I5" s="356">
        <f t="shared" si="0"/>
        <v>1702733</v>
      </c>
      <c r="J5" s="358">
        <f t="shared" si="0"/>
        <v>1825691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1825691</v>
      </c>
      <c r="X5" s="356">
        <f t="shared" si="0"/>
        <v>5909925</v>
      </c>
      <c r="Y5" s="358">
        <f t="shared" si="0"/>
        <v>-4084234</v>
      </c>
      <c r="Z5" s="359">
        <f>+IF(X5&lt;&gt;0,+(Y5/X5)*100,0)</f>
        <v>-69.10805128660685</v>
      </c>
      <c r="AA5" s="360">
        <f>+AA6+AA8+AA11+AA13+AA15</f>
        <v>23639698</v>
      </c>
    </row>
    <row r="6" spans="1:27" ht="13.5">
      <c r="A6" s="361" t="s">
        <v>204</v>
      </c>
      <c r="B6" s="142"/>
      <c r="C6" s="60">
        <f>+C7</f>
        <v>13070450</v>
      </c>
      <c r="D6" s="340">
        <f aca="true" t="shared" si="1" ref="D6:AA6">+D7</f>
        <v>0</v>
      </c>
      <c r="E6" s="60">
        <f t="shared" si="1"/>
        <v>23524698</v>
      </c>
      <c r="F6" s="59">
        <f t="shared" si="1"/>
        <v>23524698</v>
      </c>
      <c r="G6" s="59">
        <f t="shared" si="1"/>
        <v>0</v>
      </c>
      <c r="H6" s="60">
        <f t="shared" si="1"/>
        <v>122958</v>
      </c>
      <c r="I6" s="60">
        <f t="shared" si="1"/>
        <v>1702733</v>
      </c>
      <c r="J6" s="59">
        <f t="shared" si="1"/>
        <v>1825691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1825691</v>
      </c>
      <c r="X6" s="60">
        <f t="shared" si="1"/>
        <v>5881175</v>
      </c>
      <c r="Y6" s="59">
        <f t="shared" si="1"/>
        <v>-4055484</v>
      </c>
      <c r="Z6" s="61">
        <f>+IF(X6&lt;&gt;0,+(Y6/X6)*100,0)</f>
        <v>-68.95703664658848</v>
      </c>
      <c r="AA6" s="62">
        <f t="shared" si="1"/>
        <v>23524698</v>
      </c>
    </row>
    <row r="7" spans="1:27" ht="13.5">
      <c r="A7" s="291" t="s">
        <v>228</v>
      </c>
      <c r="B7" s="142"/>
      <c r="C7" s="60">
        <v>13070450</v>
      </c>
      <c r="D7" s="340"/>
      <c r="E7" s="60">
        <v>23524698</v>
      </c>
      <c r="F7" s="59">
        <v>23524698</v>
      </c>
      <c r="G7" s="59"/>
      <c r="H7" s="60">
        <v>122958</v>
      </c>
      <c r="I7" s="60">
        <v>1702733</v>
      </c>
      <c r="J7" s="59">
        <v>1825691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1825691</v>
      </c>
      <c r="X7" s="60">
        <v>5881175</v>
      </c>
      <c r="Y7" s="59">
        <v>-4055484</v>
      </c>
      <c r="Z7" s="61">
        <v>-68.96</v>
      </c>
      <c r="AA7" s="62">
        <v>23524698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302884</v>
      </c>
      <c r="D15" s="340">
        <f t="shared" si="5"/>
        <v>0</v>
      </c>
      <c r="E15" s="60">
        <f t="shared" si="5"/>
        <v>115000</v>
      </c>
      <c r="F15" s="59">
        <f t="shared" si="5"/>
        <v>115000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28750</v>
      </c>
      <c r="Y15" s="59">
        <f t="shared" si="5"/>
        <v>-28750</v>
      </c>
      <c r="Z15" s="61">
        <f>+IF(X15&lt;&gt;0,+(Y15/X15)*100,0)</f>
        <v>-100</v>
      </c>
      <c r="AA15" s="62">
        <f>SUM(AA16:AA20)</f>
        <v>115000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302884</v>
      </c>
      <c r="D20" s="340"/>
      <c r="E20" s="60">
        <v>115000</v>
      </c>
      <c r="F20" s="59">
        <v>115000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28750</v>
      </c>
      <c r="Y20" s="59">
        <v>-28750</v>
      </c>
      <c r="Z20" s="61">
        <v>-100</v>
      </c>
      <c r="AA20" s="62">
        <v>115000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114000</v>
      </c>
      <c r="F22" s="345">
        <f t="shared" si="6"/>
        <v>114000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28500</v>
      </c>
      <c r="Y22" s="345">
        <f t="shared" si="6"/>
        <v>-28500</v>
      </c>
      <c r="Z22" s="336">
        <f>+IF(X22&lt;&gt;0,+(Y22/X22)*100,0)</f>
        <v>-100</v>
      </c>
      <c r="AA22" s="350">
        <f>SUM(AA23:AA32)</f>
        <v>114000</v>
      </c>
    </row>
    <row r="23" spans="1:27" ht="13.5">
      <c r="A23" s="361" t="s">
        <v>236</v>
      </c>
      <c r="B23" s="142"/>
      <c r="C23" s="60"/>
      <c r="D23" s="340"/>
      <c r="E23" s="60">
        <v>114000</v>
      </c>
      <c r="F23" s="59">
        <v>114000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28500</v>
      </c>
      <c r="Y23" s="59">
        <v>-28500</v>
      </c>
      <c r="Z23" s="61">
        <v>-100</v>
      </c>
      <c r="AA23" s="62">
        <v>114000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3177822</v>
      </c>
      <c r="D40" s="344">
        <f t="shared" si="9"/>
        <v>0</v>
      </c>
      <c r="E40" s="343">
        <f t="shared" si="9"/>
        <v>1156800</v>
      </c>
      <c r="F40" s="345">
        <f t="shared" si="9"/>
        <v>1156800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289200</v>
      </c>
      <c r="Y40" s="345">
        <f t="shared" si="9"/>
        <v>-289200</v>
      </c>
      <c r="Z40" s="336">
        <f>+IF(X40&lt;&gt;0,+(Y40/X40)*100,0)</f>
        <v>-100</v>
      </c>
      <c r="AA40" s="350">
        <f>SUM(AA41:AA49)</f>
        <v>1156800</v>
      </c>
    </row>
    <row r="41" spans="1:27" ht="13.5">
      <c r="A41" s="361" t="s">
        <v>247</v>
      </c>
      <c r="B41" s="142"/>
      <c r="C41" s="362">
        <v>475351</v>
      </c>
      <c r="D41" s="363"/>
      <c r="E41" s="362">
        <v>930000</v>
      </c>
      <c r="F41" s="364">
        <v>930000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232500</v>
      </c>
      <c r="Y41" s="364">
        <v>-232500</v>
      </c>
      <c r="Z41" s="365">
        <v>-100</v>
      </c>
      <c r="AA41" s="366">
        <v>930000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1118755</v>
      </c>
      <c r="D43" s="369"/>
      <c r="E43" s="305">
        <v>194800</v>
      </c>
      <c r="F43" s="370">
        <v>194800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48700</v>
      </c>
      <c r="Y43" s="370">
        <v>-48700</v>
      </c>
      <c r="Z43" s="371">
        <v>-100</v>
      </c>
      <c r="AA43" s="303">
        <v>194800</v>
      </c>
    </row>
    <row r="44" spans="1:27" ht="13.5">
      <c r="A44" s="361" t="s">
        <v>250</v>
      </c>
      <c r="B44" s="136"/>
      <c r="C44" s="60"/>
      <c r="D44" s="368"/>
      <c r="E44" s="54">
        <v>32000</v>
      </c>
      <c r="F44" s="53">
        <v>32000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8000</v>
      </c>
      <c r="Y44" s="53">
        <v>-8000</v>
      </c>
      <c r="Z44" s="94">
        <v>-100</v>
      </c>
      <c r="AA44" s="95">
        <v>32000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1583716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16551156</v>
      </c>
      <c r="D60" s="346">
        <f t="shared" si="14"/>
        <v>0</v>
      </c>
      <c r="E60" s="219">
        <f t="shared" si="14"/>
        <v>24910498</v>
      </c>
      <c r="F60" s="264">
        <f t="shared" si="14"/>
        <v>24910498</v>
      </c>
      <c r="G60" s="264">
        <f t="shared" si="14"/>
        <v>0</v>
      </c>
      <c r="H60" s="219">
        <f t="shared" si="14"/>
        <v>122958</v>
      </c>
      <c r="I60" s="219">
        <f t="shared" si="14"/>
        <v>1702733</v>
      </c>
      <c r="J60" s="264">
        <f t="shared" si="14"/>
        <v>1825691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1825691</v>
      </c>
      <c r="X60" s="219">
        <f t="shared" si="14"/>
        <v>6227625</v>
      </c>
      <c r="Y60" s="264">
        <f t="shared" si="14"/>
        <v>-4401934</v>
      </c>
      <c r="Z60" s="337">
        <f>+IF(X60&lt;&gt;0,+(Y60/X60)*100,0)</f>
        <v>-70.68399269384396</v>
      </c>
      <c r="AA60" s="232">
        <f>+AA57+AA54+AA51+AA40+AA37+AA34+AA22+AA5</f>
        <v>24910498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2013-11-05T08:59:17Z</dcterms:created>
  <dcterms:modified xsi:type="dcterms:W3CDTF">2013-11-05T08:59:21Z</dcterms:modified>
  <cp:category/>
  <cp:version/>
  <cp:contentType/>
  <cp:contentStatus/>
</cp:coreProperties>
</file>