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<sst xmlns="http://schemas.openxmlformats.org/spreadsheetml/2006/main" count="855" uniqueCount="302">
  <si>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Nquthu(KZN242) - Table C1 Schedule Quarterly Budget Statement Summary for 1st Quarter ended 30 September 2013 (Figures Finalised as at 2013/11/01)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</si>
  <si>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</si>
  <si>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</si>
  <si>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</si>
  <si>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</si>
  <si>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</si>
  <si>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</si>
  <si>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</si>
  <si>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</si>
  <si>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</si>
  <si>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</si>
  <si>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</si>
  <si>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</si>
  <si>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</si>
  <si>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</si>
  <si>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</si>
  <si>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</si>
  <si>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</si>
  <si>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</si>
  <si>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</si>
  <si>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</si>
  <si>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</si>
  <si>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</si>
  <si>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</si>
  <si>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</si>
  <si>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</si>
  <si>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</si>
  <si>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</si>
  <si>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</si>
  <si>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</si>
  <si>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</si>
  <si>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</si>
  <si>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</si>
  <si>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</si>
  <si>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</si>
  <si>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</si>
  <si>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</si>
  <si>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</si>
  <si>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</si>
  <si>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</si>
  <si>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</si>
  <si>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</si>
  <si>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</si>
  <si>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</si>
  <si>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</si>
  <si>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</si>
  <si>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</si>
  <si>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</si>
  <si>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</si>
  <si>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</si>
  <si>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</si>
  <si>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</si>
  <si>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</si>
  <si>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</si>
  <si>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</si>
  <si>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</si>
  <si>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</si>
  <si>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</si>
  <si>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</si>
  <si>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</si>
  <si>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</si>
  <si>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</si>
  <si>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</si>
  <si>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</si>
  <si>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</si>
  <si>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</si>
  <si>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</si>
  <si>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</si>
  <si>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</si>
  <si>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</si>
  <si>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Nquthu(KZN242) - Table C2 Quarterly Budget Statement - Financial Performance (standard classification) for 1st Quarter ended 30 September 2013 (Figures Finalised as at 2013/11/01)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</si>
  <si>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</si>
  <si>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</si>
  <si>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</si>
  <si>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</si>
  <si>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</si>
  <si>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</si>
  <si>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</si>
  <si>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</si>
  <si>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</si>
  <si>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</si>
  <si>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</si>
  <si>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</si>
  <si>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</si>
  <si>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</si>
  <si>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</si>
  <si>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</si>
  <si>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</si>
  <si>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</si>
  <si>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</si>
  <si>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</si>
  <si>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</si>
  <si>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</si>
  <si>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</si>
  <si>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</si>
  <si>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</si>
  <si>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</si>
  <si>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</si>
  <si>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</si>
  <si>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</si>
  <si>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Nquthu(KZN242) - Table C4 Quarterly Budget Statement - Financial Performance (revenue and expenditure) for 1st Quarter ended 30 September 2013 (Figures Finalised as at 2013/11/01)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</si>
  <si>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</si>
  <si>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</si>
  <si>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</si>
  <si>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</si>
  <si>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</si>
  <si>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</si>
  <si>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</si>
  <si>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</si>
  <si>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</si>
  <si>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</si>
  <si>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</si>
  <si>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</si>
  <si>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</si>
  <si>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</si>
  <si>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</si>
  <si>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</si>
  <si>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</si>
  <si>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</si>
  <si>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</si>
  <si>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</si>
  <si>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</si>
  <si>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</si>
  <si>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</si>
  <si>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</si>
  <si>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</si>
  <si>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</si>
  <si>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</si>
  <si>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</si>
  <si>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Nquthu(KZN242) - Table C5 Quarterly Budget Statement - Capital Expenditure by Standard Classification and Funding for 1st Quarter ended 30 September 2013 (Figures Finalised as at 2013/11/01)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</si>
  <si>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</si>
  <si>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</si>
  <si>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</si>
  <si>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</si>
  <si>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</si>
  <si>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</si>
  <si>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</si>
  <si>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</si>
  <si>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</si>
  <si>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</si>
  <si>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Nquthu(KZN242) - Table C6 Quarterly Budget Statement - Financial Position for 1st Quarter ended 30 September 2013 (Figures Finalised as at 2013/11/01)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</si>
  <si>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</si>
  <si>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</si>
  <si>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</si>
  <si>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</si>
  <si>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</si>
  <si>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</si>
  <si>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</si>
  <si>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</si>
  <si>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</si>
  <si>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</si>
  <si>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</si>
  <si>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</si>
  <si>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</si>
  <si>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</si>
  <si>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</si>
  <si>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</si>
  <si>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</si>
  <si>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</si>
  <si>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</si>
  <si>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</si>
  <si>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</si>
  <si>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</si>
  <si>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</si>
  <si>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</si>
  <si>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</si>
  <si>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</si>
  <si>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</si>
  <si>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</si>
  <si>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</si>
  <si>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</si>
  <si>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</si>
  <si>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</si>
  <si>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</si>
  <si>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Nquthu(KZN242) - Table C7 Quarterly Budget Statement - Cash Flows for 1st Quarter ended 30 September 2013 (Figures Finalised as at 2013/11/01)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</si>
  <si>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</si>
  <si>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</si>
  <si>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</si>
  <si>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</si>
  <si>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</si>
  <si>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</si>
  <si>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</si>
  <si>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</si>
  <si>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</si>
  <si>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</si>
  <si>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</si>
  <si>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</si>
  <si>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</si>
  <si>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</si>
  <si>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</si>
  <si>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</si>
  <si>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</si>
  <si>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</si>
  <si>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</si>
  <si>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</si>
  <si>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</si>
  <si>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</si>
  <si>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</si>
  <si>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</si>
  <si>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</si>
  <si>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</si>
  <si>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Nquthu(KZN242) - Table C9 Quarterly Budget Statement - Capital Expenditure by Asset Clas for 1st Quarter ended 30 September 2013 (Figures Finalised as at 2013/11/01)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</si>
  <si>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</si>
  <si>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</si>
  <si>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</si>
  <si>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</si>
  <si>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</si>
  <si>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</si>
  <si>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</si>
  <si>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</si>
  <si>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</si>
  <si>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</si>
  <si>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</si>
  <si>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</si>
  <si>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</si>
  <si>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</si>
  <si>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</si>
  <si>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</si>
  <si>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</si>
  <si>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</si>
  <si>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</si>
  <si>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</si>
  <si>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</si>
  <si>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</si>
  <si>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</si>
  <si>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</si>
  <si>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Nquthu(KZN242) - Table SC13a Quarterly Budget Statement - Capital Expenditure on New Assets by Asset Class for 1st Quarter ended 30 September 2013 (Figures Finalised as at 2013/11/01)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</si>
  <si>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</si>
  <si>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</si>
  <si>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</si>
  <si>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</si>
  <si>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</si>
  <si>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</si>
  <si>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</si>
  <si>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</si>
  <si>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</si>
  <si>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</si>
  <si>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</si>
  <si>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</si>
  <si>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</si>
  <si>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</si>
  <si>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</si>
  <si>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</si>
  <si>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</si>
  <si>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</si>
  <si>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</si>
  <si>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</si>
  <si>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</si>
  <si>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</si>
  <si>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</si>
  <si>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</si>
  <si>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</si>
  <si>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</si>
  <si>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</si>
  <si>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</si>
  <si>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</si>
  <si>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</si>
  <si>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</si>
  <si>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</si>
  <si>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</si>
  <si>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</si>
  <si>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</si>
  <si>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Nquthu(KZN242) - Table SC13B Quarterly Budget Statement - Capital Expenditure on Renewal of existing assets by Asset Class for 1st Quarter ended 30 September 2013 (Figures Finalised as at 2013/11/01)</t>
  </si>
  <si>
    <t>Capital Expenditure on Renewal of Existing Assets by Asset Class/Sub-class</t>
  </si>
  <si>
    <t>Total Capital Expenditure on Renewal of Existing Assets</t>
  </si>
  <si>
    <t>Kwazulu-Natal: Nquthu(KZN242) - Table SC13C Quarterly Budget Statement - Repairs and Maintenance Expenditure by Asset Class for 1st Quarter ended 30 September 2013 (Figures Finalised as at 2013/11/01)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</si>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</sst>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11014438</v>
      </c>
      <c r="C5" s="19">
        <v>0</v>
      </c>
      <c r="D5" s="59">
        <v>17782800</v>
      </c>
      <c r="E5" s="60">
        <v>17782800</v>
      </c>
      <c r="F5" s="60">
        <v>12566057</v>
      </c>
      <c r="G5" s="60">
        <v>0</v>
      </c>
      <c r="H5" s="60">
        <v>220</v>
      </c>
      <c r="I5" s="60">
        <v>12566277</v>
      </c>
      <c r="J5" s="60">
        <v>0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12566277</v>
      </c>
      <c r="W5" s="60">
        <v>4445700</v>
      </c>
      <c r="X5" s="60">
        <v>8120577</v>
      </c>
      <c r="Y5" s="61">
        <v>182.66</v>
      </c>
      <c r="Z5" s="62">
        <v>17782800</v>
      </c>
    </row>
    <row r="6" spans="1:26" ht="13.5">
      <c r="A6" s="58" t="s">
        <v>32</v>
      </c>
      <c r="B6" s="19">
        <v>10732723</v>
      </c>
      <c r="C6" s="19">
        <v>0</v>
      </c>
      <c r="D6" s="59">
        <v>19603904</v>
      </c>
      <c r="E6" s="60">
        <v>19603904</v>
      </c>
      <c r="F6" s="60">
        <v>1161449</v>
      </c>
      <c r="G6" s="60">
        <v>0</v>
      </c>
      <c r="H6" s="60">
        <v>1113724</v>
      </c>
      <c r="I6" s="60">
        <v>2275173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2275173</v>
      </c>
      <c r="W6" s="60">
        <v>4900976</v>
      </c>
      <c r="X6" s="60">
        <v>-2625803</v>
      </c>
      <c r="Y6" s="61">
        <v>-53.58</v>
      </c>
      <c r="Z6" s="62">
        <v>19603904</v>
      </c>
    </row>
    <row r="7" spans="1:26" ht="13.5">
      <c r="A7" s="58" t="s">
        <v>33</v>
      </c>
      <c r="B7" s="19">
        <v>3716099</v>
      </c>
      <c r="C7" s="19">
        <v>0</v>
      </c>
      <c r="D7" s="59">
        <v>1046000</v>
      </c>
      <c r="E7" s="60">
        <v>1046000</v>
      </c>
      <c r="F7" s="60">
        <v>40761</v>
      </c>
      <c r="G7" s="60">
        <v>0</v>
      </c>
      <c r="H7" s="60">
        <v>469926</v>
      </c>
      <c r="I7" s="60">
        <v>510687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510687</v>
      </c>
      <c r="W7" s="60">
        <v>261500</v>
      </c>
      <c r="X7" s="60">
        <v>249187</v>
      </c>
      <c r="Y7" s="61">
        <v>95.29</v>
      </c>
      <c r="Z7" s="62">
        <v>1046000</v>
      </c>
    </row>
    <row r="8" spans="1:26" ht="13.5">
      <c r="A8" s="58" t="s">
        <v>34</v>
      </c>
      <c r="B8" s="19">
        <v>85635980</v>
      </c>
      <c r="C8" s="19">
        <v>0</v>
      </c>
      <c r="D8" s="59">
        <v>84643000</v>
      </c>
      <c r="E8" s="60">
        <v>84643000</v>
      </c>
      <c r="F8" s="60">
        <v>32681000</v>
      </c>
      <c r="G8" s="60">
        <v>0</v>
      </c>
      <c r="H8" s="60">
        <v>1582964</v>
      </c>
      <c r="I8" s="60">
        <v>34263964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34263964</v>
      </c>
      <c r="W8" s="60">
        <v>21160750</v>
      </c>
      <c r="X8" s="60">
        <v>13103214</v>
      </c>
      <c r="Y8" s="61">
        <v>61.92</v>
      </c>
      <c r="Z8" s="62">
        <v>84643000</v>
      </c>
    </row>
    <row r="9" spans="1:26" ht="13.5">
      <c r="A9" s="58" t="s">
        <v>35</v>
      </c>
      <c r="B9" s="19">
        <v>1175086</v>
      </c>
      <c r="C9" s="19">
        <v>0</v>
      </c>
      <c r="D9" s="59">
        <v>1425738</v>
      </c>
      <c r="E9" s="60">
        <v>1425738</v>
      </c>
      <c r="F9" s="60">
        <v>216064</v>
      </c>
      <c r="G9" s="60">
        <v>0</v>
      </c>
      <c r="H9" s="60">
        <v>362644</v>
      </c>
      <c r="I9" s="60">
        <v>578708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578708</v>
      </c>
      <c r="W9" s="60">
        <v>356435</v>
      </c>
      <c r="X9" s="60">
        <v>222273</v>
      </c>
      <c r="Y9" s="61">
        <v>62.36</v>
      </c>
      <c r="Z9" s="62">
        <v>1425738</v>
      </c>
    </row>
    <row r="10" spans="1:26" ht="25.5">
      <c r="A10" s="63" t="s">
        <v>277</v>
      </c>
      <c r="B10" s="64">
        <f>SUM(B5:B9)</f>
        <v>112274326</v>
      </c>
      <c r="C10" s="64">
        <f>SUM(C5:C9)</f>
        <v>0</v>
      </c>
      <c r="D10" s="65">
        <f aca="true" t="shared" si="0" ref="D10:Z10">SUM(D5:D9)</f>
        <v>124501442</v>
      </c>
      <c r="E10" s="66">
        <f t="shared" si="0"/>
        <v>124501442</v>
      </c>
      <c r="F10" s="66">
        <f t="shared" si="0"/>
        <v>46665331</v>
      </c>
      <c r="G10" s="66">
        <f t="shared" si="0"/>
        <v>0</v>
      </c>
      <c r="H10" s="66">
        <f t="shared" si="0"/>
        <v>3529478</v>
      </c>
      <c r="I10" s="66">
        <f t="shared" si="0"/>
        <v>50194809</v>
      </c>
      <c r="J10" s="66">
        <f t="shared" si="0"/>
        <v>0</v>
      </c>
      <c r="K10" s="66">
        <f t="shared" si="0"/>
        <v>0</v>
      </c>
      <c r="L10" s="66">
        <f t="shared" si="0"/>
        <v>0</v>
      </c>
      <c r="M10" s="66">
        <f t="shared" si="0"/>
        <v>0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50194809</v>
      </c>
      <c r="W10" s="66">
        <f t="shared" si="0"/>
        <v>31125361</v>
      </c>
      <c r="X10" s="66">
        <f t="shared" si="0"/>
        <v>19069448</v>
      </c>
      <c r="Y10" s="67">
        <f>+IF(W10&lt;&gt;0,(X10/W10)*100,0)</f>
        <v>61.266592217195495</v>
      </c>
      <c r="Z10" s="68">
        <f t="shared" si="0"/>
        <v>124501442</v>
      </c>
    </row>
    <row r="11" spans="1:26" ht="13.5">
      <c r="A11" s="58" t="s">
        <v>37</v>
      </c>
      <c r="B11" s="19">
        <v>22277411</v>
      </c>
      <c r="C11" s="19">
        <v>0</v>
      </c>
      <c r="D11" s="59">
        <v>32614014</v>
      </c>
      <c r="E11" s="60">
        <v>32614014</v>
      </c>
      <c r="F11" s="60">
        <v>1999126</v>
      </c>
      <c r="G11" s="60">
        <v>0</v>
      </c>
      <c r="H11" s="60">
        <v>2223739</v>
      </c>
      <c r="I11" s="60">
        <v>4222865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4222865</v>
      </c>
      <c r="W11" s="60">
        <v>8153504</v>
      </c>
      <c r="X11" s="60">
        <v>-3930639</v>
      </c>
      <c r="Y11" s="61">
        <v>-48.21</v>
      </c>
      <c r="Z11" s="62">
        <v>32614014</v>
      </c>
    </row>
    <row r="12" spans="1:26" ht="13.5">
      <c r="A12" s="58" t="s">
        <v>38</v>
      </c>
      <c r="B12" s="19">
        <v>7337690</v>
      </c>
      <c r="C12" s="19">
        <v>0</v>
      </c>
      <c r="D12" s="59">
        <v>10129655</v>
      </c>
      <c r="E12" s="60">
        <v>10129655</v>
      </c>
      <c r="F12" s="60">
        <v>624779</v>
      </c>
      <c r="G12" s="60">
        <v>0</v>
      </c>
      <c r="H12" s="60">
        <v>624779</v>
      </c>
      <c r="I12" s="60">
        <v>1249558</v>
      </c>
      <c r="J12" s="60">
        <v>0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1249558</v>
      </c>
      <c r="W12" s="60">
        <v>2532414</v>
      </c>
      <c r="X12" s="60">
        <v>-1282856</v>
      </c>
      <c r="Y12" s="61">
        <v>-50.66</v>
      </c>
      <c r="Z12" s="62">
        <v>10129655</v>
      </c>
    </row>
    <row r="13" spans="1:26" ht="13.5">
      <c r="A13" s="58" t="s">
        <v>278</v>
      </c>
      <c r="B13" s="19">
        <v>5066928</v>
      </c>
      <c r="C13" s="19">
        <v>0</v>
      </c>
      <c r="D13" s="59">
        <v>5624570</v>
      </c>
      <c r="E13" s="60">
        <v>5624570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1406143</v>
      </c>
      <c r="X13" s="60">
        <v>-1406143</v>
      </c>
      <c r="Y13" s="61">
        <v>-100</v>
      </c>
      <c r="Z13" s="62">
        <v>5624570</v>
      </c>
    </row>
    <row r="14" spans="1:26" ht="13.5">
      <c r="A14" s="58" t="s">
        <v>40</v>
      </c>
      <c r="B14" s="19">
        <v>0</v>
      </c>
      <c r="C14" s="19">
        <v>0</v>
      </c>
      <c r="D14" s="59">
        <v>136000</v>
      </c>
      <c r="E14" s="60">
        <v>136000</v>
      </c>
      <c r="F14" s="60">
        <v>0</v>
      </c>
      <c r="G14" s="60">
        <v>0</v>
      </c>
      <c r="H14" s="60">
        <v>129234</v>
      </c>
      <c r="I14" s="60">
        <v>129234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129234</v>
      </c>
      <c r="W14" s="60">
        <v>34000</v>
      </c>
      <c r="X14" s="60">
        <v>95234</v>
      </c>
      <c r="Y14" s="61">
        <v>280.1</v>
      </c>
      <c r="Z14" s="62">
        <v>136000</v>
      </c>
    </row>
    <row r="15" spans="1:26" ht="13.5">
      <c r="A15" s="58" t="s">
        <v>41</v>
      </c>
      <c r="B15" s="19">
        <v>13612859</v>
      </c>
      <c r="C15" s="19">
        <v>0</v>
      </c>
      <c r="D15" s="59">
        <v>17751985</v>
      </c>
      <c r="E15" s="60">
        <v>17751985</v>
      </c>
      <c r="F15" s="60">
        <v>1802344</v>
      </c>
      <c r="G15" s="60">
        <v>0</v>
      </c>
      <c r="H15" s="60">
        <v>1450535</v>
      </c>
      <c r="I15" s="60">
        <v>3252879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3252879</v>
      </c>
      <c r="W15" s="60">
        <v>4437996</v>
      </c>
      <c r="X15" s="60">
        <v>-1185117</v>
      </c>
      <c r="Y15" s="61">
        <v>-26.7</v>
      </c>
      <c r="Z15" s="62">
        <v>17751985</v>
      </c>
    </row>
    <row r="16" spans="1:26" ht="13.5">
      <c r="A16" s="69" t="s">
        <v>42</v>
      </c>
      <c r="B16" s="19">
        <v>13207463</v>
      </c>
      <c r="C16" s="19">
        <v>0</v>
      </c>
      <c r="D16" s="59">
        <v>4000000</v>
      </c>
      <c r="E16" s="60">
        <v>4000000</v>
      </c>
      <c r="F16" s="60">
        <v>1287747</v>
      </c>
      <c r="G16" s="60">
        <v>0</v>
      </c>
      <c r="H16" s="60">
        <v>3953431</v>
      </c>
      <c r="I16" s="60">
        <v>5241178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5241178</v>
      </c>
      <c r="W16" s="60">
        <v>1000000</v>
      </c>
      <c r="X16" s="60">
        <v>4241178</v>
      </c>
      <c r="Y16" s="61">
        <v>424.12</v>
      </c>
      <c r="Z16" s="62">
        <v>4000000</v>
      </c>
    </row>
    <row r="17" spans="1:26" ht="13.5">
      <c r="A17" s="58" t="s">
        <v>43</v>
      </c>
      <c r="B17" s="19">
        <v>30295820</v>
      </c>
      <c r="C17" s="19">
        <v>0</v>
      </c>
      <c r="D17" s="59">
        <v>41208776</v>
      </c>
      <c r="E17" s="60">
        <v>41208776</v>
      </c>
      <c r="F17" s="60">
        <v>840753</v>
      </c>
      <c r="G17" s="60">
        <v>0</v>
      </c>
      <c r="H17" s="60">
        <v>1929222</v>
      </c>
      <c r="I17" s="60">
        <v>2769975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2769975</v>
      </c>
      <c r="W17" s="60">
        <v>10302194</v>
      </c>
      <c r="X17" s="60">
        <v>-7532219</v>
      </c>
      <c r="Y17" s="61">
        <v>-73.11</v>
      </c>
      <c r="Z17" s="62">
        <v>41208776</v>
      </c>
    </row>
    <row r="18" spans="1:26" ht="13.5">
      <c r="A18" s="70" t="s">
        <v>44</v>
      </c>
      <c r="B18" s="71">
        <f>SUM(B11:B17)</f>
        <v>91798171</v>
      </c>
      <c r="C18" s="71">
        <f>SUM(C11:C17)</f>
        <v>0</v>
      </c>
      <c r="D18" s="72">
        <f aca="true" t="shared" si="1" ref="D18:Z18">SUM(D11:D17)</f>
        <v>111465000</v>
      </c>
      <c r="E18" s="73">
        <f t="shared" si="1"/>
        <v>111465000</v>
      </c>
      <c r="F18" s="73">
        <f t="shared" si="1"/>
        <v>6554749</v>
      </c>
      <c r="G18" s="73">
        <f t="shared" si="1"/>
        <v>0</v>
      </c>
      <c r="H18" s="73">
        <f t="shared" si="1"/>
        <v>10310940</v>
      </c>
      <c r="I18" s="73">
        <f t="shared" si="1"/>
        <v>16865689</v>
      </c>
      <c r="J18" s="73">
        <f t="shared" si="1"/>
        <v>0</v>
      </c>
      <c r="K18" s="73">
        <f t="shared" si="1"/>
        <v>0</v>
      </c>
      <c r="L18" s="73">
        <f t="shared" si="1"/>
        <v>0</v>
      </c>
      <c r="M18" s="73">
        <f t="shared" si="1"/>
        <v>0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16865689</v>
      </c>
      <c r="W18" s="73">
        <f t="shared" si="1"/>
        <v>27866251</v>
      </c>
      <c r="X18" s="73">
        <f t="shared" si="1"/>
        <v>-11000562</v>
      </c>
      <c r="Y18" s="67">
        <f>+IF(W18&lt;&gt;0,(X18/W18)*100,0)</f>
        <v>-39.47628979585377</v>
      </c>
      <c r="Z18" s="74">
        <f t="shared" si="1"/>
        <v>111465000</v>
      </c>
    </row>
    <row r="19" spans="1:26" ht="13.5">
      <c r="A19" s="70" t="s">
        <v>45</v>
      </c>
      <c r="B19" s="75">
        <f>+B10-B18</f>
        <v>20476155</v>
      </c>
      <c r="C19" s="75">
        <f>+C10-C18</f>
        <v>0</v>
      </c>
      <c r="D19" s="76">
        <f aca="true" t="shared" si="2" ref="D19:Z19">+D10-D18</f>
        <v>13036442</v>
      </c>
      <c r="E19" s="77">
        <f t="shared" si="2"/>
        <v>13036442</v>
      </c>
      <c r="F19" s="77">
        <f t="shared" si="2"/>
        <v>40110582</v>
      </c>
      <c r="G19" s="77">
        <f t="shared" si="2"/>
        <v>0</v>
      </c>
      <c r="H19" s="77">
        <f t="shared" si="2"/>
        <v>-6781462</v>
      </c>
      <c r="I19" s="77">
        <f t="shared" si="2"/>
        <v>33329120</v>
      </c>
      <c r="J19" s="77">
        <f t="shared" si="2"/>
        <v>0</v>
      </c>
      <c r="K19" s="77">
        <f t="shared" si="2"/>
        <v>0</v>
      </c>
      <c r="L19" s="77">
        <f t="shared" si="2"/>
        <v>0</v>
      </c>
      <c r="M19" s="77">
        <f t="shared" si="2"/>
        <v>0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33329120</v>
      </c>
      <c r="W19" s="77">
        <f>IF(E10=E18,0,W10-W18)</f>
        <v>3259110</v>
      </c>
      <c r="X19" s="77">
        <f t="shared" si="2"/>
        <v>30070010</v>
      </c>
      <c r="Y19" s="78">
        <f>+IF(W19&lt;&gt;0,(X19/W19)*100,0)</f>
        <v>922.6448324849422</v>
      </c>
      <c r="Z19" s="79">
        <f t="shared" si="2"/>
        <v>13036442</v>
      </c>
    </row>
    <row r="20" spans="1:26" ht="13.5">
      <c r="A20" s="58" t="s">
        <v>46</v>
      </c>
      <c r="B20" s="19">
        <v>33811066</v>
      </c>
      <c r="C20" s="19">
        <v>0</v>
      </c>
      <c r="D20" s="59">
        <v>39060000</v>
      </c>
      <c r="E20" s="60">
        <v>39060000</v>
      </c>
      <c r="F20" s="60">
        <v>0</v>
      </c>
      <c r="G20" s="60">
        <v>0</v>
      </c>
      <c r="H20" s="60">
        <v>2990363</v>
      </c>
      <c r="I20" s="60">
        <v>2990363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2990363</v>
      </c>
      <c r="W20" s="60">
        <v>9765000</v>
      </c>
      <c r="X20" s="60">
        <v>-6774637</v>
      </c>
      <c r="Y20" s="61">
        <v>-69.38</v>
      </c>
      <c r="Z20" s="62">
        <v>39060000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54287221</v>
      </c>
      <c r="C22" s="86">
        <f>SUM(C19:C21)</f>
        <v>0</v>
      </c>
      <c r="D22" s="87">
        <f aca="true" t="shared" si="3" ref="D22:Z22">SUM(D19:D21)</f>
        <v>52096442</v>
      </c>
      <c r="E22" s="88">
        <f t="shared" si="3"/>
        <v>52096442</v>
      </c>
      <c r="F22" s="88">
        <f t="shared" si="3"/>
        <v>40110582</v>
      </c>
      <c r="G22" s="88">
        <f t="shared" si="3"/>
        <v>0</v>
      </c>
      <c r="H22" s="88">
        <f t="shared" si="3"/>
        <v>-3791099</v>
      </c>
      <c r="I22" s="88">
        <f t="shared" si="3"/>
        <v>36319483</v>
      </c>
      <c r="J22" s="88">
        <f t="shared" si="3"/>
        <v>0</v>
      </c>
      <c r="K22" s="88">
        <f t="shared" si="3"/>
        <v>0</v>
      </c>
      <c r="L22" s="88">
        <f t="shared" si="3"/>
        <v>0</v>
      </c>
      <c r="M22" s="88">
        <f t="shared" si="3"/>
        <v>0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36319483</v>
      </c>
      <c r="W22" s="88">
        <f t="shared" si="3"/>
        <v>13024110</v>
      </c>
      <c r="X22" s="88">
        <f t="shared" si="3"/>
        <v>23295373</v>
      </c>
      <c r="Y22" s="89">
        <f>+IF(W22&lt;&gt;0,(X22/W22)*100,0)</f>
        <v>178.8634540095254</v>
      </c>
      <c r="Z22" s="90">
        <f t="shared" si="3"/>
        <v>52096442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54287221</v>
      </c>
      <c r="C24" s="75">
        <f>SUM(C22:C23)</f>
        <v>0</v>
      </c>
      <c r="D24" s="76">
        <f aca="true" t="shared" si="4" ref="D24:Z24">SUM(D22:D23)</f>
        <v>52096442</v>
      </c>
      <c r="E24" s="77">
        <f t="shared" si="4"/>
        <v>52096442</v>
      </c>
      <c r="F24" s="77">
        <f t="shared" si="4"/>
        <v>40110582</v>
      </c>
      <c r="G24" s="77">
        <f t="shared" si="4"/>
        <v>0</v>
      </c>
      <c r="H24" s="77">
        <f t="shared" si="4"/>
        <v>-3791099</v>
      </c>
      <c r="I24" s="77">
        <f t="shared" si="4"/>
        <v>36319483</v>
      </c>
      <c r="J24" s="77">
        <f t="shared" si="4"/>
        <v>0</v>
      </c>
      <c r="K24" s="77">
        <f t="shared" si="4"/>
        <v>0</v>
      </c>
      <c r="L24" s="77">
        <f t="shared" si="4"/>
        <v>0</v>
      </c>
      <c r="M24" s="77">
        <f t="shared" si="4"/>
        <v>0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36319483</v>
      </c>
      <c r="W24" s="77">
        <f t="shared" si="4"/>
        <v>13024110</v>
      </c>
      <c r="X24" s="77">
        <f t="shared" si="4"/>
        <v>23295373</v>
      </c>
      <c r="Y24" s="78">
        <f>+IF(W24&lt;&gt;0,(X24/W24)*100,0)</f>
        <v>178.8634540095254</v>
      </c>
      <c r="Z24" s="79">
        <f t="shared" si="4"/>
        <v>52096442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0</v>
      </c>
      <c r="C27" s="22">
        <v>0</v>
      </c>
      <c r="D27" s="99">
        <v>73269379</v>
      </c>
      <c r="E27" s="100">
        <v>73269379</v>
      </c>
      <c r="F27" s="100">
        <v>1335660</v>
      </c>
      <c r="G27" s="100">
        <v>2864969</v>
      </c>
      <c r="H27" s="100">
        <v>3597880</v>
      </c>
      <c r="I27" s="100">
        <v>7798509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7798509</v>
      </c>
      <c r="W27" s="100">
        <v>18317345</v>
      </c>
      <c r="X27" s="100">
        <v>-10518836</v>
      </c>
      <c r="Y27" s="101">
        <v>-57.43</v>
      </c>
      <c r="Z27" s="102">
        <v>73269379</v>
      </c>
    </row>
    <row r="28" spans="1:26" ht="13.5">
      <c r="A28" s="103" t="s">
        <v>46</v>
      </c>
      <c r="B28" s="19">
        <v>0</v>
      </c>
      <c r="C28" s="19">
        <v>0</v>
      </c>
      <c r="D28" s="59">
        <v>31882379</v>
      </c>
      <c r="E28" s="60">
        <v>31882379</v>
      </c>
      <c r="F28" s="60">
        <v>1335660</v>
      </c>
      <c r="G28" s="60">
        <v>2843039</v>
      </c>
      <c r="H28" s="60">
        <v>3461201</v>
      </c>
      <c r="I28" s="60">
        <v>7639900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7639900</v>
      </c>
      <c r="W28" s="60">
        <v>7970595</v>
      </c>
      <c r="X28" s="60">
        <v>-330695</v>
      </c>
      <c r="Y28" s="61">
        <v>-4.15</v>
      </c>
      <c r="Z28" s="62">
        <v>31882379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0</v>
      </c>
      <c r="C31" s="19">
        <v>0</v>
      </c>
      <c r="D31" s="59">
        <v>41387000</v>
      </c>
      <c r="E31" s="60">
        <v>41387000</v>
      </c>
      <c r="F31" s="60">
        <v>0</v>
      </c>
      <c r="G31" s="60">
        <v>21930</v>
      </c>
      <c r="H31" s="60">
        <v>136679</v>
      </c>
      <c r="I31" s="60">
        <v>158609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158609</v>
      </c>
      <c r="W31" s="60">
        <v>10346750</v>
      </c>
      <c r="X31" s="60">
        <v>-10188141</v>
      </c>
      <c r="Y31" s="61">
        <v>-98.47</v>
      </c>
      <c r="Z31" s="62">
        <v>41387000</v>
      </c>
    </row>
    <row r="32" spans="1:26" ht="13.5">
      <c r="A32" s="70" t="s">
        <v>54</v>
      </c>
      <c r="B32" s="22">
        <f>SUM(B28:B31)</f>
        <v>0</v>
      </c>
      <c r="C32" s="22">
        <f>SUM(C28:C31)</f>
        <v>0</v>
      </c>
      <c r="D32" s="99">
        <f aca="true" t="shared" si="5" ref="D32:Z32">SUM(D28:D31)</f>
        <v>73269379</v>
      </c>
      <c r="E32" s="100">
        <f t="shared" si="5"/>
        <v>73269379</v>
      </c>
      <c r="F32" s="100">
        <f t="shared" si="5"/>
        <v>1335660</v>
      </c>
      <c r="G32" s="100">
        <f t="shared" si="5"/>
        <v>2864969</v>
      </c>
      <c r="H32" s="100">
        <f t="shared" si="5"/>
        <v>3597880</v>
      </c>
      <c r="I32" s="100">
        <f t="shared" si="5"/>
        <v>7798509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7798509</v>
      </c>
      <c r="W32" s="100">
        <f t="shared" si="5"/>
        <v>18317345</v>
      </c>
      <c r="X32" s="100">
        <f t="shared" si="5"/>
        <v>-10518836</v>
      </c>
      <c r="Y32" s="101">
        <f>+IF(W32&lt;&gt;0,(X32/W32)*100,0)</f>
        <v>-57.425549390482075</v>
      </c>
      <c r="Z32" s="102">
        <f t="shared" si="5"/>
        <v>73269379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89573455</v>
      </c>
      <c r="C35" s="19">
        <v>0</v>
      </c>
      <c r="D35" s="59">
        <v>149917000</v>
      </c>
      <c r="E35" s="60">
        <v>149917000</v>
      </c>
      <c r="F35" s="60">
        <v>0</v>
      </c>
      <c r="G35" s="60">
        <v>91074391</v>
      </c>
      <c r="H35" s="60">
        <v>91074391</v>
      </c>
      <c r="I35" s="60">
        <v>91074391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91074391</v>
      </c>
      <c r="W35" s="60">
        <v>37479250</v>
      </c>
      <c r="X35" s="60">
        <v>53595141</v>
      </c>
      <c r="Y35" s="61">
        <v>143</v>
      </c>
      <c r="Z35" s="62">
        <v>149917000</v>
      </c>
    </row>
    <row r="36" spans="1:26" ht="13.5">
      <c r="A36" s="58" t="s">
        <v>57</v>
      </c>
      <c r="B36" s="19">
        <v>129035416</v>
      </c>
      <c r="C36" s="19">
        <v>0</v>
      </c>
      <c r="D36" s="59">
        <v>185010000</v>
      </c>
      <c r="E36" s="60">
        <v>185010000</v>
      </c>
      <c r="F36" s="60">
        <v>0</v>
      </c>
      <c r="G36" s="60">
        <v>87051558</v>
      </c>
      <c r="H36" s="60">
        <v>87051558</v>
      </c>
      <c r="I36" s="60">
        <v>87051558</v>
      </c>
      <c r="J36" s="60">
        <v>0</v>
      </c>
      <c r="K36" s="60">
        <v>0</v>
      </c>
      <c r="L36" s="60">
        <v>0</v>
      </c>
      <c r="M36" s="60">
        <v>0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87051558</v>
      </c>
      <c r="W36" s="60">
        <v>46252500</v>
      </c>
      <c r="X36" s="60">
        <v>40799058</v>
      </c>
      <c r="Y36" s="61">
        <v>88.21</v>
      </c>
      <c r="Z36" s="62">
        <v>185010000</v>
      </c>
    </row>
    <row r="37" spans="1:26" ht="13.5">
      <c r="A37" s="58" t="s">
        <v>58</v>
      </c>
      <c r="B37" s="19">
        <v>15811943</v>
      </c>
      <c r="C37" s="19">
        <v>0</v>
      </c>
      <c r="D37" s="59">
        <v>16496000</v>
      </c>
      <c r="E37" s="60">
        <v>16496000</v>
      </c>
      <c r="F37" s="60">
        <v>0</v>
      </c>
      <c r="G37" s="60">
        <v>22477592</v>
      </c>
      <c r="H37" s="60">
        <v>22477592</v>
      </c>
      <c r="I37" s="60">
        <v>22477592</v>
      </c>
      <c r="J37" s="60">
        <v>0</v>
      </c>
      <c r="K37" s="60">
        <v>0</v>
      </c>
      <c r="L37" s="60">
        <v>0</v>
      </c>
      <c r="M37" s="60">
        <v>0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22477592</v>
      </c>
      <c r="W37" s="60">
        <v>4124000</v>
      </c>
      <c r="X37" s="60">
        <v>18353592</v>
      </c>
      <c r="Y37" s="61">
        <v>445.04</v>
      </c>
      <c r="Z37" s="62">
        <v>16496000</v>
      </c>
    </row>
    <row r="38" spans="1:26" ht="13.5">
      <c r="A38" s="58" t="s">
        <v>59</v>
      </c>
      <c r="B38" s="19">
        <v>826597</v>
      </c>
      <c r="C38" s="19">
        <v>0</v>
      </c>
      <c r="D38" s="59">
        <v>829000</v>
      </c>
      <c r="E38" s="60">
        <v>829000</v>
      </c>
      <c r="F38" s="60">
        <v>0</v>
      </c>
      <c r="G38" s="60">
        <v>1974907</v>
      </c>
      <c r="H38" s="60">
        <v>1974907</v>
      </c>
      <c r="I38" s="60">
        <v>1974907</v>
      </c>
      <c r="J38" s="60">
        <v>0</v>
      </c>
      <c r="K38" s="60">
        <v>0</v>
      </c>
      <c r="L38" s="60">
        <v>0</v>
      </c>
      <c r="M38" s="60">
        <v>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1974907</v>
      </c>
      <c r="W38" s="60">
        <v>207250</v>
      </c>
      <c r="X38" s="60">
        <v>1767657</v>
      </c>
      <c r="Y38" s="61">
        <v>852.91</v>
      </c>
      <c r="Z38" s="62">
        <v>829000</v>
      </c>
    </row>
    <row r="39" spans="1:26" ht="13.5">
      <c r="A39" s="58" t="s">
        <v>60</v>
      </c>
      <c r="B39" s="19">
        <v>201970331</v>
      </c>
      <c r="C39" s="19">
        <v>0</v>
      </c>
      <c r="D39" s="59">
        <v>317602000</v>
      </c>
      <c r="E39" s="60">
        <v>317602000</v>
      </c>
      <c r="F39" s="60">
        <v>0</v>
      </c>
      <c r="G39" s="60">
        <v>153673450</v>
      </c>
      <c r="H39" s="60">
        <v>153673450</v>
      </c>
      <c r="I39" s="60">
        <v>153673450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153673450</v>
      </c>
      <c r="W39" s="60">
        <v>79400500</v>
      </c>
      <c r="X39" s="60">
        <v>74272950</v>
      </c>
      <c r="Y39" s="61">
        <v>93.54</v>
      </c>
      <c r="Z39" s="62">
        <v>317602000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56676840</v>
      </c>
      <c r="C42" s="19">
        <v>0</v>
      </c>
      <c r="D42" s="59">
        <v>46220462</v>
      </c>
      <c r="E42" s="60">
        <v>46220462</v>
      </c>
      <c r="F42" s="60">
        <v>53048477</v>
      </c>
      <c r="G42" s="60">
        <v>-293390</v>
      </c>
      <c r="H42" s="60">
        <v>3029795</v>
      </c>
      <c r="I42" s="60">
        <v>55784882</v>
      </c>
      <c r="J42" s="60">
        <v>0</v>
      </c>
      <c r="K42" s="60">
        <v>0</v>
      </c>
      <c r="L42" s="60">
        <v>0</v>
      </c>
      <c r="M42" s="60">
        <v>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55784882</v>
      </c>
      <c r="W42" s="60">
        <v>39477647</v>
      </c>
      <c r="X42" s="60">
        <v>16307235</v>
      </c>
      <c r="Y42" s="61">
        <v>41.31</v>
      </c>
      <c r="Z42" s="62">
        <v>46220462</v>
      </c>
    </row>
    <row r="43" spans="1:26" ht="13.5">
      <c r="A43" s="58" t="s">
        <v>63</v>
      </c>
      <c r="B43" s="19">
        <v>-36321765</v>
      </c>
      <c r="C43" s="19">
        <v>0</v>
      </c>
      <c r="D43" s="59">
        <v>-45175688</v>
      </c>
      <c r="E43" s="60">
        <v>-45175688</v>
      </c>
      <c r="F43" s="60">
        <v>0</v>
      </c>
      <c r="G43" s="60">
        <v>0</v>
      </c>
      <c r="H43" s="60">
        <v>0</v>
      </c>
      <c r="I43" s="60">
        <v>0</v>
      </c>
      <c r="J43" s="60">
        <v>0</v>
      </c>
      <c r="K43" s="60">
        <v>0</v>
      </c>
      <c r="L43" s="60">
        <v>0</v>
      </c>
      <c r="M43" s="60">
        <v>0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0</v>
      </c>
      <c r="W43" s="60">
        <v>-12260795</v>
      </c>
      <c r="X43" s="60">
        <v>12260795</v>
      </c>
      <c r="Y43" s="61">
        <v>-100</v>
      </c>
      <c r="Z43" s="62">
        <v>-45175688</v>
      </c>
    </row>
    <row r="44" spans="1:26" ht="13.5">
      <c r="A44" s="58" t="s">
        <v>64</v>
      </c>
      <c r="B44" s="19">
        <v>-778964</v>
      </c>
      <c r="C44" s="19">
        <v>0</v>
      </c>
      <c r="D44" s="59">
        <v>-879312</v>
      </c>
      <c r="E44" s="60">
        <v>-879312</v>
      </c>
      <c r="F44" s="60">
        <v>0</v>
      </c>
      <c r="G44" s="60">
        <v>0</v>
      </c>
      <c r="H44" s="60">
        <v>-108259</v>
      </c>
      <c r="I44" s="60">
        <v>-108259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-108259</v>
      </c>
      <c r="W44" s="60">
        <v>-145123</v>
      </c>
      <c r="X44" s="60">
        <v>36864</v>
      </c>
      <c r="Y44" s="61">
        <v>-25.4</v>
      </c>
      <c r="Z44" s="62">
        <v>-879312</v>
      </c>
    </row>
    <row r="45" spans="1:26" ht="13.5">
      <c r="A45" s="70" t="s">
        <v>65</v>
      </c>
      <c r="B45" s="22">
        <v>80615578</v>
      </c>
      <c r="C45" s="22">
        <v>0</v>
      </c>
      <c r="D45" s="99">
        <v>70545462</v>
      </c>
      <c r="E45" s="100">
        <v>70545462</v>
      </c>
      <c r="F45" s="100">
        <v>138440991</v>
      </c>
      <c r="G45" s="100">
        <v>138147601</v>
      </c>
      <c r="H45" s="100">
        <v>141069137</v>
      </c>
      <c r="I45" s="100">
        <v>141069137</v>
      </c>
      <c r="J45" s="100">
        <v>0</v>
      </c>
      <c r="K45" s="100">
        <v>0</v>
      </c>
      <c r="L45" s="100">
        <v>0</v>
      </c>
      <c r="M45" s="100">
        <v>0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141069137</v>
      </c>
      <c r="W45" s="100">
        <v>97451729</v>
      </c>
      <c r="X45" s="100">
        <v>43617408</v>
      </c>
      <c r="Y45" s="101">
        <v>44.76</v>
      </c>
      <c r="Z45" s="102">
        <v>70545462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20"/>
      <c r="N47" s="120"/>
      <c r="O47" s="120"/>
      <c r="P47" s="120"/>
      <c r="Q47" s="120"/>
      <c r="R47" s="120"/>
      <c r="S47" s="120"/>
      <c r="T47" s="120"/>
      <c r="U47" s="120"/>
      <c r="V47" s="119" t="s">
        <v>272</v>
      </c>
      <c r="W47" s="119" t="s">
        <v>273</v>
      </c>
      <c r="X47" s="119" t="s">
        <v>274</v>
      </c>
      <c r="Y47" s="119" t="s">
        <v>275</v>
      </c>
      <c r="Z47" s="121" t="s">
        <v>276</v>
      </c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631139</v>
      </c>
      <c r="C49" s="52">
        <v>0</v>
      </c>
      <c r="D49" s="129">
        <v>693418</v>
      </c>
      <c r="E49" s="54">
        <v>754326</v>
      </c>
      <c r="F49" s="54">
        <v>0</v>
      </c>
      <c r="G49" s="54">
        <v>0</v>
      </c>
      <c r="H49" s="54">
        <v>0</v>
      </c>
      <c r="I49" s="54">
        <v>271564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197745</v>
      </c>
      <c r="W49" s="54">
        <v>292268</v>
      </c>
      <c r="X49" s="54">
        <v>2067103</v>
      </c>
      <c r="Y49" s="54">
        <v>5904391</v>
      </c>
      <c r="Z49" s="130">
        <v>10811954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2390920</v>
      </c>
      <c r="C51" s="52">
        <v>0</v>
      </c>
      <c r="D51" s="129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0</v>
      </c>
      <c r="Z51" s="130">
        <v>2390920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51.04874755635805</v>
      </c>
      <c r="C58" s="5">
        <f>IF(C67=0,0,+(C76/C67)*100)</f>
        <v>0</v>
      </c>
      <c r="D58" s="6">
        <f aca="true" t="shared" si="6" ref="D58:Z58">IF(D67=0,0,+(D76/D67)*100)</f>
        <v>69.16396919125698</v>
      </c>
      <c r="E58" s="7">
        <f t="shared" si="6"/>
        <v>69.16396919125698</v>
      </c>
      <c r="F58" s="7">
        <f t="shared" si="6"/>
        <v>7.739160369881571</v>
      </c>
      <c r="G58" s="7">
        <f t="shared" si="6"/>
        <v>0</v>
      </c>
      <c r="H58" s="7">
        <f t="shared" si="6"/>
        <v>730.7270427576507</v>
      </c>
      <c r="I58" s="7">
        <f t="shared" si="6"/>
        <v>67.37771748427616</v>
      </c>
      <c r="J58" s="7">
        <f t="shared" si="6"/>
        <v>0</v>
      </c>
      <c r="K58" s="7">
        <f t="shared" si="6"/>
        <v>0</v>
      </c>
      <c r="L58" s="7">
        <f t="shared" si="6"/>
        <v>0</v>
      </c>
      <c r="M58" s="7">
        <f t="shared" si="6"/>
        <v>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67.37771748427616</v>
      </c>
      <c r="W58" s="7">
        <f t="shared" si="6"/>
        <v>85.77204505868372</v>
      </c>
      <c r="X58" s="7">
        <f t="shared" si="6"/>
        <v>0</v>
      </c>
      <c r="Y58" s="7">
        <f t="shared" si="6"/>
        <v>0</v>
      </c>
      <c r="Z58" s="8">
        <f t="shared" si="6"/>
        <v>69.16396919125698</v>
      </c>
    </row>
    <row r="59" spans="1:26" ht="13.5">
      <c r="A59" s="37" t="s">
        <v>31</v>
      </c>
      <c r="B59" s="9">
        <f aca="true" t="shared" si="7" ref="B59:Z66">IF(B68=0,0,+(B77/B68)*100)</f>
        <v>0</v>
      </c>
      <c r="C59" s="9">
        <f t="shared" si="7"/>
        <v>0</v>
      </c>
      <c r="D59" s="2">
        <f t="shared" si="7"/>
        <v>65.77312643678161</v>
      </c>
      <c r="E59" s="10">
        <f t="shared" si="7"/>
        <v>65.77312643678161</v>
      </c>
      <c r="F59" s="10">
        <f t="shared" si="7"/>
        <v>1.2261761983094617</v>
      </c>
      <c r="G59" s="10">
        <f t="shared" si="7"/>
        <v>0</v>
      </c>
      <c r="H59" s="10">
        <f t="shared" si="7"/>
        <v>3314025.4545454546</v>
      </c>
      <c r="I59" s="10">
        <f t="shared" si="7"/>
        <v>60.68960599865816</v>
      </c>
      <c r="J59" s="10">
        <f t="shared" si="7"/>
        <v>0</v>
      </c>
      <c r="K59" s="10">
        <f t="shared" si="7"/>
        <v>0</v>
      </c>
      <c r="L59" s="10">
        <f t="shared" si="7"/>
        <v>0</v>
      </c>
      <c r="M59" s="10">
        <f t="shared" si="7"/>
        <v>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60.68960599865816</v>
      </c>
      <c r="W59" s="10">
        <f t="shared" si="7"/>
        <v>101.2127816091954</v>
      </c>
      <c r="X59" s="10">
        <f t="shared" si="7"/>
        <v>0</v>
      </c>
      <c r="Y59" s="10">
        <f t="shared" si="7"/>
        <v>0</v>
      </c>
      <c r="Z59" s="11">
        <f t="shared" si="7"/>
        <v>65.77312643678161</v>
      </c>
    </row>
    <row r="60" spans="1:26" ht="13.5">
      <c r="A60" s="38" t="s">
        <v>32</v>
      </c>
      <c r="B60" s="12">
        <f t="shared" si="7"/>
        <v>100</v>
      </c>
      <c r="C60" s="12">
        <f t="shared" si="7"/>
        <v>0</v>
      </c>
      <c r="D60" s="3">
        <f t="shared" si="7"/>
        <v>71.66049680716657</v>
      </c>
      <c r="E60" s="13">
        <f t="shared" si="7"/>
        <v>71.66049680716657</v>
      </c>
      <c r="F60" s="13">
        <f t="shared" si="7"/>
        <v>72.8028522991539</v>
      </c>
      <c r="G60" s="13">
        <f t="shared" si="7"/>
        <v>0</v>
      </c>
      <c r="H60" s="13">
        <f t="shared" si="7"/>
        <v>91.95186599193337</v>
      </c>
      <c r="I60" s="13">
        <f t="shared" si="7"/>
        <v>99.88849199599326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99.88849199599326</v>
      </c>
      <c r="W60" s="13">
        <f t="shared" si="7"/>
        <v>71.84732183956828</v>
      </c>
      <c r="X60" s="13">
        <f t="shared" si="7"/>
        <v>0</v>
      </c>
      <c r="Y60" s="13">
        <f t="shared" si="7"/>
        <v>0</v>
      </c>
      <c r="Z60" s="14">
        <f t="shared" si="7"/>
        <v>71.66049680716657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73.16347815598088</v>
      </c>
      <c r="G61" s="13">
        <f t="shared" si="7"/>
        <v>0</v>
      </c>
      <c r="H61" s="13">
        <f t="shared" si="7"/>
        <v>93.89253796809035</v>
      </c>
      <c r="I61" s="13">
        <f t="shared" si="7"/>
        <v>101.38367619681988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101.38367619681988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63.88042069010397</v>
      </c>
      <c r="G64" s="13">
        <f t="shared" si="7"/>
        <v>0</v>
      </c>
      <c r="H64" s="13">
        <f t="shared" si="7"/>
        <v>58.610128163192485</v>
      </c>
      <c r="I64" s="13">
        <f t="shared" si="7"/>
        <v>73.088675876187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73.088675876187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98.22414435652317</v>
      </c>
      <c r="E66" s="16">
        <f t="shared" si="7"/>
        <v>98.22414435652317</v>
      </c>
      <c r="F66" s="16">
        <f t="shared" si="7"/>
        <v>183.97561934722768</v>
      </c>
      <c r="G66" s="16">
        <f t="shared" si="7"/>
        <v>0</v>
      </c>
      <c r="H66" s="16">
        <f t="shared" si="7"/>
        <v>133.06247866165927</v>
      </c>
      <c r="I66" s="16">
        <f t="shared" si="7"/>
        <v>222.6668926832275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222.6668926832275</v>
      </c>
      <c r="W66" s="16">
        <f t="shared" si="7"/>
        <v>98.22386058981233</v>
      </c>
      <c r="X66" s="16">
        <f t="shared" si="7"/>
        <v>0</v>
      </c>
      <c r="Y66" s="16">
        <f t="shared" si="7"/>
        <v>0</v>
      </c>
      <c r="Z66" s="17">
        <f t="shared" si="7"/>
        <v>98.22414435652317</v>
      </c>
    </row>
    <row r="67" spans="1:26" ht="13.5" hidden="1">
      <c r="A67" s="41" t="s">
        <v>285</v>
      </c>
      <c r="B67" s="24">
        <v>21024459</v>
      </c>
      <c r="C67" s="24"/>
      <c r="D67" s="25">
        <v>37350047</v>
      </c>
      <c r="E67" s="26">
        <v>37350047</v>
      </c>
      <c r="F67" s="26">
        <v>13763108</v>
      </c>
      <c r="G67" s="26"/>
      <c r="H67" s="26">
        <v>1143234</v>
      </c>
      <c r="I67" s="26">
        <v>14906342</v>
      </c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>
        <v>14906342</v>
      </c>
      <c r="W67" s="26">
        <v>9337512</v>
      </c>
      <c r="X67" s="26"/>
      <c r="Y67" s="25"/>
      <c r="Z67" s="27">
        <v>37350047</v>
      </c>
    </row>
    <row r="68" spans="1:26" ht="13.5" hidden="1">
      <c r="A68" s="37" t="s">
        <v>31</v>
      </c>
      <c r="B68" s="19">
        <v>10291736</v>
      </c>
      <c r="C68" s="19"/>
      <c r="D68" s="20">
        <v>17400000</v>
      </c>
      <c r="E68" s="21">
        <v>17400000</v>
      </c>
      <c r="F68" s="21">
        <v>12566057</v>
      </c>
      <c r="G68" s="21"/>
      <c r="H68" s="21">
        <v>220</v>
      </c>
      <c r="I68" s="21">
        <v>12566277</v>
      </c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>
        <v>12566277</v>
      </c>
      <c r="W68" s="21">
        <v>4350000</v>
      </c>
      <c r="X68" s="21"/>
      <c r="Y68" s="20"/>
      <c r="Z68" s="23">
        <v>17400000</v>
      </c>
    </row>
    <row r="69" spans="1:26" ht="13.5" hidden="1">
      <c r="A69" s="38" t="s">
        <v>32</v>
      </c>
      <c r="B69" s="19">
        <v>10732723</v>
      </c>
      <c r="C69" s="19"/>
      <c r="D69" s="20">
        <v>19603904</v>
      </c>
      <c r="E69" s="21">
        <v>19603904</v>
      </c>
      <c r="F69" s="21">
        <v>1161449</v>
      </c>
      <c r="G69" s="21"/>
      <c r="H69" s="21">
        <v>1113724</v>
      </c>
      <c r="I69" s="21">
        <v>2275173</v>
      </c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>
        <v>2275173</v>
      </c>
      <c r="W69" s="21">
        <v>4900976</v>
      </c>
      <c r="X69" s="21"/>
      <c r="Y69" s="20"/>
      <c r="Z69" s="23">
        <v>19603904</v>
      </c>
    </row>
    <row r="70" spans="1:26" ht="13.5" hidden="1">
      <c r="A70" s="39" t="s">
        <v>103</v>
      </c>
      <c r="B70" s="19"/>
      <c r="C70" s="19"/>
      <c r="D70" s="20"/>
      <c r="E70" s="21"/>
      <c r="F70" s="21">
        <v>961682</v>
      </c>
      <c r="G70" s="21"/>
      <c r="H70" s="21">
        <v>911950</v>
      </c>
      <c r="I70" s="21">
        <v>1873632</v>
      </c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>
        <v>1873632</v>
      </c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>
        <v>199767</v>
      </c>
      <c r="G73" s="21"/>
      <c r="H73" s="21">
        <v>201774</v>
      </c>
      <c r="I73" s="21">
        <v>401541</v>
      </c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>
        <v>401541</v>
      </c>
      <c r="W73" s="21"/>
      <c r="X73" s="21"/>
      <c r="Y73" s="20"/>
      <c r="Z73" s="23"/>
    </row>
    <row r="74" spans="1:26" ht="13.5" hidden="1">
      <c r="A74" s="39" t="s">
        <v>107</v>
      </c>
      <c r="B74" s="19">
        <v>10732723</v>
      </c>
      <c r="C74" s="19"/>
      <c r="D74" s="20">
        <v>19603904</v>
      </c>
      <c r="E74" s="21">
        <v>19603904</v>
      </c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>
        <v>4900976</v>
      </c>
      <c r="X74" s="21"/>
      <c r="Y74" s="20"/>
      <c r="Z74" s="23">
        <v>19603904</v>
      </c>
    </row>
    <row r="75" spans="1:26" ht="13.5" hidden="1">
      <c r="A75" s="40" t="s">
        <v>110</v>
      </c>
      <c r="B75" s="28"/>
      <c r="C75" s="28"/>
      <c r="D75" s="29">
        <v>346143</v>
      </c>
      <c r="E75" s="30">
        <v>346143</v>
      </c>
      <c r="F75" s="30">
        <v>35602</v>
      </c>
      <c r="G75" s="30"/>
      <c r="H75" s="30">
        <v>29290</v>
      </c>
      <c r="I75" s="30">
        <v>64892</v>
      </c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>
        <v>64892</v>
      </c>
      <c r="W75" s="30">
        <v>86536</v>
      </c>
      <c r="X75" s="30"/>
      <c r="Y75" s="29"/>
      <c r="Z75" s="31">
        <v>346143</v>
      </c>
    </row>
    <row r="76" spans="1:26" ht="13.5" hidden="1">
      <c r="A76" s="42" t="s">
        <v>286</v>
      </c>
      <c r="B76" s="32">
        <v>10732723</v>
      </c>
      <c r="C76" s="32"/>
      <c r="D76" s="33">
        <v>25832775</v>
      </c>
      <c r="E76" s="34">
        <v>25832775</v>
      </c>
      <c r="F76" s="34">
        <v>1065149</v>
      </c>
      <c r="G76" s="34">
        <v>624484</v>
      </c>
      <c r="H76" s="34">
        <v>8353920</v>
      </c>
      <c r="I76" s="34">
        <v>10043553</v>
      </c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>
        <v>10043553</v>
      </c>
      <c r="W76" s="34">
        <v>8008975</v>
      </c>
      <c r="X76" s="34"/>
      <c r="Y76" s="33"/>
      <c r="Z76" s="35">
        <v>25832775</v>
      </c>
    </row>
    <row r="77" spans="1:26" ht="13.5" hidden="1">
      <c r="A77" s="37" t="s">
        <v>31</v>
      </c>
      <c r="B77" s="19"/>
      <c r="C77" s="19"/>
      <c r="D77" s="20">
        <v>11444524</v>
      </c>
      <c r="E77" s="21">
        <v>11444524</v>
      </c>
      <c r="F77" s="21">
        <v>154082</v>
      </c>
      <c r="G77" s="21">
        <v>181486</v>
      </c>
      <c r="H77" s="21">
        <v>7290856</v>
      </c>
      <c r="I77" s="21">
        <v>7626424</v>
      </c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>
        <v>7626424</v>
      </c>
      <c r="W77" s="21">
        <v>4402756</v>
      </c>
      <c r="X77" s="21"/>
      <c r="Y77" s="20"/>
      <c r="Z77" s="23">
        <v>11444524</v>
      </c>
    </row>
    <row r="78" spans="1:26" ht="13.5" hidden="1">
      <c r="A78" s="38" t="s">
        <v>32</v>
      </c>
      <c r="B78" s="19">
        <v>10732723</v>
      </c>
      <c r="C78" s="19"/>
      <c r="D78" s="20">
        <v>14048255</v>
      </c>
      <c r="E78" s="21">
        <v>14048255</v>
      </c>
      <c r="F78" s="21">
        <v>845568</v>
      </c>
      <c r="G78" s="21">
        <v>402978</v>
      </c>
      <c r="H78" s="21">
        <v>1024090</v>
      </c>
      <c r="I78" s="21">
        <v>2272636</v>
      </c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>
        <v>2272636</v>
      </c>
      <c r="W78" s="21">
        <v>3521220</v>
      </c>
      <c r="X78" s="21"/>
      <c r="Y78" s="20"/>
      <c r="Z78" s="23">
        <v>14048255</v>
      </c>
    </row>
    <row r="79" spans="1:26" ht="13.5" hidden="1">
      <c r="A79" s="39" t="s">
        <v>103</v>
      </c>
      <c r="B79" s="19">
        <v>8578762</v>
      </c>
      <c r="C79" s="19"/>
      <c r="D79" s="20">
        <v>12317184</v>
      </c>
      <c r="E79" s="21">
        <v>12317184</v>
      </c>
      <c r="F79" s="21">
        <v>703600</v>
      </c>
      <c r="G79" s="21">
        <v>339704</v>
      </c>
      <c r="H79" s="21">
        <v>856253</v>
      </c>
      <c r="I79" s="21">
        <v>1899557</v>
      </c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>
        <v>1899557</v>
      </c>
      <c r="W79" s="21">
        <v>3065040</v>
      </c>
      <c r="X79" s="21"/>
      <c r="Y79" s="20"/>
      <c r="Z79" s="23">
        <v>12317184</v>
      </c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>
        <v>2153961</v>
      </c>
      <c r="C82" s="19"/>
      <c r="D82" s="20">
        <v>1731071</v>
      </c>
      <c r="E82" s="21">
        <v>1731071</v>
      </c>
      <c r="F82" s="21">
        <v>127612</v>
      </c>
      <c r="G82" s="21">
        <v>47609</v>
      </c>
      <c r="H82" s="21">
        <v>118260</v>
      </c>
      <c r="I82" s="21">
        <v>293481</v>
      </c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>
        <v>293481</v>
      </c>
      <c r="W82" s="21">
        <v>456180</v>
      </c>
      <c r="X82" s="21"/>
      <c r="Y82" s="20"/>
      <c r="Z82" s="23">
        <v>1731071</v>
      </c>
    </row>
    <row r="83" spans="1:26" ht="13.5" hidden="1">
      <c r="A83" s="39" t="s">
        <v>107</v>
      </c>
      <c r="B83" s="19"/>
      <c r="C83" s="19"/>
      <c r="D83" s="20"/>
      <c r="E83" s="21"/>
      <c r="F83" s="21">
        <v>14356</v>
      </c>
      <c r="G83" s="21">
        <v>15665</v>
      </c>
      <c r="H83" s="21">
        <v>49577</v>
      </c>
      <c r="I83" s="21">
        <v>79598</v>
      </c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>
        <v>79598</v>
      </c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339996</v>
      </c>
      <c r="E84" s="30">
        <v>339996</v>
      </c>
      <c r="F84" s="30">
        <v>65499</v>
      </c>
      <c r="G84" s="30">
        <v>40020</v>
      </c>
      <c r="H84" s="30">
        <v>38974</v>
      </c>
      <c r="I84" s="30">
        <v>144493</v>
      </c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>
        <v>144493</v>
      </c>
      <c r="W84" s="30">
        <v>84999</v>
      </c>
      <c r="X84" s="30"/>
      <c r="Y84" s="29"/>
      <c r="Z84" s="31">
        <v>339996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5365000</v>
      </c>
      <c r="F5" s="358">
        <f t="shared" si="0"/>
        <v>5365000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1341250</v>
      </c>
      <c r="Y5" s="358">
        <f t="shared" si="0"/>
        <v>-1341250</v>
      </c>
      <c r="Z5" s="359">
        <f>+IF(X5&lt;&gt;0,+(Y5/X5)*100,0)</f>
        <v>-100</v>
      </c>
      <c r="AA5" s="360">
        <f>+AA6+AA8+AA11+AA13+AA15</f>
        <v>5365000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5365000</v>
      </c>
      <c r="F8" s="59">
        <f t="shared" si="2"/>
        <v>5365000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1341250</v>
      </c>
      <c r="Y8" s="59">
        <f t="shared" si="2"/>
        <v>-1341250</v>
      </c>
      <c r="Z8" s="61">
        <f>+IF(X8&lt;&gt;0,+(Y8/X8)*100,0)</f>
        <v>-100</v>
      </c>
      <c r="AA8" s="62">
        <f>SUM(AA9:AA10)</f>
        <v>5365000</v>
      </c>
    </row>
    <row r="9" spans="1:27" ht="13.5">
      <c r="A9" s="291" t="s">
        <v>229</v>
      </c>
      <c r="B9" s="142"/>
      <c r="C9" s="60"/>
      <c r="D9" s="340"/>
      <c r="E9" s="60">
        <v>5365000</v>
      </c>
      <c r="F9" s="59">
        <v>5365000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1341250</v>
      </c>
      <c r="Y9" s="59">
        <v>-1341250</v>
      </c>
      <c r="Z9" s="61">
        <v>-100</v>
      </c>
      <c r="AA9" s="62">
        <v>5365000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5365000</v>
      </c>
      <c r="F60" s="264">
        <f t="shared" si="14"/>
        <v>5365000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1341250</v>
      </c>
      <c r="Y60" s="264">
        <f t="shared" si="14"/>
        <v>-1341250</v>
      </c>
      <c r="Z60" s="337">
        <f>+IF(X60&lt;&gt;0,+(Y60/X60)*100,0)</f>
        <v>-100</v>
      </c>
      <c r="AA60" s="232">
        <f>+AA57+AA54+AA51+AA40+AA37+AA34+AA22+AA5</f>
        <v>5365000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146085392</v>
      </c>
      <c r="D5" s="153">
        <f>SUM(D6:D8)</f>
        <v>0</v>
      </c>
      <c r="E5" s="154">
        <f t="shared" si="0"/>
        <v>163561442</v>
      </c>
      <c r="F5" s="100">
        <f t="shared" si="0"/>
        <v>163561442</v>
      </c>
      <c r="G5" s="100">
        <f t="shared" si="0"/>
        <v>45442570</v>
      </c>
      <c r="H5" s="100">
        <f t="shared" si="0"/>
        <v>0</v>
      </c>
      <c r="I5" s="100">
        <f t="shared" si="0"/>
        <v>3848064</v>
      </c>
      <c r="J5" s="100">
        <f t="shared" si="0"/>
        <v>49290634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49290634</v>
      </c>
      <c r="X5" s="100">
        <f t="shared" si="0"/>
        <v>40890361</v>
      </c>
      <c r="Y5" s="100">
        <f t="shared" si="0"/>
        <v>8400273</v>
      </c>
      <c r="Z5" s="137">
        <f>+IF(X5&lt;&gt;0,+(Y5/X5)*100,0)</f>
        <v>20.543406305461573</v>
      </c>
      <c r="AA5" s="153">
        <f>SUM(AA6:AA8)</f>
        <v>163561442</v>
      </c>
    </row>
    <row r="6" spans="1:27" ht="13.5">
      <c r="A6" s="138" t="s">
        <v>75</v>
      </c>
      <c r="B6" s="136"/>
      <c r="C6" s="155">
        <v>146085392</v>
      </c>
      <c r="D6" s="155"/>
      <c r="E6" s="156">
        <v>145778642</v>
      </c>
      <c r="F6" s="60">
        <v>145778642</v>
      </c>
      <c r="G6" s="60"/>
      <c r="H6" s="60"/>
      <c r="I6" s="60">
        <v>2685086</v>
      </c>
      <c r="J6" s="60">
        <v>2685086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2685086</v>
      </c>
      <c r="X6" s="60">
        <v>36444661</v>
      </c>
      <c r="Y6" s="60">
        <v>-33759575</v>
      </c>
      <c r="Z6" s="140">
        <v>-92.63</v>
      </c>
      <c r="AA6" s="155">
        <v>145778642</v>
      </c>
    </row>
    <row r="7" spans="1:27" ht="13.5">
      <c r="A7" s="138" t="s">
        <v>76</v>
      </c>
      <c r="B7" s="136"/>
      <c r="C7" s="157"/>
      <c r="D7" s="157"/>
      <c r="E7" s="158">
        <v>17782800</v>
      </c>
      <c r="F7" s="159">
        <v>17782800</v>
      </c>
      <c r="G7" s="159">
        <v>45395360</v>
      </c>
      <c r="H7" s="159"/>
      <c r="I7" s="159">
        <v>1117937</v>
      </c>
      <c r="J7" s="159">
        <v>46513297</v>
      </c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>
        <v>46513297</v>
      </c>
      <c r="X7" s="159">
        <v>4445700</v>
      </c>
      <c r="Y7" s="159">
        <v>42067597</v>
      </c>
      <c r="Z7" s="141">
        <v>946.25</v>
      </c>
      <c r="AA7" s="157">
        <v>17782800</v>
      </c>
    </row>
    <row r="8" spans="1:27" ht="13.5">
      <c r="A8" s="138" t="s">
        <v>77</v>
      </c>
      <c r="B8" s="136"/>
      <c r="C8" s="155"/>
      <c r="D8" s="155"/>
      <c r="E8" s="156"/>
      <c r="F8" s="60"/>
      <c r="G8" s="60">
        <v>47210</v>
      </c>
      <c r="H8" s="60"/>
      <c r="I8" s="60">
        <v>45041</v>
      </c>
      <c r="J8" s="60">
        <v>92251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92251</v>
      </c>
      <c r="X8" s="60"/>
      <c r="Y8" s="60">
        <v>92251</v>
      </c>
      <c r="Z8" s="140">
        <v>0</v>
      </c>
      <c r="AA8" s="155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3310</v>
      </c>
      <c r="H9" s="100">
        <f t="shared" si="1"/>
        <v>0</v>
      </c>
      <c r="I9" s="100">
        <f t="shared" si="1"/>
        <v>142657</v>
      </c>
      <c r="J9" s="100">
        <f t="shared" si="1"/>
        <v>145967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145967</v>
      </c>
      <c r="X9" s="100">
        <f t="shared" si="1"/>
        <v>0</v>
      </c>
      <c r="Y9" s="100">
        <f t="shared" si="1"/>
        <v>145967</v>
      </c>
      <c r="Z9" s="137">
        <f>+IF(X9&lt;&gt;0,+(Y9/X9)*100,0)</f>
        <v>0</v>
      </c>
      <c r="AA9" s="153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>
        <v>360</v>
      </c>
      <c r="H10" s="60"/>
      <c r="I10" s="60">
        <v>124507</v>
      </c>
      <c r="J10" s="60">
        <v>124867</v>
      </c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>
        <v>124867</v>
      </c>
      <c r="X10" s="60"/>
      <c r="Y10" s="60">
        <v>124867</v>
      </c>
      <c r="Z10" s="140">
        <v>0</v>
      </c>
      <c r="AA10" s="155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>
        <v>2950</v>
      </c>
      <c r="H12" s="60"/>
      <c r="I12" s="60">
        <v>18150</v>
      </c>
      <c r="J12" s="60">
        <v>21100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21100</v>
      </c>
      <c r="X12" s="60"/>
      <c r="Y12" s="60">
        <v>21100</v>
      </c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13071</v>
      </c>
      <c r="H15" s="100">
        <f t="shared" si="2"/>
        <v>0</v>
      </c>
      <c r="I15" s="100">
        <f t="shared" si="2"/>
        <v>1188404</v>
      </c>
      <c r="J15" s="100">
        <f t="shared" si="2"/>
        <v>1201475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1201475</v>
      </c>
      <c r="X15" s="100">
        <f t="shared" si="2"/>
        <v>0</v>
      </c>
      <c r="Y15" s="100">
        <f t="shared" si="2"/>
        <v>1201475</v>
      </c>
      <c r="Z15" s="137">
        <f>+IF(X15&lt;&gt;0,+(Y15/X15)*100,0)</f>
        <v>0</v>
      </c>
      <c r="AA15" s="153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>
        <v>13071</v>
      </c>
      <c r="H16" s="60"/>
      <c r="I16" s="60">
        <v>1188404</v>
      </c>
      <c r="J16" s="60">
        <v>1201475</v>
      </c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>
        <v>1201475</v>
      </c>
      <c r="X16" s="60"/>
      <c r="Y16" s="60">
        <v>1201475</v>
      </c>
      <c r="Z16" s="140">
        <v>0</v>
      </c>
      <c r="AA16" s="155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1206380</v>
      </c>
      <c r="H19" s="100">
        <f t="shared" si="3"/>
        <v>0</v>
      </c>
      <c r="I19" s="100">
        <f t="shared" si="3"/>
        <v>1340716</v>
      </c>
      <c r="J19" s="100">
        <f t="shared" si="3"/>
        <v>2547096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2547096</v>
      </c>
      <c r="X19" s="100">
        <f t="shared" si="3"/>
        <v>0</v>
      </c>
      <c r="Y19" s="100">
        <f t="shared" si="3"/>
        <v>2547096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>
        <v>978794</v>
      </c>
      <c r="H20" s="60"/>
      <c r="I20" s="60">
        <v>1109652</v>
      </c>
      <c r="J20" s="60">
        <v>2088446</v>
      </c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>
        <v>2088446</v>
      </c>
      <c r="X20" s="60"/>
      <c r="Y20" s="60">
        <v>2088446</v>
      </c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>
        <v>227586</v>
      </c>
      <c r="H23" s="60"/>
      <c r="I23" s="60">
        <v>231064</v>
      </c>
      <c r="J23" s="60">
        <v>458650</v>
      </c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>
        <v>458650</v>
      </c>
      <c r="X23" s="60"/>
      <c r="Y23" s="60">
        <v>458650</v>
      </c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146085392</v>
      </c>
      <c r="D25" s="168">
        <f>+D5+D9+D15+D19+D24</f>
        <v>0</v>
      </c>
      <c r="E25" s="169">
        <f t="shared" si="4"/>
        <v>163561442</v>
      </c>
      <c r="F25" s="73">
        <f t="shared" si="4"/>
        <v>163561442</v>
      </c>
      <c r="G25" s="73">
        <f t="shared" si="4"/>
        <v>46665331</v>
      </c>
      <c r="H25" s="73">
        <f t="shared" si="4"/>
        <v>0</v>
      </c>
      <c r="I25" s="73">
        <f t="shared" si="4"/>
        <v>6519841</v>
      </c>
      <c r="J25" s="73">
        <f t="shared" si="4"/>
        <v>53185172</v>
      </c>
      <c r="K25" s="73">
        <f t="shared" si="4"/>
        <v>0</v>
      </c>
      <c r="L25" s="73">
        <f t="shared" si="4"/>
        <v>0</v>
      </c>
      <c r="M25" s="73">
        <f t="shared" si="4"/>
        <v>0</v>
      </c>
      <c r="N25" s="73">
        <f t="shared" si="4"/>
        <v>0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53185172</v>
      </c>
      <c r="X25" s="73">
        <f t="shared" si="4"/>
        <v>40890361</v>
      </c>
      <c r="Y25" s="73">
        <f t="shared" si="4"/>
        <v>12294811</v>
      </c>
      <c r="Z25" s="170">
        <f>+IF(X25&lt;&gt;0,+(Y25/X25)*100,0)</f>
        <v>30.067748729339904</v>
      </c>
      <c r="AA25" s="168">
        <f>+AA5+AA9+AA15+AA19+AA24</f>
        <v>163561442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91798171</v>
      </c>
      <c r="D28" s="153">
        <f>SUM(D29:D31)</f>
        <v>0</v>
      </c>
      <c r="E28" s="154">
        <f t="shared" si="5"/>
        <v>111465000</v>
      </c>
      <c r="F28" s="100">
        <f t="shared" si="5"/>
        <v>111465000</v>
      </c>
      <c r="G28" s="100">
        <f t="shared" si="5"/>
        <v>2125720</v>
      </c>
      <c r="H28" s="100">
        <f t="shared" si="5"/>
        <v>0</v>
      </c>
      <c r="I28" s="100">
        <f t="shared" si="5"/>
        <v>2962008</v>
      </c>
      <c r="J28" s="100">
        <f t="shared" si="5"/>
        <v>5087728</v>
      </c>
      <c r="K28" s="100">
        <f t="shared" si="5"/>
        <v>0</v>
      </c>
      <c r="L28" s="100">
        <f t="shared" si="5"/>
        <v>0</v>
      </c>
      <c r="M28" s="100">
        <f t="shared" si="5"/>
        <v>0</v>
      </c>
      <c r="N28" s="100">
        <f t="shared" si="5"/>
        <v>0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5087728</v>
      </c>
      <c r="X28" s="100">
        <f t="shared" si="5"/>
        <v>27866250</v>
      </c>
      <c r="Y28" s="100">
        <f t="shared" si="5"/>
        <v>-22778522</v>
      </c>
      <c r="Z28" s="137">
        <f>+IF(X28&lt;&gt;0,+(Y28/X28)*100,0)</f>
        <v>-81.74232987933432</v>
      </c>
      <c r="AA28" s="153">
        <f>SUM(AA29:AA31)</f>
        <v>111465000</v>
      </c>
    </row>
    <row r="29" spans="1:27" ht="13.5">
      <c r="A29" s="138" t="s">
        <v>75</v>
      </c>
      <c r="B29" s="136"/>
      <c r="C29" s="155">
        <v>91798171</v>
      </c>
      <c r="D29" s="155"/>
      <c r="E29" s="156">
        <v>111465000</v>
      </c>
      <c r="F29" s="60">
        <v>111465000</v>
      </c>
      <c r="G29" s="60">
        <v>1065805</v>
      </c>
      <c r="H29" s="60"/>
      <c r="I29" s="60">
        <v>1010209</v>
      </c>
      <c r="J29" s="60">
        <v>2076014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2076014</v>
      </c>
      <c r="X29" s="60">
        <v>27866250</v>
      </c>
      <c r="Y29" s="60">
        <v>-25790236</v>
      </c>
      <c r="Z29" s="140">
        <v>-92.55</v>
      </c>
      <c r="AA29" s="155">
        <v>111465000</v>
      </c>
    </row>
    <row r="30" spans="1:27" ht="13.5">
      <c r="A30" s="138" t="s">
        <v>76</v>
      </c>
      <c r="B30" s="136"/>
      <c r="C30" s="157"/>
      <c r="D30" s="157"/>
      <c r="E30" s="158"/>
      <c r="F30" s="159"/>
      <c r="G30" s="159">
        <v>475863</v>
      </c>
      <c r="H30" s="159"/>
      <c r="I30" s="159">
        <v>918687</v>
      </c>
      <c r="J30" s="159">
        <v>1394550</v>
      </c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>
        <v>1394550</v>
      </c>
      <c r="X30" s="159"/>
      <c r="Y30" s="159">
        <v>1394550</v>
      </c>
      <c r="Z30" s="141">
        <v>0</v>
      </c>
      <c r="AA30" s="157"/>
    </row>
    <row r="31" spans="1:27" ht="13.5">
      <c r="A31" s="138" t="s">
        <v>77</v>
      </c>
      <c r="B31" s="136"/>
      <c r="C31" s="155"/>
      <c r="D31" s="155"/>
      <c r="E31" s="156"/>
      <c r="F31" s="60"/>
      <c r="G31" s="60">
        <v>584052</v>
      </c>
      <c r="H31" s="60"/>
      <c r="I31" s="60">
        <v>1033112</v>
      </c>
      <c r="J31" s="60">
        <v>1617164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1617164</v>
      </c>
      <c r="X31" s="60"/>
      <c r="Y31" s="60">
        <v>1617164</v>
      </c>
      <c r="Z31" s="140">
        <v>0</v>
      </c>
      <c r="AA31" s="155"/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0</v>
      </c>
      <c r="F32" s="100">
        <f t="shared" si="6"/>
        <v>0</v>
      </c>
      <c r="G32" s="100">
        <f t="shared" si="6"/>
        <v>578271</v>
      </c>
      <c r="H32" s="100">
        <f t="shared" si="6"/>
        <v>0</v>
      </c>
      <c r="I32" s="100">
        <f t="shared" si="6"/>
        <v>1046563</v>
      </c>
      <c r="J32" s="100">
        <f t="shared" si="6"/>
        <v>1624834</v>
      </c>
      <c r="K32" s="100">
        <f t="shared" si="6"/>
        <v>0</v>
      </c>
      <c r="L32" s="100">
        <f t="shared" si="6"/>
        <v>0</v>
      </c>
      <c r="M32" s="100">
        <f t="shared" si="6"/>
        <v>0</v>
      </c>
      <c r="N32" s="100">
        <f t="shared" si="6"/>
        <v>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1624834</v>
      </c>
      <c r="X32" s="100">
        <f t="shared" si="6"/>
        <v>0</v>
      </c>
      <c r="Y32" s="100">
        <f t="shared" si="6"/>
        <v>1624834</v>
      </c>
      <c r="Z32" s="137">
        <f>+IF(X32&lt;&gt;0,+(Y32/X32)*100,0)</f>
        <v>0</v>
      </c>
      <c r="AA32" s="153">
        <f>SUM(AA33:AA37)</f>
        <v>0</v>
      </c>
    </row>
    <row r="33" spans="1:27" ht="13.5">
      <c r="A33" s="138" t="s">
        <v>79</v>
      </c>
      <c r="B33" s="136"/>
      <c r="C33" s="155"/>
      <c r="D33" s="155"/>
      <c r="E33" s="156"/>
      <c r="F33" s="60"/>
      <c r="G33" s="60">
        <v>428589</v>
      </c>
      <c r="H33" s="60"/>
      <c r="I33" s="60">
        <v>669624</v>
      </c>
      <c r="J33" s="60">
        <v>1098213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1098213</v>
      </c>
      <c r="X33" s="60"/>
      <c r="Y33" s="60">
        <v>1098213</v>
      </c>
      <c r="Z33" s="140">
        <v>0</v>
      </c>
      <c r="AA33" s="155"/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>
        <v>149682</v>
      </c>
      <c r="H35" s="60"/>
      <c r="I35" s="60">
        <v>376939</v>
      </c>
      <c r="J35" s="60">
        <v>526621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526621</v>
      </c>
      <c r="X35" s="60"/>
      <c r="Y35" s="60">
        <v>526621</v>
      </c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0</v>
      </c>
      <c r="F38" s="100">
        <f t="shared" si="7"/>
        <v>0</v>
      </c>
      <c r="G38" s="100">
        <f t="shared" si="7"/>
        <v>1409762</v>
      </c>
      <c r="H38" s="100">
        <f t="shared" si="7"/>
        <v>0</v>
      </c>
      <c r="I38" s="100">
        <f t="shared" si="7"/>
        <v>2089807</v>
      </c>
      <c r="J38" s="100">
        <f t="shared" si="7"/>
        <v>3499569</v>
      </c>
      <c r="K38" s="100">
        <f t="shared" si="7"/>
        <v>0</v>
      </c>
      <c r="L38" s="100">
        <f t="shared" si="7"/>
        <v>0</v>
      </c>
      <c r="M38" s="100">
        <f t="shared" si="7"/>
        <v>0</v>
      </c>
      <c r="N38" s="100">
        <f t="shared" si="7"/>
        <v>0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3499569</v>
      </c>
      <c r="X38" s="100">
        <f t="shared" si="7"/>
        <v>0</v>
      </c>
      <c r="Y38" s="100">
        <f t="shared" si="7"/>
        <v>3499569</v>
      </c>
      <c r="Z38" s="137">
        <f>+IF(X38&lt;&gt;0,+(Y38/X38)*100,0)</f>
        <v>0</v>
      </c>
      <c r="AA38" s="153">
        <f>SUM(AA39:AA41)</f>
        <v>0</v>
      </c>
    </row>
    <row r="39" spans="1:27" ht="13.5">
      <c r="A39" s="138" t="s">
        <v>85</v>
      </c>
      <c r="B39" s="136"/>
      <c r="C39" s="155"/>
      <c r="D39" s="155"/>
      <c r="E39" s="156"/>
      <c r="F39" s="60"/>
      <c r="G39" s="60">
        <v>1175334</v>
      </c>
      <c r="H39" s="60"/>
      <c r="I39" s="60">
        <v>1569074</v>
      </c>
      <c r="J39" s="60">
        <v>2744408</v>
      </c>
      <c r="K39" s="60"/>
      <c r="L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>
        <v>2744408</v>
      </c>
      <c r="X39" s="60"/>
      <c r="Y39" s="60">
        <v>2744408</v>
      </c>
      <c r="Z39" s="140">
        <v>0</v>
      </c>
      <c r="AA39" s="155"/>
    </row>
    <row r="40" spans="1:27" ht="13.5">
      <c r="A40" s="138" t="s">
        <v>86</v>
      </c>
      <c r="B40" s="136"/>
      <c r="C40" s="155"/>
      <c r="D40" s="155"/>
      <c r="E40" s="156"/>
      <c r="F40" s="60"/>
      <c r="G40" s="60">
        <v>234428</v>
      </c>
      <c r="H40" s="60"/>
      <c r="I40" s="60">
        <v>520733</v>
      </c>
      <c r="J40" s="60">
        <v>755161</v>
      </c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>
        <v>755161</v>
      </c>
      <c r="X40" s="60"/>
      <c r="Y40" s="60">
        <v>755161</v>
      </c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2440996</v>
      </c>
      <c r="H42" s="100">
        <f t="shared" si="8"/>
        <v>0</v>
      </c>
      <c r="I42" s="100">
        <f t="shared" si="8"/>
        <v>4212562</v>
      </c>
      <c r="J42" s="100">
        <f t="shared" si="8"/>
        <v>6653558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6653558</v>
      </c>
      <c r="X42" s="100">
        <f t="shared" si="8"/>
        <v>0</v>
      </c>
      <c r="Y42" s="100">
        <f t="shared" si="8"/>
        <v>6653558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>
        <v>2175446</v>
      </c>
      <c r="H43" s="60"/>
      <c r="I43" s="60">
        <v>3982520</v>
      </c>
      <c r="J43" s="60">
        <v>6157966</v>
      </c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>
        <v>6157966</v>
      </c>
      <c r="X43" s="60"/>
      <c r="Y43" s="60">
        <v>6157966</v>
      </c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>
        <v>53242</v>
      </c>
      <c r="H45" s="159"/>
      <c r="I45" s="159">
        <v>64647</v>
      </c>
      <c r="J45" s="159">
        <v>117889</v>
      </c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>
        <v>117889</v>
      </c>
      <c r="X45" s="159"/>
      <c r="Y45" s="159">
        <v>117889</v>
      </c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>
        <v>212308</v>
      </c>
      <c r="H46" s="60"/>
      <c r="I46" s="60">
        <v>165395</v>
      </c>
      <c r="J46" s="60">
        <v>377703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377703</v>
      </c>
      <c r="X46" s="60"/>
      <c r="Y46" s="60">
        <v>377703</v>
      </c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91798171</v>
      </c>
      <c r="D48" s="168">
        <f>+D28+D32+D38+D42+D47</f>
        <v>0</v>
      </c>
      <c r="E48" s="169">
        <f t="shared" si="9"/>
        <v>111465000</v>
      </c>
      <c r="F48" s="73">
        <f t="shared" si="9"/>
        <v>111465000</v>
      </c>
      <c r="G48" s="73">
        <f t="shared" si="9"/>
        <v>6554749</v>
      </c>
      <c r="H48" s="73">
        <f t="shared" si="9"/>
        <v>0</v>
      </c>
      <c r="I48" s="73">
        <f t="shared" si="9"/>
        <v>10310940</v>
      </c>
      <c r="J48" s="73">
        <f t="shared" si="9"/>
        <v>16865689</v>
      </c>
      <c r="K48" s="73">
        <f t="shared" si="9"/>
        <v>0</v>
      </c>
      <c r="L48" s="73">
        <f t="shared" si="9"/>
        <v>0</v>
      </c>
      <c r="M48" s="73">
        <f t="shared" si="9"/>
        <v>0</v>
      </c>
      <c r="N48" s="73">
        <f t="shared" si="9"/>
        <v>0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16865689</v>
      </c>
      <c r="X48" s="73">
        <f t="shared" si="9"/>
        <v>27866250</v>
      </c>
      <c r="Y48" s="73">
        <f t="shared" si="9"/>
        <v>-11000561</v>
      </c>
      <c r="Z48" s="170">
        <f>+IF(X48&lt;&gt;0,+(Y48/X48)*100,0)</f>
        <v>-39.47628762391782</v>
      </c>
      <c r="AA48" s="168">
        <f>+AA28+AA32+AA38+AA42+AA47</f>
        <v>111465000</v>
      </c>
    </row>
    <row r="49" spans="1:27" ht="13.5">
      <c r="A49" s="148" t="s">
        <v>49</v>
      </c>
      <c r="B49" s="149"/>
      <c r="C49" s="171">
        <f aca="true" t="shared" si="10" ref="C49:Y49">+C25-C48</f>
        <v>54287221</v>
      </c>
      <c r="D49" s="171">
        <f>+D25-D48</f>
        <v>0</v>
      </c>
      <c r="E49" s="172">
        <f t="shared" si="10"/>
        <v>52096442</v>
      </c>
      <c r="F49" s="173">
        <f t="shared" si="10"/>
        <v>52096442</v>
      </c>
      <c r="G49" s="173">
        <f t="shared" si="10"/>
        <v>40110582</v>
      </c>
      <c r="H49" s="173">
        <f t="shared" si="10"/>
        <v>0</v>
      </c>
      <c r="I49" s="173">
        <f t="shared" si="10"/>
        <v>-3791099</v>
      </c>
      <c r="J49" s="173">
        <f t="shared" si="10"/>
        <v>36319483</v>
      </c>
      <c r="K49" s="173">
        <f t="shared" si="10"/>
        <v>0</v>
      </c>
      <c r="L49" s="173">
        <f t="shared" si="10"/>
        <v>0</v>
      </c>
      <c r="M49" s="173">
        <f t="shared" si="10"/>
        <v>0</v>
      </c>
      <c r="N49" s="173">
        <f t="shared" si="10"/>
        <v>0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36319483</v>
      </c>
      <c r="X49" s="173">
        <f>IF(F25=F48,0,X25-X48)</f>
        <v>13024111</v>
      </c>
      <c r="Y49" s="173">
        <f t="shared" si="10"/>
        <v>23295372</v>
      </c>
      <c r="Z49" s="174">
        <f>+IF(X49&lt;&gt;0,+(Y49/X49)*100,0)</f>
        <v>178.8634325982019</v>
      </c>
      <c r="AA49" s="171">
        <f>+AA25-AA48</f>
        <v>52096442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10291736</v>
      </c>
      <c r="D5" s="155">
        <v>0</v>
      </c>
      <c r="E5" s="156">
        <v>17400000</v>
      </c>
      <c r="F5" s="60">
        <v>17400000</v>
      </c>
      <c r="G5" s="60">
        <v>12566057</v>
      </c>
      <c r="H5" s="60">
        <v>0</v>
      </c>
      <c r="I5" s="60">
        <v>220</v>
      </c>
      <c r="J5" s="60">
        <v>12566277</v>
      </c>
      <c r="K5" s="60">
        <v>0</v>
      </c>
      <c r="L5" s="60">
        <v>0</v>
      </c>
      <c r="M5" s="60">
        <v>0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12566277</v>
      </c>
      <c r="X5" s="60">
        <v>4350000</v>
      </c>
      <c r="Y5" s="60">
        <v>8216277</v>
      </c>
      <c r="Z5" s="140">
        <v>188.88</v>
      </c>
      <c r="AA5" s="155">
        <v>17400000</v>
      </c>
    </row>
    <row r="6" spans="1:27" ht="13.5">
      <c r="A6" s="181" t="s">
        <v>102</v>
      </c>
      <c r="B6" s="182"/>
      <c r="C6" s="155">
        <v>722702</v>
      </c>
      <c r="D6" s="155">
        <v>0</v>
      </c>
      <c r="E6" s="156">
        <v>382800</v>
      </c>
      <c r="F6" s="60">
        <v>382800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95700</v>
      </c>
      <c r="Y6" s="60">
        <v>-95700</v>
      </c>
      <c r="Z6" s="140">
        <v>-100</v>
      </c>
      <c r="AA6" s="155">
        <v>382800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961682</v>
      </c>
      <c r="H7" s="60">
        <v>0</v>
      </c>
      <c r="I7" s="60">
        <v>911950</v>
      </c>
      <c r="J7" s="60">
        <v>1873632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1873632</v>
      </c>
      <c r="X7" s="60">
        <v>0</v>
      </c>
      <c r="Y7" s="60">
        <v>1873632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199767</v>
      </c>
      <c r="H10" s="54">
        <v>0</v>
      </c>
      <c r="I10" s="54">
        <v>201774</v>
      </c>
      <c r="J10" s="54">
        <v>401541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401541</v>
      </c>
      <c r="X10" s="54">
        <v>0</v>
      </c>
      <c r="Y10" s="54">
        <v>401541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10732723</v>
      </c>
      <c r="D11" s="155">
        <v>0</v>
      </c>
      <c r="E11" s="156">
        <v>19603904</v>
      </c>
      <c r="F11" s="60">
        <v>19603904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4900976</v>
      </c>
      <c r="Y11" s="60">
        <v>-4900976</v>
      </c>
      <c r="Z11" s="140">
        <v>-100</v>
      </c>
      <c r="AA11" s="155">
        <v>19603904</v>
      </c>
    </row>
    <row r="12" spans="1:27" ht="13.5">
      <c r="A12" s="183" t="s">
        <v>108</v>
      </c>
      <c r="B12" s="185"/>
      <c r="C12" s="155">
        <v>494272</v>
      </c>
      <c r="D12" s="155">
        <v>0</v>
      </c>
      <c r="E12" s="156">
        <v>511595</v>
      </c>
      <c r="F12" s="60">
        <v>511595</v>
      </c>
      <c r="G12" s="60">
        <v>39663</v>
      </c>
      <c r="H12" s="60">
        <v>0</v>
      </c>
      <c r="I12" s="60">
        <v>40066</v>
      </c>
      <c r="J12" s="60">
        <v>79729</v>
      </c>
      <c r="K12" s="60">
        <v>0</v>
      </c>
      <c r="L12" s="60">
        <v>0</v>
      </c>
      <c r="M12" s="60">
        <v>0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79729</v>
      </c>
      <c r="X12" s="60">
        <v>127899</v>
      </c>
      <c r="Y12" s="60">
        <v>-48170</v>
      </c>
      <c r="Z12" s="140">
        <v>-37.66</v>
      </c>
      <c r="AA12" s="155">
        <v>511595</v>
      </c>
    </row>
    <row r="13" spans="1:27" ht="13.5">
      <c r="A13" s="181" t="s">
        <v>109</v>
      </c>
      <c r="B13" s="185"/>
      <c r="C13" s="155">
        <v>3716099</v>
      </c>
      <c r="D13" s="155">
        <v>0</v>
      </c>
      <c r="E13" s="156">
        <v>1046000</v>
      </c>
      <c r="F13" s="60">
        <v>1046000</v>
      </c>
      <c r="G13" s="60">
        <v>40761</v>
      </c>
      <c r="H13" s="60">
        <v>0</v>
      </c>
      <c r="I13" s="60">
        <v>469926</v>
      </c>
      <c r="J13" s="60">
        <v>510687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510687</v>
      </c>
      <c r="X13" s="60">
        <v>261500</v>
      </c>
      <c r="Y13" s="60">
        <v>249187</v>
      </c>
      <c r="Z13" s="140">
        <v>95.29</v>
      </c>
      <c r="AA13" s="155">
        <v>1046000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346143</v>
      </c>
      <c r="F14" s="60">
        <v>346143</v>
      </c>
      <c r="G14" s="60">
        <v>35602</v>
      </c>
      <c r="H14" s="60">
        <v>0</v>
      </c>
      <c r="I14" s="60">
        <v>29290</v>
      </c>
      <c r="J14" s="60">
        <v>64892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64892</v>
      </c>
      <c r="X14" s="60">
        <v>86536</v>
      </c>
      <c r="Y14" s="60">
        <v>-21644</v>
      </c>
      <c r="Z14" s="140">
        <v>-25.01</v>
      </c>
      <c r="AA14" s="155">
        <v>346143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185564</v>
      </c>
      <c r="D16" s="155">
        <v>0</v>
      </c>
      <c r="E16" s="156">
        <v>95000</v>
      </c>
      <c r="F16" s="60">
        <v>95000</v>
      </c>
      <c r="G16" s="60">
        <v>2950</v>
      </c>
      <c r="H16" s="60">
        <v>0</v>
      </c>
      <c r="I16" s="60">
        <v>18150</v>
      </c>
      <c r="J16" s="60">
        <v>21100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21100</v>
      </c>
      <c r="X16" s="60">
        <v>23750</v>
      </c>
      <c r="Y16" s="60">
        <v>-2650</v>
      </c>
      <c r="Z16" s="140">
        <v>-11.16</v>
      </c>
      <c r="AA16" s="155">
        <v>95000</v>
      </c>
    </row>
    <row r="17" spans="1:27" ht="13.5">
      <c r="A17" s="181" t="s">
        <v>113</v>
      </c>
      <c r="B17" s="185"/>
      <c r="C17" s="155">
        <v>0</v>
      </c>
      <c r="D17" s="155">
        <v>0</v>
      </c>
      <c r="E17" s="156">
        <v>0</v>
      </c>
      <c r="F17" s="60">
        <v>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0</v>
      </c>
      <c r="Y17" s="60">
        <v>0</v>
      </c>
      <c r="Z17" s="140">
        <v>0</v>
      </c>
      <c r="AA17" s="155">
        <v>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85635980</v>
      </c>
      <c r="D19" s="155">
        <v>0</v>
      </c>
      <c r="E19" s="156">
        <v>84643000</v>
      </c>
      <c r="F19" s="60">
        <v>84643000</v>
      </c>
      <c r="G19" s="60">
        <v>32681000</v>
      </c>
      <c r="H19" s="60">
        <v>0</v>
      </c>
      <c r="I19" s="60">
        <v>1582964</v>
      </c>
      <c r="J19" s="60">
        <v>34263964</v>
      </c>
      <c r="K19" s="60">
        <v>0</v>
      </c>
      <c r="L19" s="60">
        <v>0</v>
      </c>
      <c r="M19" s="60">
        <v>0</v>
      </c>
      <c r="N19" s="60">
        <v>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34263964</v>
      </c>
      <c r="X19" s="60">
        <v>21160750</v>
      </c>
      <c r="Y19" s="60">
        <v>13103214</v>
      </c>
      <c r="Z19" s="140">
        <v>61.92</v>
      </c>
      <c r="AA19" s="155">
        <v>84643000</v>
      </c>
    </row>
    <row r="20" spans="1:27" ht="13.5">
      <c r="A20" s="181" t="s">
        <v>35</v>
      </c>
      <c r="B20" s="185"/>
      <c r="C20" s="155">
        <v>495250</v>
      </c>
      <c r="D20" s="155">
        <v>0</v>
      </c>
      <c r="E20" s="156">
        <v>473000</v>
      </c>
      <c r="F20" s="54">
        <v>473000</v>
      </c>
      <c r="G20" s="54">
        <v>137849</v>
      </c>
      <c r="H20" s="54">
        <v>0</v>
      </c>
      <c r="I20" s="54">
        <v>275138</v>
      </c>
      <c r="J20" s="54">
        <v>412987</v>
      </c>
      <c r="K20" s="54">
        <v>0</v>
      </c>
      <c r="L20" s="54">
        <v>0</v>
      </c>
      <c r="M20" s="54">
        <v>0</v>
      </c>
      <c r="N20" s="54">
        <v>0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412987</v>
      </c>
      <c r="X20" s="54">
        <v>118250</v>
      </c>
      <c r="Y20" s="54">
        <v>294737</v>
      </c>
      <c r="Z20" s="184">
        <v>249.25</v>
      </c>
      <c r="AA20" s="130">
        <v>473000</v>
      </c>
    </row>
    <row r="21" spans="1:27" ht="13.5">
      <c r="A21" s="181" t="s">
        <v>115</v>
      </c>
      <c r="B21" s="185"/>
      <c r="C21" s="155">
        <v>0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0</v>
      </c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112274326</v>
      </c>
      <c r="D22" s="188">
        <f>SUM(D5:D21)</f>
        <v>0</v>
      </c>
      <c r="E22" s="189">
        <f t="shared" si="0"/>
        <v>124501442</v>
      </c>
      <c r="F22" s="190">
        <f t="shared" si="0"/>
        <v>124501442</v>
      </c>
      <c r="G22" s="190">
        <f t="shared" si="0"/>
        <v>46665331</v>
      </c>
      <c r="H22" s="190">
        <f t="shared" si="0"/>
        <v>0</v>
      </c>
      <c r="I22" s="190">
        <f t="shared" si="0"/>
        <v>3529478</v>
      </c>
      <c r="J22" s="190">
        <f t="shared" si="0"/>
        <v>50194809</v>
      </c>
      <c r="K22" s="190">
        <f t="shared" si="0"/>
        <v>0</v>
      </c>
      <c r="L22" s="190">
        <f t="shared" si="0"/>
        <v>0</v>
      </c>
      <c r="M22" s="190">
        <f t="shared" si="0"/>
        <v>0</v>
      </c>
      <c r="N22" s="190">
        <f t="shared" si="0"/>
        <v>0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50194809</v>
      </c>
      <c r="X22" s="190">
        <f t="shared" si="0"/>
        <v>31125361</v>
      </c>
      <c r="Y22" s="190">
        <f t="shared" si="0"/>
        <v>19069448</v>
      </c>
      <c r="Z22" s="191">
        <f>+IF(X22&lt;&gt;0,+(Y22/X22)*100,0)</f>
        <v>61.266592217195495</v>
      </c>
      <c r="AA22" s="188">
        <f>SUM(AA5:AA21)</f>
        <v>124501442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22277411</v>
      </c>
      <c r="D25" s="155">
        <v>0</v>
      </c>
      <c r="E25" s="156">
        <v>32614014</v>
      </c>
      <c r="F25" s="60">
        <v>32614014</v>
      </c>
      <c r="G25" s="60">
        <v>1999126</v>
      </c>
      <c r="H25" s="60">
        <v>0</v>
      </c>
      <c r="I25" s="60">
        <v>2223739</v>
      </c>
      <c r="J25" s="60">
        <v>4222865</v>
      </c>
      <c r="K25" s="60">
        <v>0</v>
      </c>
      <c r="L25" s="60">
        <v>0</v>
      </c>
      <c r="M25" s="60">
        <v>0</v>
      </c>
      <c r="N25" s="60">
        <v>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4222865</v>
      </c>
      <c r="X25" s="60">
        <v>8153504</v>
      </c>
      <c r="Y25" s="60">
        <v>-3930639</v>
      </c>
      <c r="Z25" s="140">
        <v>-48.21</v>
      </c>
      <c r="AA25" s="155">
        <v>32614014</v>
      </c>
    </row>
    <row r="26" spans="1:27" ht="13.5">
      <c r="A26" s="183" t="s">
        <v>38</v>
      </c>
      <c r="B26" s="182"/>
      <c r="C26" s="155">
        <v>7337690</v>
      </c>
      <c r="D26" s="155">
        <v>0</v>
      </c>
      <c r="E26" s="156">
        <v>10129655</v>
      </c>
      <c r="F26" s="60">
        <v>10129655</v>
      </c>
      <c r="G26" s="60">
        <v>624779</v>
      </c>
      <c r="H26" s="60">
        <v>0</v>
      </c>
      <c r="I26" s="60">
        <v>624779</v>
      </c>
      <c r="J26" s="60">
        <v>1249558</v>
      </c>
      <c r="K26" s="60">
        <v>0</v>
      </c>
      <c r="L26" s="60">
        <v>0</v>
      </c>
      <c r="M26" s="60">
        <v>0</v>
      </c>
      <c r="N26" s="60">
        <v>0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1249558</v>
      </c>
      <c r="X26" s="60">
        <v>2532414</v>
      </c>
      <c r="Y26" s="60">
        <v>-1282856</v>
      </c>
      <c r="Z26" s="140">
        <v>-50.66</v>
      </c>
      <c r="AA26" s="155">
        <v>10129655</v>
      </c>
    </row>
    <row r="27" spans="1:27" ht="13.5">
      <c r="A27" s="183" t="s">
        <v>118</v>
      </c>
      <c r="B27" s="182"/>
      <c r="C27" s="155">
        <v>2960517</v>
      </c>
      <c r="D27" s="155">
        <v>0</v>
      </c>
      <c r="E27" s="156">
        <v>2000000</v>
      </c>
      <c r="F27" s="60">
        <v>2000000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500000</v>
      </c>
      <c r="Y27" s="60">
        <v>-500000</v>
      </c>
      <c r="Z27" s="140">
        <v>-100</v>
      </c>
      <c r="AA27" s="155">
        <v>2000000</v>
      </c>
    </row>
    <row r="28" spans="1:27" ht="13.5">
      <c r="A28" s="183" t="s">
        <v>39</v>
      </c>
      <c r="B28" s="182"/>
      <c r="C28" s="155">
        <v>5066928</v>
      </c>
      <c r="D28" s="155">
        <v>0</v>
      </c>
      <c r="E28" s="156">
        <v>5624570</v>
      </c>
      <c r="F28" s="60">
        <v>5624570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1406143</v>
      </c>
      <c r="Y28" s="60">
        <v>-1406143</v>
      </c>
      <c r="Z28" s="140">
        <v>-100</v>
      </c>
      <c r="AA28" s="155">
        <v>5624570</v>
      </c>
    </row>
    <row r="29" spans="1:27" ht="13.5">
      <c r="A29" s="183" t="s">
        <v>40</v>
      </c>
      <c r="B29" s="182"/>
      <c r="C29" s="155">
        <v>0</v>
      </c>
      <c r="D29" s="155">
        <v>0</v>
      </c>
      <c r="E29" s="156">
        <v>136000</v>
      </c>
      <c r="F29" s="60">
        <v>136000</v>
      </c>
      <c r="G29" s="60">
        <v>0</v>
      </c>
      <c r="H29" s="60">
        <v>0</v>
      </c>
      <c r="I29" s="60">
        <v>129234</v>
      </c>
      <c r="J29" s="60">
        <v>129234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129234</v>
      </c>
      <c r="X29" s="60">
        <v>34000</v>
      </c>
      <c r="Y29" s="60">
        <v>95234</v>
      </c>
      <c r="Z29" s="140">
        <v>280.1</v>
      </c>
      <c r="AA29" s="155">
        <v>136000</v>
      </c>
    </row>
    <row r="30" spans="1:27" ht="13.5">
      <c r="A30" s="183" t="s">
        <v>119</v>
      </c>
      <c r="B30" s="182"/>
      <c r="C30" s="155">
        <v>13612859</v>
      </c>
      <c r="D30" s="155">
        <v>0</v>
      </c>
      <c r="E30" s="156">
        <v>16500000</v>
      </c>
      <c r="F30" s="60">
        <v>16500000</v>
      </c>
      <c r="G30" s="60">
        <v>1802344</v>
      </c>
      <c r="H30" s="60">
        <v>0</v>
      </c>
      <c r="I30" s="60">
        <v>1450535</v>
      </c>
      <c r="J30" s="60">
        <v>3252879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3252879</v>
      </c>
      <c r="X30" s="60">
        <v>4125000</v>
      </c>
      <c r="Y30" s="60">
        <v>-872121</v>
      </c>
      <c r="Z30" s="140">
        <v>-21.14</v>
      </c>
      <c r="AA30" s="155">
        <v>16500000</v>
      </c>
    </row>
    <row r="31" spans="1:27" ht="13.5">
      <c r="A31" s="183" t="s">
        <v>120</v>
      </c>
      <c r="B31" s="182"/>
      <c r="C31" s="155">
        <v>0</v>
      </c>
      <c r="D31" s="155">
        <v>0</v>
      </c>
      <c r="E31" s="156">
        <v>1251985</v>
      </c>
      <c r="F31" s="60">
        <v>1251985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0</v>
      </c>
      <c r="X31" s="60">
        <v>312996</v>
      </c>
      <c r="Y31" s="60">
        <v>-312996</v>
      </c>
      <c r="Z31" s="140">
        <v>-100</v>
      </c>
      <c r="AA31" s="155">
        <v>1251985</v>
      </c>
    </row>
    <row r="32" spans="1:27" ht="13.5">
      <c r="A32" s="183" t="s">
        <v>121</v>
      </c>
      <c r="B32" s="182"/>
      <c r="C32" s="155">
        <v>3178506</v>
      </c>
      <c r="D32" s="155">
        <v>0</v>
      </c>
      <c r="E32" s="156">
        <v>5944000</v>
      </c>
      <c r="F32" s="60">
        <v>5944000</v>
      </c>
      <c r="G32" s="60">
        <v>169845</v>
      </c>
      <c r="H32" s="60">
        <v>0</v>
      </c>
      <c r="I32" s="60">
        <v>339690</v>
      </c>
      <c r="J32" s="60">
        <v>509535</v>
      </c>
      <c r="K32" s="60">
        <v>0</v>
      </c>
      <c r="L32" s="60">
        <v>0</v>
      </c>
      <c r="M32" s="60">
        <v>0</v>
      </c>
      <c r="N32" s="60">
        <v>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509535</v>
      </c>
      <c r="X32" s="60">
        <v>1486000</v>
      </c>
      <c r="Y32" s="60">
        <v>-976465</v>
      </c>
      <c r="Z32" s="140">
        <v>-65.71</v>
      </c>
      <c r="AA32" s="155">
        <v>5944000</v>
      </c>
    </row>
    <row r="33" spans="1:27" ht="13.5">
      <c r="A33" s="183" t="s">
        <v>42</v>
      </c>
      <c r="B33" s="182"/>
      <c r="C33" s="155">
        <v>13207463</v>
      </c>
      <c r="D33" s="155">
        <v>0</v>
      </c>
      <c r="E33" s="156">
        <v>4000000</v>
      </c>
      <c r="F33" s="60">
        <v>4000000</v>
      </c>
      <c r="G33" s="60">
        <v>1287747</v>
      </c>
      <c r="H33" s="60">
        <v>0</v>
      </c>
      <c r="I33" s="60">
        <v>3953431</v>
      </c>
      <c r="J33" s="60">
        <v>5241178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5241178</v>
      </c>
      <c r="X33" s="60">
        <v>1000000</v>
      </c>
      <c r="Y33" s="60">
        <v>4241178</v>
      </c>
      <c r="Z33" s="140">
        <v>424.12</v>
      </c>
      <c r="AA33" s="155">
        <v>4000000</v>
      </c>
    </row>
    <row r="34" spans="1:27" ht="13.5">
      <c r="A34" s="183" t="s">
        <v>43</v>
      </c>
      <c r="B34" s="182"/>
      <c r="C34" s="155">
        <v>24116122</v>
      </c>
      <c r="D34" s="155">
        <v>0</v>
      </c>
      <c r="E34" s="156">
        <v>33264776</v>
      </c>
      <c r="F34" s="60">
        <v>33264776</v>
      </c>
      <c r="G34" s="60">
        <v>670908</v>
      </c>
      <c r="H34" s="60">
        <v>0</v>
      </c>
      <c r="I34" s="60">
        <v>1589532</v>
      </c>
      <c r="J34" s="60">
        <v>2260440</v>
      </c>
      <c r="K34" s="60">
        <v>0</v>
      </c>
      <c r="L34" s="60">
        <v>0</v>
      </c>
      <c r="M34" s="60">
        <v>0</v>
      </c>
      <c r="N34" s="60">
        <v>0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2260440</v>
      </c>
      <c r="X34" s="60">
        <v>8316194</v>
      </c>
      <c r="Y34" s="60">
        <v>-6055754</v>
      </c>
      <c r="Z34" s="140">
        <v>-72.82</v>
      </c>
      <c r="AA34" s="155">
        <v>33264776</v>
      </c>
    </row>
    <row r="35" spans="1:27" ht="13.5">
      <c r="A35" s="181" t="s">
        <v>122</v>
      </c>
      <c r="B35" s="185"/>
      <c r="C35" s="155">
        <v>40675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91798171</v>
      </c>
      <c r="D36" s="188">
        <f>SUM(D25:D35)</f>
        <v>0</v>
      </c>
      <c r="E36" s="189">
        <f t="shared" si="1"/>
        <v>111465000</v>
      </c>
      <c r="F36" s="190">
        <f t="shared" si="1"/>
        <v>111465000</v>
      </c>
      <c r="G36" s="190">
        <f t="shared" si="1"/>
        <v>6554749</v>
      </c>
      <c r="H36" s="190">
        <f t="shared" si="1"/>
        <v>0</v>
      </c>
      <c r="I36" s="190">
        <f t="shared" si="1"/>
        <v>10310940</v>
      </c>
      <c r="J36" s="190">
        <f t="shared" si="1"/>
        <v>16865689</v>
      </c>
      <c r="K36" s="190">
        <f t="shared" si="1"/>
        <v>0</v>
      </c>
      <c r="L36" s="190">
        <f t="shared" si="1"/>
        <v>0</v>
      </c>
      <c r="M36" s="190">
        <f t="shared" si="1"/>
        <v>0</v>
      </c>
      <c r="N36" s="190">
        <f t="shared" si="1"/>
        <v>0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16865689</v>
      </c>
      <c r="X36" s="190">
        <f t="shared" si="1"/>
        <v>27866251</v>
      </c>
      <c r="Y36" s="190">
        <f t="shared" si="1"/>
        <v>-11000562</v>
      </c>
      <c r="Z36" s="191">
        <f>+IF(X36&lt;&gt;0,+(Y36/X36)*100,0)</f>
        <v>-39.47628979585377</v>
      </c>
      <c r="AA36" s="188">
        <f>SUM(AA25:AA35)</f>
        <v>111465000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20476155</v>
      </c>
      <c r="D38" s="199">
        <f>+D22-D36</f>
        <v>0</v>
      </c>
      <c r="E38" s="200">
        <f t="shared" si="2"/>
        <v>13036442</v>
      </c>
      <c r="F38" s="106">
        <f t="shared" si="2"/>
        <v>13036442</v>
      </c>
      <c r="G38" s="106">
        <f t="shared" si="2"/>
        <v>40110582</v>
      </c>
      <c r="H38" s="106">
        <f t="shared" si="2"/>
        <v>0</v>
      </c>
      <c r="I38" s="106">
        <f t="shared" si="2"/>
        <v>-6781462</v>
      </c>
      <c r="J38" s="106">
        <f t="shared" si="2"/>
        <v>33329120</v>
      </c>
      <c r="K38" s="106">
        <f t="shared" si="2"/>
        <v>0</v>
      </c>
      <c r="L38" s="106">
        <f t="shared" si="2"/>
        <v>0</v>
      </c>
      <c r="M38" s="106">
        <f t="shared" si="2"/>
        <v>0</v>
      </c>
      <c r="N38" s="106">
        <f t="shared" si="2"/>
        <v>0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33329120</v>
      </c>
      <c r="X38" s="106">
        <f>IF(F22=F36,0,X22-X36)</f>
        <v>3259110</v>
      </c>
      <c r="Y38" s="106">
        <f t="shared" si="2"/>
        <v>30070010</v>
      </c>
      <c r="Z38" s="201">
        <f>+IF(X38&lt;&gt;0,+(Y38/X38)*100,0)</f>
        <v>922.6448324849422</v>
      </c>
      <c r="AA38" s="199">
        <f>+AA22-AA36</f>
        <v>13036442</v>
      </c>
    </row>
    <row r="39" spans="1:27" ht="13.5">
      <c r="A39" s="181" t="s">
        <v>46</v>
      </c>
      <c r="B39" s="185"/>
      <c r="C39" s="155">
        <v>33811066</v>
      </c>
      <c r="D39" s="155">
        <v>0</v>
      </c>
      <c r="E39" s="156">
        <v>39060000</v>
      </c>
      <c r="F39" s="60">
        <v>39060000</v>
      </c>
      <c r="G39" s="60">
        <v>0</v>
      </c>
      <c r="H39" s="60">
        <v>0</v>
      </c>
      <c r="I39" s="60">
        <v>2990363</v>
      </c>
      <c r="J39" s="60">
        <v>2990363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2990363</v>
      </c>
      <c r="X39" s="60">
        <v>9765000</v>
      </c>
      <c r="Y39" s="60">
        <v>-6774637</v>
      </c>
      <c r="Z39" s="140">
        <v>-69.38</v>
      </c>
      <c r="AA39" s="155">
        <v>39060000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54287221</v>
      </c>
      <c r="D42" s="206">
        <f>SUM(D38:D41)</f>
        <v>0</v>
      </c>
      <c r="E42" s="207">
        <f t="shared" si="3"/>
        <v>52096442</v>
      </c>
      <c r="F42" s="88">
        <f t="shared" si="3"/>
        <v>52096442</v>
      </c>
      <c r="G42" s="88">
        <f t="shared" si="3"/>
        <v>40110582</v>
      </c>
      <c r="H42" s="88">
        <f t="shared" si="3"/>
        <v>0</v>
      </c>
      <c r="I42" s="88">
        <f t="shared" si="3"/>
        <v>-3791099</v>
      </c>
      <c r="J42" s="88">
        <f t="shared" si="3"/>
        <v>36319483</v>
      </c>
      <c r="K42" s="88">
        <f t="shared" si="3"/>
        <v>0</v>
      </c>
      <c r="L42" s="88">
        <f t="shared" si="3"/>
        <v>0</v>
      </c>
      <c r="M42" s="88">
        <f t="shared" si="3"/>
        <v>0</v>
      </c>
      <c r="N42" s="88">
        <f t="shared" si="3"/>
        <v>0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36319483</v>
      </c>
      <c r="X42" s="88">
        <f t="shared" si="3"/>
        <v>13024110</v>
      </c>
      <c r="Y42" s="88">
        <f t="shared" si="3"/>
        <v>23295373</v>
      </c>
      <c r="Z42" s="208">
        <f>+IF(X42&lt;&gt;0,+(Y42/X42)*100,0)</f>
        <v>178.8634540095254</v>
      </c>
      <c r="AA42" s="206">
        <f>SUM(AA38:AA41)</f>
        <v>52096442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54287221</v>
      </c>
      <c r="D44" s="210">
        <f>+D42-D43</f>
        <v>0</v>
      </c>
      <c r="E44" s="211">
        <f t="shared" si="4"/>
        <v>52096442</v>
      </c>
      <c r="F44" s="77">
        <f t="shared" si="4"/>
        <v>52096442</v>
      </c>
      <c r="G44" s="77">
        <f t="shared" si="4"/>
        <v>40110582</v>
      </c>
      <c r="H44" s="77">
        <f t="shared" si="4"/>
        <v>0</v>
      </c>
      <c r="I44" s="77">
        <f t="shared" si="4"/>
        <v>-3791099</v>
      </c>
      <c r="J44" s="77">
        <f t="shared" si="4"/>
        <v>36319483</v>
      </c>
      <c r="K44" s="77">
        <f t="shared" si="4"/>
        <v>0</v>
      </c>
      <c r="L44" s="77">
        <f t="shared" si="4"/>
        <v>0</v>
      </c>
      <c r="M44" s="77">
        <f t="shared" si="4"/>
        <v>0</v>
      </c>
      <c r="N44" s="77">
        <f t="shared" si="4"/>
        <v>0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36319483</v>
      </c>
      <c r="X44" s="77">
        <f t="shared" si="4"/>
        <v>13024110</v>
      </c>
      <c r="Y44" s="77">
        <f t="shared" si="4"/>
        <v>23295373</v>
      </c>
      <c r="Z44" s="212">
        <f>+IF(X44&lt;&gt;0,+(Y44/X44)*100,0)</f>
        <v>178.8634540095254</v>
      </c>
      <c r="AA44" s="210">
        <f>+AA42-AA43</f>
        <v>52096442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54287221</v>
      </c>
      <c r="D46" s="206">
        <f>SUM(D44:D45)</f>
        <v>0</v>
      </c>
      <c r="E46" s="207">
        <f t="shared" si="5"/>
        <v>52096442</v>
      </c>
      <c r="F46" s="88">
        <f t="shared" si="5"/>
        <v>52096442</v>
      </c>
      <c r="G46" s="88">
        <f t="shared" si="5"/>
        <v>40110582</v>
      </c>
      <c r="H46" s="88">
        <f t="shared" si="5"/>
        <v>0</v>
      </c>
      <c r="I46" s="88">
        <f t="shared" si="5"/>
        <v>-3791099</v>
      </c>
      <c r="J46" s="88">
        <f t="shared" si="5"/>
        <v>36319483</v>
      </c>
      <c r="K46" s="88">
        <f t="shared" si="5"/>
        <v>0</v>
      </c>
      <c r="L46" s="88">
        <f t="shared" si="5"/>
        <v>0</v>
      </c>
      <c r="M46" s="88">
        <f t="shared" si="5"/>
        <v>0</v>
      </c>
      <c r="N46" s="88">
        <f t="shared" si="5"/>
        <v>0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36319483</v>
      </c>
      <c r="X46" s="88">
        <f t="shared" si="5"/>
        <v>13024110</v>
      </c>
      <c r="Y46" s="88">
        <f t="shared" si="5"/>
        <v>23295373</v>
      </c>
      <c r="Z46" s="208">
        <f>+IF(X46&lt;&gt;0,+(Y46/X46)*100,0)</f>
        <v>178.8634540095254</v>
      </c>
      <c r="AA46" s="206">
        <f>SUM(AA44:AA45)</f>
        <v>52096442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54287221</v>
      </c>
      <c r="D48" s="217">
        <f>SUM(D46:D47)</f>
        <v>0</v>
      </c>
      <c r="E48" s="218">
        <f t="shared" si="6"/>
        <v>52096442</v>
      </c>
      <c r="F48" s="219">
        <f t="shared" si="6"/>
        <v>52096442</v>
      </c>
      <c r="G48" s="219">
        <f t="shared" si="6"/>
        <v>40110582</v>
      </c>
      <c r="H48" s="220">
        <f t="shared" si="6"/>
        <v>0</v>
      </c>
      <c r="I48" s="220">
        <f t="shared" si="6"/>
        <v>-3791099</v>
      </c>
      <c r="J48" s="220">
        <f t="shared" si="6"/>
        <v>36319483</v>
      </c>
      <c r="K48" s="220">
        <f t="shared" si="6"/>
        <v>0</v>
      </c>
      <c r="L48" s="220">
        <f t="shared" si="6"/>
        <v>0</v>
      </c>
      <c r="M48" s="219">
        <f t="shared" si="6"/>
        <v>0</v>
      </c>
      <c r="N48" s="219">
        <f t="shared" si="6"/>
        <v>0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36319483</v>
      </c>
      <c r="X48" s="220">
        <f t="shared" si="6"/>
        <v>13024110</v>
      </c>
      <c r="Y48" s="220">
        <f t="shared" si="6"/>
        <v>23295373</v>
      </c>
      <c r="Z48" s="221">
        <f>+IF(X48&lt;&gt;0,+(Y48/X48)*100,0)</f>
        <v>178.8634540095254</v>
      </c>
      <c r="AA48" s="222">
        <f>SUM(AA46:AA47)</f>
        <v>52096442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0</v>
      </c>
      <c r="D5" s="153">
        <f>SUM(D6:D8)</f>
        <v>0</v>
      </c>
      <c r="E5" s="154">
        <f t="shared" si="0"/>
        <v>73269379</v>
      </c>
      <c r="F5" s="100">
        <f t="shared" si="0"/>
        <v>73269379</v>
      </c>
      <c r="G5" s="100">
        <f t="shared" si="0"/>
        <v>1335660</v>
      </c>
      <c r="H5" s="100">
        <f t="shared" si="0"/>
        <v>2864969</v>
      </c>
      <c r="I5" s="100">
        <f t="shared" si="0"/>
        <v>3597880</v>
      </c>
      <c r="J5" s="100">
        <f t="shared" si="0"/>
        <v>7798509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7798509</v>
      </c>
      <c r="X5" s="100">
        <f t="shared" si="0"/>
        <v>18317345</v>
      </c>
      <c r="Y5" s="100">
        <f t="shared" si="0"/>
        <v>-10518836</v>
      </c>
      <c r="Z5" s="137">
        <f>+IF(X5&lt;&gt;0,+(Y5/X5)*100,0)</f>
        <v>-57.425549390482075</v>
      </c>
      <c r="AA5" s="153">
        <f>SUM(AA6:AA8)</f>
        <v>73269379</v>
      </c>
    </row>
    <row r="6" spans="1:27" ht="13.5">
      <c r="A6" s="138" t="s">
        <v>75</v>
      </c>
      <c r="B6" s="136"/>
      <c r="C6" s="155"/>
      <c r="D6" s="155"/>
      <c r="E6" s="156">
        <v>73269379</v>
      </c>
      <c r="F6" s="60">
        <v>73269379</v>
      </c>
      <c r="G6" s="60">
        <v>1335660</v>
      </c>
      <c r="H6" s="60">
        <v>2864969</v>
      </c>
      <c r="I6" s="60">
        <v>3597880</v>
      </c>
      <c r="J6" s="60">
        <v>7798509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7798509</v>
      </c>
      <c r="X6" s="60">
        <v>18317345</v>
      </c>
      <c r="Y6" s="60">
        <v>-10518836</v>
      </c>
      <c r="Z6" s="140">
        <v>-57.43</v>
      </c>
      <c r="AA6" s="62">
        <v>73269379</v>
      </c>
    </row>
    <row r="7" spans="1:27" ht="13.5">
      <c r="A7" s="138" t="s">
        <v>76</v>
      </c>
      <c r="B7" s="136"/>
      <c r="C7" s="157"/>
      <c r="D7" s="157"/>
      <c r="E7" s="158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41"/>
      <c r="AA7" s="225"/>
    </row>
    <row r="8" spans="1:27" ht="13.5">
      <c r="A8" s="138" t="s">
        <v>77</v>
      </c>
      <c r="B8" s="136"/>
      <c r="C8" s="155"/>
      <c r="D8" s="155"/>
      <c r="E8" s="156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62"/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0</v>
      </c>
      <c r="F9" s="100">
        <f t="shared" si="1"/>
        <v>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0</v>
      </c>
      <c r="Y9" s="100">
        <f t="shared" si="1"/>
        <v>0</v>
      </c>
      <c r="Z9" s="137">
        <f>+IF(X9&lt;&gt;0,+(Y9/X9)*100,0)</f>
        <v>0</v>
      </c>
      <c r="AA9" s="102">
        <f>SUM(AA10:AA14)</f>
        <v>0</v>
      </c>
    </row>
    <row r="10" spans="1:27" ht="13.5">
      <c r="A10" s="138" t="s">
        <v>79</v>
      </c>
      <c r="B10" s="136"/>
      <c r="C10" s="155"/>
      <c r="D10" s="155"/>
      <c r="E10" s="156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0</v>
      </c>
      <c r="F15" s="100">
        <f t="shared" si="2"/>
        <v>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0</v>
      </c>
      <c r="Y15" s="100">
        <f t="shared" si="2"/>
        <v>0</v>
      </c>
      <c r="Z15" s="137">
        <f>+IF(X15&lt;&gt;0,+(Y15/X15)*100,0)</f>
        <v>0</v>
      </c>
      <c r="AA15" s="102">
        <f>SUM(AA16:AA18)</f>
        <v>0</v>
      </c>
    </row>
    <row r="16" spans="1:27" ht="13.5">
      <c r="A16" s="138" t="s">
        <v>85</v>
      </c>
      <c r="B16" s="136"/>
      <c r="C16" s="155"/>
      <c r="D16" s="155"/>
      <c r="E16" s="156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0</v>
      </c>
      <c r="D25" s="217">
        <f>+D5+D9+D15+D19+D24</f>
        <v>0</v>
      </c>
      <c r="E25" s="230">
        <f t="shared" si="4"/>
        <v>73269379</v>
      </c>
      <c r="F25" s="219">
        <f t="shared" si="4"/>
        <v>73269379</v>
      </c>
      <c r="G25" s="219">
        <f t="shared" si="4"/>
        <v>1335660</v>
      </c>
      <c r="H25" s="219">
        <f t="shared" si="4"/>
        <v>2864969</v>
      </c>
      <c r="I25" s="219">
        <f t="shared" si="4"/>
        <v>3597880</v>
      </c>
      <c r="J25" s="219">
        <f t="shared" si="4"/>
        <v>7798509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7798509</v>
      </c>
      <c r="X25" s="219">
        <f t="shared" si="4"/>
        <v>18317345</v>
      </c>
      <c r="Y25" s="219">
        <f t="shared" si="4"/>
        <v>-10518836</v>
      </c>
      <c r="Z25" s="231">
        <f>+IF(X25&lt;&gt;0,+(Y25/X25)*100,0)</f>
        <v>-57.425549390482075</v>
      </c>
      <c r="AA25" s="232">
        <f>+AA5+AA9+AA15+AA19+AA24</f>
        <v>73269379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/>
      <c r="D28" s="155"/>
      <c r="E28" s="156">
        <v>31882379</v>
      </c>
      <c r="F28" s="60">
        <v>31882379</v>
      </c>
      <c r="G28" s="60">
        <v>1335660</v>
      </c>
      <c r="H28" s="60">
        <v>2843039</v>
      </c>
      <c r="I28" s="60">
        <v>2291005</v>
      </c>
      <c r="J28" s="60">
        <v>6469704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6469704</v>
      </c>
      <c r="X28" s="60">
        <v>7970595</v>
      </c>
      <c r="Y28" s="60">
        <v>-1500891</v>
      </c>
      <c r="Z28" s="140">
        <v>-18.83</v>
      </c>
      <c r="AA28" s="155">
        <v>31882379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>
        <v>1170196</v>
      </c>
      <c r="J29" s="60">
        <v>1170196</v>
      </c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>
        <v>1170196</v>
      </c>
      <c r="X29" s="60"/>
      <c r="Y29" s="60">
        <v>1170196</v>
      </c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0</v>
      </c>
      <c r="D32" s="210">
        <f>SUM(D28:D31)</f>
        <v>0</v>
      </c>
      <c r="E32" s="211">
        <f t="shared" si="5"/>
        <v>31882379</v>
      </c>
      <c r="F32" s="77">
        <f t="shared" si="5"/>
        <v>31882379</v>
      </c>
      <c r="G32" s="77">
        <f t="shared" si="5"/>
        <v>1335660</v>
      </c>
      <c r="H32" s="77">
        <f t="shared" si="5"/>
        <v>2843039</v>
      </c>
      <c r="I32" s="77">
        <f t="shared" si="5"/>
        <v>3461201</v>
      </c>
      <c r="J32" s="77">
        <f t="shared" si="5"/>
        <v>7639900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7639900</v>
      </c>
      <c r="X32" s="77">
        <f t="shared" si="5"/>
        <v>7970595</v>
      </c>
      <c r="Y32" s="77">
        <f t="shared" si="5"/>
        <v>-330695</v>
      </c>
      <c r="Z32" s="212">
        <f>+IF(X32&lt;&gt;0,+(Y32/X32)*100,0)</f>
        <v>-4.1489374381711785</v>
      </c>
      <c r="AA32" s="79">
        <f>SUM(AA28:AA31)</f>
        <v>31882379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/>
      <c r="D35" s="155"/>
      <c r="E35" s="156">
        <v>41387000</v>
      </c>
      <c r="F35" s="60">
        <v>41387000</v>
      </c>
      <c r="G35" s="60"/>
      <c r="H35" s="60">
        <v>21930</v>
      </c>
      <c r="I35" s="60">
        <v>136679</v>
      </c>
      <c r="J35" s="60">
        <v>158609</v>
      </c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>
        <v>158609</v>
      </c>
      <c r="X35" s="60">
        <v>10346750</v>
      </c>
      <c r="Y35" s="60">
        <v>-10188141</v>
      </c>
      <c r="Z35" s="140">
        <v>-98.47</v>
      </c>
      <c r="AA35" s="62">
        <v>41387000</v>
      </c>
    </row>
    <row r="36" spans="1:27" ht="13.5">
      <c r="A36" s="238" t="s">
        <v>139</v>
      </c>
      <c r="B36" s="149"/>
      <c r="C36" s="222">
        <f aca="true" t="shared" si="6" ref="C36:Y36">SUM(C32:C35)</f>
        <v>0</v>
      </c>
      <c r="D36" s="222">
        <f>SUM(D32:D35)</f>
        <v>0</v>
      </c>
      <c r="E36" s="218">
        <f t="shared" si="6"/>
        <v>73269379</v>
      </c>
      <c r="F36" s="220">
        <f t="shared" si="6"/>
        <v>73269379</v>
      </c>
      <c r="G36" s="220">
        <f t="shared" si="6"/>
        <v>1335660</v>
      </c>
      <c r="H36" s="220">
        <f t="shared" si="6"/>
        <v>2864969</v>
      </c>
      <c r="I36" s="220">
        <f t="shared" si="6"/>
        <v>3597880</v>
      </c>
      <c r="J36" s="220">
        <f t="shared" si="6"/>
        <v>7798509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7798509</v>
      </c>
      <c r="X36" s="220">
        <f t="shared" si="6"/>
        <v>18317345</v>
      </c>
      <c r="Y36" s="220">
        <f t="shared" si="6"/>
        <v>-10518836</v>
      </c>
      <c r="Z36" s="221">
        <f>+IF(X36&lt;&gt;0,+(Y36/X36)*100,0)</f>
        <v>-57.425549390482075</v>
      </c>
      <c r="AA36" s="239">
        <f>SUM(AA32:AA35)</f>
        <v>73269379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80940185</v>
      </c>
      <c r="D6" s="155"/>
      <c r="E6" s="59">
        <v>88290000</v>
      </c>
      <c r="F6" s="60">
        <v>88290000</v>
      </c>
      <c r="G6" s="60"/>
      <c r="H6" s="60">
        <v>60874331</v>
      </c>
      <c r="I6" s="60">
        <v>60874331</v>
      </c>
      <c r="J6" s="60">
        <v>60874331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60874331</v>
      </c>
      <c r="X6" s="60">
        <v>22072500</v>
      </c>
      <c r="Y6" s="60">
        <v>38801831</v>
      </c>
      <c r="Z6" s="140">
        <v>175.79</v>
      </c>
      <c r="AA6" s="62">
        <v>88290000</v>
      </c>
    </row>
    <row r="7" spans="1:27" ht="13.5">
      <c r="A7" s="249" t="s">
        <v>144</v>
      </c>
      <c r="B7" s="182"/>
      <c r="C7" s="155">
        <v>1326911</v>
      </c>
      <c r="D7" s="155"/>
      <c r="E7" s="59">
        <v>55000000</v>
      </c>
      <c r="F7" s="60">
        <v>55000000</v>
      </c>
      <c r="G7" s="60"/>
      <c r="H7" s="60">
        <v>16736697</v>
      </c>
      <c r="I7" s="60">
        <v>16736697</v>
      </c>
      <c r="J7" s="60">
        <v>16736697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16736697</v>
      </c>
      <c r="X7" s="60">
        <v>13750000</v>
      </c>
      <c r="Y7" s="60">
        <v>2986697</v>
      </c>
      <c r="Z7" s="140">
        <v>21.72</v>
      </c>
      <c r="AA7" s="62">
        <v>55000000</v>
      </c>
    </row>
    <row r="8" spans="1:27" ht="13.5">
      <c r="A8" s="249" t="s">
        <v>145</v>
      </c>
      <c r="B8" s="182"/>
      <c r="C8" s="155">
        <v>6542926</v>
      </c>
      <c r="D8" s="155"/>
      <c r="E8" s="59">
        <v>6627000</v>
      </c>
      <c r="F8" s="60">
        <v>6627000</v>
      </c>
      <c r="G8" s="60"/>
      <c r="H8" s="60">
        <v>13081377</v>
      </c>
      <c r="I8" s="60">
        <v>13081377</v>
      </c>
      <c r="J8" s="60">
        <v>13081377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13081377</v>
      </c>
      <c r="X8" s="60">
        <v>1656750</v>
      </c>
      <c r="Y8" s="60">
        <v>11424627</v>
      </c>
      <c r="Z8" s="140">
        <v>689.58</v>
      </c>
      <c r="AA8" s="62">
        <v>6627000</v>
      </c>
    </row>
    <row r="9" spans="1:27" ht="13.5">
      <c r="A9" s="249" t="s">
        <v>146</v>
      </c>
      <c r="B9" s="182"/>
      <c r="C9" s="155">
        <v>155100</v>
      </c>
      <c r="D9" s="155"/>
      <c r="E9" s="59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62"/>
    </row>
    <row r="10" spans="1:27" ht="13.5">
      <c r="A10" s="249" t="s">
        <v>147</v>
      </c>
      <c r="B10" s="182"/>
      <c r="C10" s="155"/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3.5">
      <c r="A11" s="249" t="s">
        <v>148</v>
      </c>
      <c r="B11" s="182"/>
      <c r="C11" s="155">
        <v>608333</v>
      </c>
      <c r="D11" s="155"/>
      <c r="E11" s="59"/>
      <c r="F11" s="60"/>
      <c r="G11" s="60"/>
      <c r="H11" s="60">
        <v>381986</v>
      </c>
      <c r="I11" s="60">
        <v>381986</v>
      </c>
      <c r="J11" s="60">
        <v>381986</v>
      </c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>
        <v>381986</v>
      </c>
      <c r="X11" s="60"/>
      <c r="Y11" s="60">
        <v>381986</v>
      </c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89573455</v>
      </c>
      <c r="D12" s="168">
        <f>SUM(D6:D11)</f>
        <v>0</v>
      </c>
      <c r="E12" s="72">
        <f t="shared" si="0"/>
        <v>149917000</v>
      </c>
      <c r="F12" s="73">
        <f t="shared" si="0"/>
        <v>149917000</v>
      </c>
      <c r="G12" s="73">
        <f t="shared" si="0"/>
        <v>0</v>
      </c>
      <c r="H12" s="73">
        <f t="shared" si="0"/>
        <v>91074391</v>
      </c>
      <c r="I12" s="73">
        <f t="shared" si="0"/>
        <v>91074391</v>
      </c>
      <c r="J12" s="73">
        <f t="shared" si="0"/>
        <v>91074391</v>
      </c>
      <c r="K12" s="73">
        <f t="shared" si="0"/>
        <v>0</v>
      </c>
      <c r="L12" s="73">
        <f t="shared" si="0"/>
        <v>0</v>
      </c>
      <c r="M12" s="73">
        <f t="shared" si="0"/>
        <v>0</v>
      </c>
      <c r="N12" s="73">
        <f t="shared" si="0"/>
        <v>0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91074391</v>
      </c>
      <c r="X12" s="73">
        <f t="shared" si="0"/>
        <v>37479250</v>
      </c>
      <c r="Y12" s="73">
        <f t="shared" si="0"/>
        <v>53595141</v>
      </c>
      <c r="Z12" s="170">
        <f>+IF(X12&lt;&gt;0,+(Y12/X12)*100,0)</f>
        <v>142.9995023913232</v>
      </c>
      <c r="AA12" s="74">
        <f>SUM(AA6:AA11)</f>
        <v>149917000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>
        <v>1159078</v>
      </c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127715058</v>
      </c>
      <c r="D19" s="155"/>
      <c r="E19" s="59">
        <v>185010000</v>
      </c>
      <c r="F19" s="60">
        <v>185010000</v>
      </c>
      <c r="G19" s="60"/>
      <c r="H19" s="60">
        <v>60772613</v>
      </c>
      <c r="I19" s="60">
        <v>60772613</v>
      </c>
      <c r="J19" s="60">
        <v>60772613</v>
      </c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>
        <v>60772613</v>
      </c>
      <c r="X19" s="60">
        <v>46252500</v>
      </c>
      <c r="Y19" s="60">
        <v>14520113</v>
      </c>
      <c r="Z19" s="140">
        <v>31.39</v>
      </c>
      <c r="AA19" s="62">
        <v>185010000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82392</v>
      </c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9" t="s">
        <v>158</v>
      </c>
      <c r="B23" s="182"/>
      <c r="C23" s="155">
        <v>78888</v>
      </c>
      <c r="D23" s="155"/>
      <c r="E23" s="59"/>
      <c r="F23" s="60"/>
      <c r="G23" s="159"/>
      <c r="H23" s="159">
        <v>26278945</v>
      </c>
      <c r="I23" s="159">
        <v>26278945</v>
      </c>
      <c r="J23" s="60">
        <v>26278945</v>
      </c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>
        <v>26278945</v>
      </c>
      <c r="X23" s="60"/>
      <c r="Y23" s="159">
        <v>26278945</v>
      </c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129035416</v>
      </c>
      <c r="D24" s="168">
        <f>SUM(D15:D23)</f>
        <v>0</v>
      </c>
      <c r="E24" s="76">
        <f t="shared" si="1"/>
        <v>185010000</v>
      </c>
      <c r="F24" s="77">
        <f t="shared" si="1"/>
        <v>185010000</v>
      </c>
      <c r="G24" s="77">
        <f t="shared" si="1"/>
        <v>0</v>
      </c>
      <c r="H24" s="77">
        <f t="shared" si="1"/>
        <v>87051558</v>
      </c>
      <c r="I24" s="77">
        <f t="shared" si="1"/>
        <v>87051558</v>
      </c>
      <c r="J24" s="77">
        <f t="shared" si="1"/>
        <v>87051558</v>
      </c>
      <c r="K24" s="77">
        <f t="shared" si="1"/>
        <v>0</v>
      </c>
      <c r="L24" s="77">
        <f t="shared" si="1"/>
        <v>0</v>
      </c>
      <c r="M24" s="77">
        <f t="shared" si="1"/>
        <v>0</v>
      </c>
      <c r="N24" s="77">
        <f t="shared" si="1"/>
        <v>0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87051558</v>
      </c>
      <c r="X24" s="77">
        <f t="shared" si="1"/>
        <v>46252500</v>
      </c>
      <c r="Y24" s="77">
        <f t="shared" si="1"/>
        <v>40799058</v>
      </c>
      <c r="Z24" s="212">
        <f>+IF(X24&lt;&gt;0,+(Y24/X24)*100,0)</f>
        <v>88.20941138316847</v>
      </c>
      <c r="AA24" s="79">
        <f>SUM(AA15:AA23)</f>
        <v>185010000</v>
      </c>
    </row>
    <row r="25" spans="1:27" ht="13.5">
      <c r="A25" s="250" t="s">
        <v>159</v>
      </c>
      <c r="B25" s="251"/>
      <c r="C25" s="168">
        <f aca="true" t="shared" si="2" ref="C25:Y25">+C12+C24</f>
        <v>218608871</v>
      </c>
      <c r="D25" s="168">
        <f>+D12+D24</f>
        <v>0</v>
      </c>
      <c r="E25" s="72">
        <f t="shared" si="2"/>
        <v>334927000</v>
      </c>
      <c r="F25" s="73">
        <f t="shared" si="2"/>
        <v>334927000</v>
      </c>
      <c r="G25" s="73">
        <f t="shared" si="2"/>
        <v>0</v>
      </c>
      <c r="H25" s="73">
        <f t="shared" si="2"/>
        <v>178125949</v>
      </c>
      <c r="I25" s="73">
        <f t="shared" si="2"/>
        <v>178125949</v>
      </c>
      <c r="J25" s="73">
        <f t="shared" si="2"/>
        <v>178125949</v>
      </c>
      <c r="K25" s="73">
        <f t="shared" si="2"/>
        <v>0</v>
      </c>
      <c r="L25" s="73">
        <f t="shared" si="2"/>
        <v>0</v>
      </c>
      <c r="M25" s="73">
        <f t="shared" si="2"/>
        <v>0</v>
      </c>
      <c r="N25" s="73">
        <f t="shared" si="2"/>
        <v>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178125949</v>
      </c>
      <c r="X25" s="73">
        <f t="shared" si="2"/>
        <v>83731750</v>
      </c>
      <c r="Y25" s="73">
        <f t="shared" si="2"/>
        <v>94394199</v>
      </c>
      <c r="Z25" s="170">
        <f>+IF(X25&lt;&gt;0,+(Y25/X25)*100,0)</f>
        <v>112.73405727218172</v>
      </c>
      <c r="AA25" s="74">
        <f>+AA12+AA24</f>
        <v>334927000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>
        <v>876952</v>
      </c>
      <c r="D30" s="155"/>
      <c r="E30" s="59">
        <v>882000</v>
      </c>
      <c r="F30" s="60">
        <v>882000</v>
      </c>
      <c r="G30" s="60"/>
      <c r="H30" s="60">
        <v>2966551</v>
      </c>
      <c r="I30" s="60">
        <v>2966551</v>
      </c>
      <c r="J30" s="60">
        <v>2966551</v>
      </c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>
        <v>2966551</v>
      </c>
      <c r="X30" s="60">
        <v>220500</v>
      </c>
      <c r="Y30" s="60">
        <v>2746051</v>
      </c>
      <c r="Z30" s="140">
        <v>1245.37</v>
      </c>
      <c r="AA30" s="62">
        <v>882000</v>
      </c>
    </row>
    <row r="31" spans="1:27" ht="13.5">
      <c r="A31" s="249" t="s">
        <v>163</v>
      </c>
      <c r="B31" s="182"/>
      <c r="C31" s="155">
        <v>376522</v>
      </c>
      <c r="D31" s="155"/>
      <c r="E31" s="59">
        <v>6627000</v>
      </c>
      <c r="F31" s="60">
        <v>6627000</v>
      </c>
      <c r="G31" s="60"/>
      <c r="H31" s="60">
        <v>96187</v>
      </c>
      <c r="I31" s="60">
        <v>96187</v>
      </c>
      <c r="J31" s="60">
        <v>96187</v>
      </c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>
        <v>96187</v>
      </c>
      <c r="X31" s="60">
        <v>1656750</v>
      </c>
      <c r="Y31" s="60">
        <v>-1560563</v>
      </c>
      <c r="Z31" s="140">
        <v>-94.19</v>
      </c>
      <c r="AA31" s="62">
        <v>6627000</v>
      </c>
    </row>
    <row r="32" spans="1:27" ht="13.5">
      <c r="A32" s="249" t="s">
        <v>164</v>
      </c>
      <c r="B32" s="182"/>
      <c r="C32" s="155">
        <v>12507029</v>
      </c>
      <c r="D32" s="155"/>
      <c r="E32" s="59">
        <v>5944000</v>
      </c>
      <c r="F32" s="60">
        <v>5944000</v>
      </c>
      <c r="G32" s="60"/>
      <c r="H32" s="60">
        <v>17207150</v>
      </c>
      <c r="I32" s="60">
        <v>17207150</v>
      </c>
      <c r="J32" s="60">
        <v>17207150</v>
      </c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>
        <v>17207150</v>
      </c>
      <c r="X32" s="60">
        <v>1486000</v>
      </c>
      <c r="Y32" s="60">
        <v>15721150</v>
      </c>
      <c r="Z32" s="140">
        <v>1057.95</v>
      </c>
      <c r="AA32" s="62">
        <v>5944000</v>
      </c>
    </row>
    <row r="33" spans="1:27" ht="13.5">
      <c r="A33" s="249" t="s">
        <v>165</v>
      </c>
      <c r="B33" s="182"/>
      <c r="C33" s="155">
        <v>2051440</v>
      </c>
      <c r="D33" s="155"/>
      <c r="E33" s="59">
        <v>3043000</v>
      </c>
      <c r="F33" s="60">
        <v>3043000</v>
      </c>
      <c r="G33" s="60"/>
      <c r="H33" s="60">
        <v>2207704</v>
      </c>
      <c r="I33" s="60">
        <v>2207704</v>
      </c>
      <c r="J33" s="60">
        <v>2207704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2207704</v>
      </c>
      <c r="X33" s="60">
        <v>760750</v>
      </c>
      <c r="Y33" s="60">
        <v>1446954</v>
      </c>
      <c r="Z33" s="140">
        <v>190.2</v>
      </c>
      <c r="AA33" s="62">
        <v>3043000</v>
      </c>
    </row>
    <row r="34" spans="1:27" ht="13.5">
      <c r="A34" s="250" t="s">
        <v>58</v>
      </c>
      <c r="B34" s="251"/>
      <c r="C34" s="168">
        <f aca="true" t="shared" si="3" ref="C34:Y34">SUM(C29:C33)</f>
        <v>15811943</v>
      </c>
      <c r="D34" s="168">
        <f>SUM(D29:D33)</f>
        <v>0</v>
      </c>
      <c r="E34" s="72">
        <f t="shared" si="3"/>
        <v>16496000</v>
      </c>
      <c r="F34" s="73">
        <f t="shared" si="3"/>
        <v>16496000</v>
      </c>
      <c r="G34" s="73">
        <f t="shared" si="3"/>
        <v>0</v>
      </c>
      <c r="H34" s="73">
        <f t="shared" si="3"/>
        <v>22477592</v>
      </c>
      <c r="I34" s="73">
        <f t="shared" si="3"/>
        <v>22477592</v>
      </c>
      <c r="J34" s="73">
        <f t="shared" si="3"/>
        <v>22477592</v>
      </c>
      <c r="K34" s="73">
        <f t="shared" si="3"/>
        <v>0</v>
      </c>
      <c r="L34" s="73">
        <f t="shared" si="3"/>
        <v>0</v>
      </c>
      <c r="M34" s="73">
        <f t="shared" si="3"/>
        <v>0</v>
      </c>
      <c r="N34" s="73">
        <f t="shared" si="3"/>
        <v>0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22477592</v>
      </c>
      <c r="X34" s="73">
        <f t="shared" si="3"/>
        <v>4124000</v>
      </c>
      <c r="Y34" s="73">
        <f t="shared" si="3"/>
        <v>18353592</v>
      </c>
      <c r="Z34" s="170">
        <f>+IF(X34&lt;&gt;0,+(Y34/X34)*100,0)</f>
        <v>445.0434529582929</v>
      </c>
      <c r="AA34" s="74">
        <f>SUM(AA29:AA33)</f>
        <v>16496000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>
        <v>826597</v>
      </c>
      <c r="D37" s="155"/>
      <c r="E37" s="59">
        <v>829000</v>
      </c>
      <c r="F37" s="60">
        <v>829000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207250</v>
      </c>
      <c r="Y37" s="60">
        <v>-207250</v>
      </c>
      <c r="Z37" s="140">
        <v>-100</v>
      </c>
      <c r="AA37" s="62">
        <v>829000</v>
      </c>
    </row>
    <row r="38" spans="1:27" ht="13.5">
      <c r="A38" s="249" t="s">
        <v>165</v>
      </c>
      <c r="B38" s="182"/>
      <c r="C38" s="155"/>
      <c r="D38" s="155"/>
      <c r="E38" s="59"/>
      <c r="F38" s="60"/>
      <c r="G38" s="60"/>
      <c r="H38" s="60">
        <v>1974907</v>
      </c>
      <c r="I38" s="60">
        <v>1974907</v>
      </c>
      <c r="J38" s="60">
        <v>1974907</v>
      </c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>
        <v>1974907</v>
      </c>
      <c r="X38" s="60"/>
      <c r="Y38" s="60">
        <v>1974907</v>
      </c>
      <c r="Z38" s="140"/>
      <c r="AA38" s="62"/>
    </row>
    <row r="39" spans="1:27" ht="13.5">
      <c r="A39" s="250" t="s">
        <v>59</v>
      </c>
      <c r="B39" s="253"/>
      <c r="C39" s="168">
        <f aca="true" t="shared" si="4" ref="C39:Y39">SUM(C37:C38)</f>
        <v>826597</v>
      </c>
      <c r="D39" s="168">
        <f>SUM(D37:D38)</f>
        <v>0</v>
      </c>
      <c r="E39" s="76">
        <f t="shared" si="4"/>
        <v>829000</v>
      </c>
      <c r="F39" s="77">
        <f t="shared" si="4"/>
        <v>829000</v>
      </c>
      <c r="G39" s="77">
        <f t="shared" si="4"/>
        <v>0</v>
      </c>
      <c r="H39" s="77">
        <f t="shared" si="4"/>
        <v>1974907</v>
      </c>
      <c r="I39" s="77">
        <f t="shared" si="4"/>
        <v>1974907</v>
      </c>
      <c r="J39" s="77">
        <f t="shared" si="4"/>
        <v>1974907</v>
      </c>
      <c r="K39" s="77">
        <f t="shared" si="4"/>
        <v>0</v>
      </c>
      <c r="L39" s="77">
        <f t="shared" si="4"/>
        <v>0</v>
      </c>
      <c r="M39" s="77">
        <f t="shared" si="4"/>
        <v>0</v>
      </c>
      <c r="N39" s="77">
        <f t="shared" si="4"/>
        <v>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1974907</v>
      </c>
      <c r="X39" s="77">
        <f t="shared" si="4"/>
        <v>207250</v>
      </c>
      <c r="Y39" s="77">
        <f t="shared" si="4"/>
        <v>1767657</v>
      </c>
      <c r="Z39" s="212">
        <f>+IF(X39&lt;&gt;0,+(Y39/X39)*100,0)</f>
        <v>852.9104945717731</v>
      </c>
      <c r="AA39" s="79">
        <f>SUM(AA37:AA38)</f>
        <v>829000</v>
      </c>
    </row>
    <row r="40" spans="1:27" ht="13.5">
      <c r="A40" s="250" t="s">
        <v>167</v>
      </c>
      <c r="B40" s="251"/>
      <c r="C40" s="168">
        <f aca="true" t="shared" si="5" ref="C40:Y40">+C34+C39</f>
        <v>16638540</v>
      </c>
      <c r="D40" s="168">
        <f>+D34+D39</f>
        <v>0</v>
      </c>
      <c r="E40" s="72">
        <f t="shared" si="5"/>
        <v>17325000</v>
      </c>
      <c r="F40" s="73">
        <f t="shared" si="5"/>
        <v>17325000</v>
      </c>
      <c r="G40" s="73">
        <f t="shared" si="5"/>
        <v>0</v>
      </c>
      <c r="H40" s="73">
        <f t="shared" si="5"/>
        <v>24452499</v>
      </c>
      <c r="I40" s="73">
        <f t="shared" si="5"/>
        <v>24452499</v>
      </c>
      <c r="J40" s="73">
        <f t="shared" si="5"/>
        <v>24452499</v>
      </c>
      <c r="K40" s="73">
        <f t="shared" si="5"/>
        <v>0</v>
      </c>
      <c r="L40" s="73">
        <f t="shared" si="5"/>
        <v>0</v>
      </c>
      <c r="M40" s="73">
        <f t="shared" si="5"/>
        <v>0</v>
      </c>
      <c r="N40" s="73">
        <f t="shared" si="5"/>
        <v>0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24452499</v>
      </c>
      <c r="X40" s="73">
        <f t="shared" si="5"/>
        <v>4331250</v>
      </c>
      <c r="Y40" s="73">
        <f t="shared" si="5"/>
        <v>20121249</v>
      </c>
      <c r="Z40" s="170">
        <f>+IF(X40&lt;&gt;0,+(Y40/X40)*100,0)</f>
        <v>464.55986147186144</v>
      </c>
      <c r="AA40" s="74">
        <f>+AA34+AA39</f>
        <v>17325000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201970331</v>
      </c>
      <c r="D42" s="257">
        <f>+D25-D40</f>
        <v>0</v>
      </c>
      <c r="E42" s="258">
        <f t="shared" si="6"/>
        <v>317602000</v>
      </c>
      <c r="F42" s="259">
        <f t="shared" si="6"/>
        <v>317602000</v>
      </c>
      <c r="G42" s="259">
        <f t="shared" si="6"/>
        <v>0</v>
      </c>
      <c r="H42" s="259">
        <f t="shared" si="6"/>
        <v>153673450</v>
      </c>
      <c r="I42" s="259">
        <f t="shared" si="6"/>
        <v>153673450</v>
      </c>
      <c r="J42" s="259">
        <f t="shared" si="6"/>
        <v>153673450</v>
      </c>
      <c r="K42" s="259">
        <f t="shared" si="6"/>
        <v>0</v>
      </c>
      <c r="L42" s="259">
        <f t="shared" si="6"/>
        <v>0</v>
      </c>
      <c r="M42" s="259">
        <f t="shared" si="6"/>
        <v>0</v>
      </c>
      <c r="N42" s="259">
        <f t="shared" si="6"/>
        <v>0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153673450</v>
      </c>
      <c r="X42" s="259">
        <f t="shared" si="6"/>
        <v>79400500</v>
      </c>
      <c r="Y42" s="259">
        <f t="shared" si="6"/>
        <v>74272950</v>
      </c>
      <c r="Z42" s="260">
        <f>+IF(X42&lt;&gt;0,+(Y42/X42)*100,0)</f>
        <v>93.54216912991731</v>
      </c>
      <c r="AA42" s="261">
        <f>+AA25-AA40</f>
        <v>317602000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201970331</v>
      </c>
      <c r="D45" s="155"/>
      <c r="E45" s="59">
        <v>317602000</v>
      </c>
      <c r="F45" s="60">
        <v>317602000</v>
      </c>
      <c r="G45" s="60"/>
      <c r="H45" s="60">
        <v>106104401</v>
      </c>
      <c r="I45" s="60">
        <v>106104401</v>
      </c>
      <c r="J45" s="60">
        <v>106104401</v>
      </c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>
        <v>106104401</v>
      </c>
      <c r="X45" s="60">
        <v>79400500</v>
      </c>
      <c r="Y45" s="60">
        <v>26703901</v>
      </c>
      <c r="Z45" s="139">
        <v>33.63</v>
      </c>
      <c r="AA45" s="62">
        <v>317602000</v>
      </c>
    </row>
    <row r="46" spans="1:27" ht="13.5">
      <c r="A46" s="249" t="s">
        <v>171</v>
      </c>
      <c r="B46" s="182"/>
      <c r="C46" s="155"/>
      <c r="D46" s="155"/>
      <c r="E46" s="59"/>
      <c r="F46" s="60"/>
      <c r="G46" s="60"/>
      <c r="H46" s="60">
        <v>47569049</v>
      </c>
      <c r="I46" s="60">
        <v>47569049</v>
      </c>
      <c r="J46" s="60">
        <v>47569049</v>
      </c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>
        <v>47569049</v>
      </c>
      <c r="X46" s="60"/>
      <c r="Y46" s="60">
        <v>47569049</v>
      </c>
      <c r="Z46" s="139"/>
      <c r="AA46" s="62"/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201970331</v>
      </c>
      <c r="D48" s="217">
        <f>SUM(D45:D47)</f>
        <v>0</v>
      </c>
      <c r="E48" s="264">
        <f t="shared" si="7"/>
        <v>317602000</v>
      </c>
      <c r="F48" s="219">
        <f t="shared" si="7"/>
        <v>317602000</v>
      </c>
      <c r="G48" s="219">
        <f t="shared" si="7"/>
        <v>0</v>
      </c>
      <c r="H48" s="219">
        <f t="shared" si="7"/>
        <v>153673450</v>
      </c>
      <c r="I48" s="219">
        <f t="shared" si="7"/>
        <v>153673450</v>
      </c>
      <c r="J48" s="219">
        <f t="shared" si="7"/>
        <v>153673450</v>
      </c>
      <c r="K48" s="219">
        <f t="shared" si="7"/>
        <v>0</v>
      </c>
      <c r="L48" s="219">
        <f t="shared" si="7"/>
        <v>0</v>
      </c>
      <c r="M48" s="219">
        <f t="shared" si="7"/>
        <v>0</v>
      </c>
      <c r="N48" s="219">
        <f t="shared" si="7"/>
        <v>0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153673450</v>
      </c>
      <c r="X48" s="219">
        <f t="shared" si="7"/>
        <v>79400500</v>
      </c>
      <c r="Y48" s="219">
        <f t="shared" si="7"/>
        <v>74272950</v>
      </c>
      <c r="Z48" s="265">
        <f>+IF(X48&lt;&gt;0,+(Y48/X48)*100,0)</f>
        <v>93.54216912991731</v>
      </c>
      <c r="AA48" s="232">
        <f>SUM(AA45:AA47)</f>
        <v>317602000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22922247</v>
      </c>
      <c r="D6" s="155"/>
      <c r="E6" s="59">
        <v>26034173</v>
      </c>
      <c r="F6" s="60">
        <v>26034173</v>
      </c>
      <c r="G6" s="60">
        <v>1135859</v>
      </c>
      <c r="H6" s="60">
        <v>953891</v>
      </c>
      <c r="I6" s="60">
        <v>8638617</v>
      </c>
      <c r="J6" s="60">
        <v>10728367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10728367</v>
      </c>
      <c r="X6" s="60">
        <v>8059070</v>
      </c>
      <c r="Y6" s="60">
        <v>2669297</v>
      </c>
      <c r="Z6" s="140">
        <v>33.12</v>
      </c>
      <c r="AA6" s="62">
        <v>26034173</v>
      </c>
    </row>
    <row r="7" spans="1:27" ht="13.5">
      <c r="A7" s="249" t="s">
        <v>178</v>
      </c>
      <c r="B7" s="182"/>
      <c r="C7" s="155">
        <v>119447046</v>
      </c>
      <c r="D7" s="155"/>
      <c r="E7" s="59">
        <v>88775024</v>
      </c>
      <c r="F7" s="60">
        <v>88775024</v>
      </c>
      <c r="G7" s="60">
        <v>57132000</v>
      </c>
      <c r="H7" s="60">
        <v>2356000</v>
      </c>
      <c r="I7" s="60">
        <v>707711</v>
      </c>
      <c r="J7" s="60">
        <v>60195711</v>
      </c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>
        <v>60195711</v>
      </c>
      <c r="X7" s="60">
        <v>37418764</v>
      </c>
      <c r="Y7" s="60">
        <v>22776947</v>
      </c>
      <c r="Z7" s="140">
        <v>60.87</v>
      </c>
      <c r="AA7" s="62">
        <v>88775024</v>
      </c>
    </row>
    <row r="8" spans="1:27" ht="13.5">
      <c r="A8" s="249" t="s">
        <v>179</v>
      </c>
      <c r="B8" s="182"/>
      <c r="C8" s="155"/>
      <c r="D8" s="155"/>
      <c r="E8" s="59">
        <v>31882000</v>
      </c>
      <c r="F8" s="60">
        <v>31882000</v>
      </c>
      <c r="G8" s="60">
        <v>1335660</v>
      </c>
      <c r="H8" s="60">
        <v>3449881</v>
      </c>
      <c r="I8" s="60">
        <v>3597882</v>
      </c>
      <c r="J8" s="60">
        <v>8383423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8383423</v>
      </c>
      <c r="X8" s="60">
        <v>22801000</v>
      </c>
      <c r="Y8" s="60">
        <v>-14417577</v>
      </c>
      <c r="Z8" s="140">
        <v>-63.23</v>
      </c>
      <c r="AA8" s="62">
        <v>31882000</v>
      </c>
    </row>
    <row r="9" spans="1:27" ht="13.5">
      <c r="A9" s="249" t="s">
        <v>180</v>
      </c>
      <c r="B9" s="182"/>
      <c r="C9" s="155">
        <v>3716099</v>
      </c>
      <c r="D9" s="155"/>
      <c r="E9" s="59">
        <v>1385996</v>
      </c>
      <c r="F9" s="60">
        <v>1385996</v>
      </c>
      <c r="G9" s="60">
        <v>106260</v>
      </c>
      <c r="H9" s="60">
        <v>449467</v>
      </c>
      <c r="I9" s="60">
        <v>508900</v>
      </c>
      <c r="J9" s="60">
        <v>1064627</v>
      </c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>
        <v>1064627</v>
      </c>
      <c r="X9" s="60">
        <v>349637</v>
      </c>
      <c r="Y9" s="60">
        <v>714990</v>
      </c>
      <c r="Z9" s="140">
        <v>204.49</v>
      </c>
      <c r="AA9" s="62">
        <v>1385996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-89346778</v>
      </c>
      <c r="D12" s="155"/>
      <c r="E12" s="59">
        <v>-96810731</v>
      </c>
      <c r="F12" s="60">
        <v>-96810731</v>
      </c>
      <c r="G12" s="60">
        <v>-5373555</v>
      </c>
      <c r="H12" s="60">
        <v>-6560254</v>
      </c>
      <c r="I12" s="60">
        <v>-7643414</v>
      </c>
      <c r="J12" s="60">
        <v>-19577223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-19577223</v>
      </c>
      <c r="X12" s="60">
        <v>-27889324</v>
      </c>
      <c r="Y12" s="60">
        <v>8312101</v>
      </c>
      <c r="Z12" s="140">
        <v>-29.8</v>
      </c>
      <c r="AA12" s="62">
        <v>-96810731</v>
      </c>
    </row>
    <row r="13" spans="1:27" ht="13.5">
      <c r="A13" s="249" t="s">
        <v>40</v>
      </c>
      <c r="B13" s="182"/>
      <c r="C13" s="155">
        <v>-61774</v>
      </c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9" t="s">
        <v>42</v>
      </c>
      <c r="B14" s="182"/>
      <c r="C14" s="155"/>
      <c r="D14" s="155"/>
      <c r="E14" s="59">
        <v>-5046000</v>
      </c>
      <c r="F14" s="60">
        <v>-5046000</v>
      </c>
      <c r="G14" s="60">
        <v>-1287747</v>
      </c>
      <c r="H14" s="60">
        <v>-942375</v>
      </c>
      <c r="I14" s="60">
        <v>-2779901</v>
      </c>
      <c r="J14" s="60">
        <v>-5010023</v>
      </c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>
        <v>-5010023</v>
      </c>
      <c r="X14" s="60">
        <v>-1261500</v>
      </c>
      <c r="Y14" s="60">
        <v>-3748523</v>
      </c>
      <c r="Z14" s="140">
        <v>297.15</v>
      </c>
      <c r="AA14" s="62">
        <v>-5046000</v>
      </c>
    </row>
    <row r="15" spans="1:27" ht="13.5">
      <c r="A15" s="250" t="s">
        <v>184</v>
      </c>
      <c r="B15" s="251"/>
      <c r="C15" s="168">
        <f aca="true" t="shared" si="0" ref="C15:Y15">SUM(C6:C14)</f>
        <v>56676840</v>
      </c>
      <c r="D15" s="168">
        <f>SUM(D6:D14)</f>
        <v>0</v>
      </c>
      <c r="E15" s="72">
        <f t="shared" si="0"/>
        <v>46220462</v>
      </c>
      <c r="F15" s="73">
        <f t="shared" si="0"/>
        <v>46220462</v>
      </c>
      <c r="G15" s="73">
        <f t="shared" si="0"/>
        <v>53048477</v>
      </c>
      <c r="H15" s="73">
        <f t="shared" si="0"/>
        <v>-293390</v>
      </c>
      <c r="I15" s="73">
        <f t="shared" si="0"/>
        <v>3029795</v>
      </c>
      <c r="J15" s="73">
        <f t="shared" si="0"/>
        <v>55784882</v>
      </c>
      <c r="K15" s="73">
        <f t="shared" si="0"/>
        <v>0</v>
      </c>
      <c r="L15" s="73">
        <f t="shared" si="0"/>
        <v>0</v>
      </c>
      <c r="M15" s="73">
        <f t="shared" si="0"/>
        <v>0</v>
      </c>
      <c r="N15" s="73">
        <f t="shared" si="0"/>
        <v>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55784882</v>
      </c>
      <c r="X15" s="73">
        <f t="shared" si="0"/>
        <v>39477647</v>
      </c>
      <c r="Y15" s="73">
        <f t="shared" si="0"/>
        <v>16307235</v>
      </c>
      <c r="Z15" s="170">
        <f>+IF(X15&lt;&gt;0,+(Y15/X15)*100,0)</f>
        <v>41.30751511101966</v>
      </c>
      <c r="AA15" s="74">
        <f>SUM(AA6:AA14)</f>
        <v>46220462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/>
      <c r="D19" s="155"/>
      <c r="E19" s="59"/>
      <c r="F19" s="60"/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/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/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/>
      <c r="D22" s="155"/>
      <c r="E22" s="59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>
        <v>-36321765</v>
      </c>
      <c r="D24" s="155"/>
      <c r="E24" s="59">
        <v>-45175688</v>
      </c>
      <c r="F24" s="60">
        <v>-45175688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-12260795</v>
      </c>
      <c r="Y24" s="60">
        <v>12260795</v>
      </c>
      <c r="Z24" s="140">
        <v>-100</v>
      </c>
      <c r="AA24" s="62">
        <v>-45175688</v>
      </c>
    </row>
    <row r="25" spans="1:27" ht="13.5">
      <c r="A25" s="250" t="s">
        <v>191</v>
      </c>
      <c r="B25" s="251"/>
      <c r="C25" s="168">
        <f aca="true" t="shared" si="1" ref="C25:Y25">SUM(C19:C24)</f>
        <v>-36321765</v>
      </c>
      <c r="D25" s="168">
        <f>SUM(D19:D24)</f>
        <v>0</v>
      </c>
      <c r="E25" s="72">
        <f t="shared" si="1"/>
        <v>-45175688</v>
      </c>
      <c r="F25" s="73">
        <f t="shared" si="1"/>
        <v>-45175688</v>
      </c>
      <c r="G25" s="73">
        <f t="shared" si="1"/>
        <v>0</v>
      </c>
      <c r="H25" s="73">
        <f t="shared" si="1"/>
        <v>0</v>
      </c>
      <c r="I25" s="73">
        <f t="shared" si="1"/>
        <v>0</v>
      </c>
      <c r="J25" s="73">
        <f t="shared" si="1"/>
        <v>0</v>
      </c>
      <c r="K25" s="73">
        <f t="shared" si="1"/>
        <v>0</v>
      </c>
      <c r="L25" s="73">
        <f t="shared" si="1"/>
        <v>0</v>
      </c>
      <c r="M25" s="73">
        <f t="shared" si="1"/>
        <v>0</v>
      </c>
      <c r="N25" s="73">
        <f t="shared" si="1"/>
        <v>0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0</v>
      </c>
      <c r="X25" s="73">
        <f t="shared" si="1"/>
        <v>-12260795</v>
      </c>
      <c r="Y25" s="73">
        <f t="shared" si="1"/>
        <v>12260795</v>
      </c>
      <c r="Z25" s="170">
        <f>+IF(X25&lt;&gt;0,+(Y25/X25)*100,0)</f>
        <v>-100</v>
      </c>
      <c r="AA25" s="74">
        <f>SUM(AA19:AA24)</f>
        <v>-45175688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-778964</v>
      </c>
      <c r="D33" s="155"/>
      <c r="E33" s="59">
        <v>-879312</v>
      </c>
      <c r="F33" s="60">
        <v>-879312</v>
      </c>
      <c r="G33" s="60"/>
      <c r="H33" s="60"/>
      <c r="I33" s="60">
        <v>-108259</v>
      </c>
      <c r="J33" s="60">
        <v>-108259</v>
      </c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>
        <v>-108259</v>
      </c>
      <c r="X33" s="60">
        <v>-145123</v>
      </c>
      <c r="Y33" s="60">
        <v>36864</v>
      </c>
      <c r="Z33" s="140">
        <v>-25.4</v>
      </c>
      <c r="AA33" s="62">
        <v>-879312</v>
      </c>
    </row>
    <row r="34" spans="1:27" ht="13.5">
      <c r="A34" s="250" t="s">
        <v>197</v>
      </c>
      <c r="B34" s="251"/>
      <c r="C34" s="168">
        <f aca="true" t="shared" si="2" ref="C34:Y34">SUM(C29:C33)</f>
        <v>-778964</v>
      </c>
      <c r="D34" s="168">
        <f>SUM(D29:D33)</f>
        <v>0</v>
      </c>
      <c r="E34" s="72">
        <f t="shared" si="2"/>
        <v>-879312</v>
      </c>
      <c r="F34" s="73">
        <f t="shared" si="2"/>
        <v>-879312</v>
      </c>
      <c r="G34" s="73">
        <f t="shared" si="2"/>
        <v>0</v>
      </c>
      <c r="H34" s="73">
        <f t="shared" si="2"/>
        <v>0</v>
      </c>
      <c r="I34" s="73">
        <f t="shared" si="2"/>
        <v>-108259</v>
      </c>
      <c r="J34" s="73">
        <f t="shared" si="2"/>
        <v>-108259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-108259</v>
      </c>
      <c r="X34" s="73">
        <f t="shared" si="2"/>
        <v>-145123</v>
      </c>
      <c r="Y34" s="73">
        <f t="shared" si="2"/>
        <v>36864</v>
      </c>
      <c r="Z34" s="170">
        <f>+IF(X34&lt;&gt;0,+(Y34/X34)*100,0)</f>
        <v>-25.401900456853845</v>
      </c>
      <c r="AA34" s="74">
        <f>SUM(AA29:AA33)</f>
        <v>-879312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19576111</v>
      </c>
      <c r="D36" s="153">
        <f>+D15+D25+D34</f>
        <v>0</v>
      </c>
      <c r="E36" s="99">
        <f t="shared" si="3"/>
        <v>165462</v>
      </c>
      <c r="F36" s="100">
        <f t="shared" si="3"/>
        <v>165462</v>
      </c>
      <c r="G36" s="100">
        <f t="shared" si="3"/>
        <v>53048477</v>
      </c>
      <c r="H36" s="100">
        <f t="shared" si="3"/>
        <v>-293390</v>
      </c>
      <c r="I36" s="100">
        <f t="shared" si="3"/>
        <v>2921536</v>
      </c>
      <c r="J36" s="100">
        <f t="shared" si="3"/>
        <v>55676623</v>
      </c>
      <c r="K36" s="100">
        <f t="shared" si="3"/>
        <v>0</v>
      </c>
      <c r="L36" s="100">
        <f t="shared" si="3"/>
        <v>0</v>
      </c>
      <c r="M36" s="100">
        <f t="shared" si="3"/>
        <v>0</v>
      </c>
      <c r="N36" s="100">
        <f t="shared" si="3"/>
        <v>0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55676623</v>
      </c>
      <c r="X36" s="100">
        <f t="shared" si="3"/>
        <v>27071729</v>
      </c>
      <c r="Y36" s="100">
        <f t="shared" si="3"/>
        <v>28604894</v>
      </c>
      <c r="Z36" s="137">
        <f>+IF(X36&lt;&gt;0,+(Y36/X36)*100,0)</f>
        <v>105.66334348278974</v>
      </c>
      <c r="AA36" s="102">
        <f>+AA15+AA25+AA34</f>
        <v>165462</v>
      </c>
    </row>
    <row r="37" spans="1:27" ht="13.5">
      <c r="A37" s="249" t="s">
        <v>199</v>
      </c>
      <c r="B37" s="182"/>
      <c r="C37" s="153">
        <v>61039467</v>
      </c>
      <c r="D37" s="153"/>
      <c r="E37" s="99">
        <v>70380000</v>
      </c>
      <c r="F37" s="100">
        <v>70380000</v>
      </c>
      <c r="G37" s="100">
        <v>85392514</v>
      </c>
      <c r="H37" s="100">
        <v>138440991</v>
      </c>
      <c r="I37" s="100">
        <v>138147601</v>
      </c>
      <c r="J37" s="100">
        <v>85392514</v>
      </c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>
        <v>85392514</v>
      </c>
      <c r="X37" s="100">
        <v>70380000</v>
      </c>
      <c r="Y37" s="100">
        <v>15012514</v>
      </c>
      <c r="Z37" s="137">
        <v>21.33</v>
      </c>
      <c r="AA37" s="102">
        <v>70380000</v>
      </c>
    </row>
    <row r="38" spans="1:27" ht="13.5">
      <c r="A38" s="269" t="s">
        <v>200</v>
      </c>
      <c r="B38" s="256"/>
      <c r="C38" s="257">
        <v>80615578</v>
      </c>
      <c r="D38" s="257"/>
      <c r="E38" s="258">
        <v>70545462</v>
      </c>
      <c r="F38" s="259">
        <v>70545462</v>
      </c>
      <c r="G38" s="259">
        <v>138440991</v>
      </c>
      <c r="H38" s="259">
        <v>138147601</v>
      </c>
      <c r="I38" s="259">
        <v>141069137</v>
      </c>
      <c r="J38" s="259">
        <v>141069137</v>
      </c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>
        <v>141069137</v>
      </c>
      <c r="X38" s="259">
        <v>97451729</v>
      </c>
      <c r="Y38" s="259">
        <v>43617408</v>
      </c>
      <c r="Z38" s="260">
        <v>44.76</v>
      </c>
      <c r="AA38" s="261">
        <v>70545462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0</v>
      </c>
      <c r="D5" s="200">
        <f t="shared" si="0"/>
        <v>0</v>
      </c>
      <c r="E5" s="106">
        <f t="shared" si="0"/>
        <v>73269379</v>
      </c>
      <c r="F5" s="106">
        <f t="shared" si="0"/>
        <v>73269379</v>
      </c>
      <c r="G5" s="106">
        <f t="shared" si="0"/>
        <v>1335660</v>
      </c>
      <c r="H5" s="106">
        <f t="shared" si="0"/>
        <v>2864969</v>
      </c>
      <c r="I5" s="106">
        <f t="shared" si="0"/>
        <v>3597880</v>
      </c>
      <c r="J5" s="106">
        <f t="shared" si="0"/>
        <v>7798509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7798509</v>
      </c>
      <c r="X5" s="106">
        <f t="shared" si="0"/>
        <v>18317345</v>
      </c>
      <c r="Y5" s="106">
        <f t="shared" si="0"/>
        <v>-10518836</v>
      </c>
      <c r="Z5" s="201">
        <f>+IF(X5&lt;&gt;0,+(Y5/X5)*100,0)</f>
        <v>-57.425549390482075</v>
      </c>
      <c r="AA5" s="199">
        <f>SUM(AA11:AA18)</f>
        <v>73269379</v>
      </c>
    </row>
    <row r="6" spans="1:27" ht="13.5">
      <c r="A6" s="291" t="s">
        <v>204</v>
      </c>
      <c r="B6" s="142"/>
      <c r="C6" s="62"/>
      <c r="D6" s="156"/>
      <c r="E6" s="60">
        <v>21944214</v>
      </c>
      <c r="F6" s="60">
        <v>21944214</v>
      </c>
      <c r="G6" s="60">
        <v>1213408</v>
      </c>
      <c r="H6" s="60">
        <v>2604762</v>
      </c>
      <c r="I6" s="60">
        <v>2012799</v>
      </c>
      <c r="J6" s="60">
        <v>5830969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5830969</v>
      </c>
      <c r="X6" s="60">
        <v>5486054</v>
      </c>
      <c r="Y6" s="60">
        <v>344915</v>
      </c>
      <c r="Z6" s="140">
        <v>6.29</v>
      </c>
      <c r="AA6" s="155">
        <v>21944214</v>
      </c>
    </row>
    <row r="7" spans="1:27" ht="13.5">
      <c r="A7" s="291" t="s">
        <v>205</v>
      </c>
      <c r="B7" s="142"/>
      <c r="C7" s="62"/>
      <c r="D7" s="156"/>
      <c r="E7" s="60">
        <v>4822000</v>
      </c>
      <c r="F7" s="60">
        <v>4822000</v>
      </c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>
        <v>1205500</v>
      </c>
      <c r="Y7" s="60">
        <v>-1205500</v>
      </c>
      <c r="Z7" s="140">
        <v>-100</v>
      </c>
      <c r="AA7" s="155">
        <v>4822000</v>
      </c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155"/>
    </row>
    <row r="11" spans="1:27" ht="13.5">
      <c r="A11" s="292" t="s">
        <v>209</v>
      </c>
      <c r="B11" s="142"/>
      <c r="C11" s="293">
        <f aca="true" t="shared" si="1" ref="C11:Y11">SUM(C6:C10)</f>
        <v>0</v>
      </c>
      <c r="D11" s="294">
        <f t="shared" si="1"/>
        <v>0</v>
      </c>
      <c r="E11" s="295">
        <f t="shared" si="1"/>
        <v>26766214</v>
      </c>
      <c r="F11" s="295">
        <f t="shared" si="1"/>
        <v>26766214</v>
      </c>
      <c r="G11" s="295">
        <f t="shared" si="1"/>
        <v>1213408</v>
      </c>
      <c r="H11" s="295">
        <f t="shared" si="1"/>
        <v>2604762</v>
      </c>
      <c r="I11" s="295">
        <f t="shared" si="1"/>
        <v>2012799</v>
      </c>
      <c r="J11" s="295">
        <f t="shared" si="1"/>
        <v>5830969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5830969</v>
      </c>
      <c r="X11" s="295">
        <f t="shared" si="1"/>
        <v>6691554</v>
      </c>
      <c r="Y11" s="295">
        <f t="shared" si="1"/>
        <v>-860585</v>
      </c>
      <c r="Z11" s="296">
        <f>+IF(X11&lt;&gt;0,+(Y11/X11)*100,0)</f>
        <v>-12.860764480119267</v>
      </c>
      <c r="AA11" s="297">
        <f>SUM(AA6:AA10)</f>
        <v>26766214</v>
      </c>
    </row>
    <row r="12" spans="1:27" ht="13.5">
      <c r="A12" s="298" t="s">
        <v>210</v>
      </c>
      <c r="B12" s="136"/>
      <c r="C12" s="62"/>
      <c r="D12" s="156"/>
      <c r="E12" s="60">
        <v>36680765</v>
      </c>
      <c r="F12" s="60">
        <v>36680765</v>
      </c>
      <c r="G12" s="60">
        <v>122252</v>
      </c>
      <c r="H12" s="60">
        <v>238277</v>
      </c>
      <c r="I12" s="60">
        <v>583483</v>
      </c>
      <c r="J12" s="60">
        <v>944012</v>
      </c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>
        <v>944012</v>
      </c>
      <c r="X12" s="60">
        <v>9170191</v>
      </c>
      <c r="Y12" s="60">
        <v>-8226179</v>
      </c>
      <c r="Z12" s="140">
        <v>-89.71</v>
      </c>
      <c r="AA12" s="155">
        <v>36680765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/>
      <c r="D15" s="156"/>
      <c r="E15" s="60">
        <v>9822400</v>
      </c>
      <c r="F15" s="60">
        <v>9822400</v>
      </c>
      <c r="G15" s="60"/>
      <c r="H15" s="60">
        <v>21930</v>
      </c>
      <c r="I15" s="60">
        <v>1001598</v>
      </c>
      <c r="J15" s="60">
        <v>1023528</v>
      </c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>
        <v>1023528</v>
      </c>
      <c r="X15" s="60">
        <v>2455600</v>
      </c>
      <c r="Y15" s="60">
        <v>-1432072</v>
      </c>
      <c r="Z15" s="140">
        <v>-58.32</v>
      </c>
      <c r="AA15" s="155">
        <v>9822400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/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0</v>
      </c>
      <c r="F20" s="100">
        <f t="shared" si="2"/>
        <v>0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0</v>
      </c>
      <c r="Y20" s="100">
        <f t="shared" si="2"/>
        <v>0</v>
      </c>
      <c r="Z20" s="137">
        <f>+IF(X20&lt;&gt;0,+(Y20/X20)*100,0)</f>
        <v>0</v>
      </c>
      <c r="AA20" s="153">
        <f>SUM(AA26:AA33)</f>
        <v>0</v>
      </c>
    </row>
    <row r="21" spans="1:27" ht="13.5">
      <c r="A21" s="291" t="s">
        <v>204</v>
      </c>
      <c r="B21" s="142"/>
      <c r="C21" s="62"/>
      <c r="D21" s="156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155"/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0</v>
      </c>
      <c r="F26" s="295">
        <f t="shared" si="3"/>
        <v>0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0</v>
      </c>
      <c r="Y26" s="295">
        <f t="shared" si="3"/>
        <v>0</v>
      </c>
      <c r="Z26" s="296">
        <f>+IF(X26&lt;&gt;0,+(Y26/X26)*100,0)</f>
        <v>0</v>
      </c>
      <c r="AA26" s="297">
        <f>SUM(AA21:AA25)</f>
        <v>0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0</v>
      </c>
      <c r="D36" s="156">
        <f t="shared" si="4"/>
        <v>0</v>
      </c>
      <c r="E36" s="60">
        <f t="shared" si="4"/>
        <v>21944214</v>
      </c>
      <c r="F36" s="60">
        <f t="shared" si="4"/>
        <v>21944214</v>
      </c>
      <c r="G36" s="60">
        <f t="shared" si="4"/>
        <v>1213408</v>
      </c>
      <c r="H36" s="60">
        <f t="shared" si="4"/>
        <v>2604762</v>
      </c>
      <c r="I36" s="60">
        <f t="shared" si="4"/>
        <v>2012799</v>
      </c>
      <c r="J36" s="60">
        <f t="shared" si="4"/>
        <v>5830969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5830969</v>
      </c>
      <c r="X36" s="60">
        <f t="shared" si="4"/>
        <v>5486054</v>
      </c>
      <c r="Y36" s="60">
        <f t="shared" si="4"/>
        <v>344915</v>
      </c>
      <c r="Z36" s="140">
        <f aca="true" t="shared" si="5" ref="Z36:Z49">+IF(X36&lt;&gt;0,+(Y36/X36)*100,0)</f>
        <v>6.287123677601423</v>
      </c>
      <c r="AA36" s="155">
        <f>AA6+AA21</f>
        <v>21944214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4822000</v>
      </c>
      <c r="F37" s="60">
        <f t="shared" si="4"/>
        <v>4822000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1205500</v>
      </c>
      <c r="Y37" s="60">
        <f t="shared" si="4"/>
        <v>-1205500</v>
      </c>
      <c r="Z37" s="140">
        <f t="shared" si="5"/>
        <v>-100</v>
      </c>
      <c r="AA37" s="155">
        <f>AA7+AA22</f>
        <v>4822000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0</v>
      </c>
      <c r="F40" s="60">
        <f t="shared" si="4"/>
        <v>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0</v>
      </c>
      <c r="Y40" s="60">
        <f t="shared" si="4"/>
        <v>0</v>
      </c>
      <c r="Z40" s="140">
        <f t="shared" si="5"/>
        <v>0</v>
      </c>
      <c r="AA40" s="155">
        <f>AA10+AA25</f>
        <v>0</v>
      </c>
    </row>
    <row r="41" spans="1:27" ht="13.5">
      <c r="A41" s="292" t="s">
        <v>209</v>
      </c>
      <c r="B41" s="142"/>
      <c r="C41" s="293">
        <f aca="true" t="shared" si="6" ref="C41:Y41">SUM(C36:C40)</f>
        <v>0</v>
      </c>
      <c r="D41" s="294">
        <f t="shared" si="6"/>
        <v>0</v>
      </c>
      <c r="E41" s="295">
        <f t="shared" si="6"/>
        <v>26766214</v>
      </c>
      <c r="F41" s="295">
        <f t="shared" si="6"/>
        <v>26766214</v>
      </c>
      <c r="G41" s="295">
        <f t="shared" si="6"/>
        <v>1213408</v>
      </c>
      <c r="H41" s="295">
        <f t="shared" si="6"/>
        <v>2604762</v>
      </c>
      <c r="I41" s="295">
        <f t="shared" si="6"/>
        <v>2012799</v>
      </c>
      <c r="J41" s="295">
        <f t="shared" si="6"/>
        <v>5830969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5830969</v>
      </c>
      <c r="X41" s="295">
        <f t="shared" si="6"/>
        <v>6691554</v>
      </c>
      <c r="Y41" s="295">
        <f t="shared" si="6"/>
        <v>-860585</v>
      </c>
      <c r="Z41" s="296">
        <f t="shared" si="5"/>
        <v>-12.860764480119267</v>
      </c>
      <c r="AA41" s="297">
        <f>SUM(AA36:AA40)</f>
        <v>26766214</v>
      </c>
    </row>
    <row r="42" spans="1:27" ht="13.5">
      <c r="A42" s="298" t="s">
        <v>210</v>
      </c>
      <c r="B42" s="136"/>
      <c r="C42" s="95">
        <f aca="true" t="shared" si="7" ref="C42:Y48">C12+C27</f>
        <v>0</v>
      </c>
      <c r="D42" s="129">
        <f t="shared" si="7"/>
        <v>0</v>
      </c>
      <c r="E42" s="54">
        <f t="shared" si="7"/>
        <v>36680765</v>
      </c>
      <c r="F42" s="54">
        <f t="shared" si="7"/>
        <v>36680765</v>
      </c>
      <c r="G42" s="54">
        <f t="shared" si="7"/>
        <v>122252</v>
      </c>
      <c r="H42" s="54">
        <f t="shared" si="7"/>
        <v>238277</v>
      </c>
      <c r="I42" s="54">
        <f t="shared" si="7"/>
        <v>583483</v>
      </c>
      <c r="J42" s="54">
        <f t="shared" si="7"/>
        <v>944012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944012</v>
      </c>
      <c r="X42" s="54">
        <f t="shared" si="7"/>
        <v>9170191</v>
      </c>
      <c r="Y42" s="54">
        <f t="shared" si="7"/>
        <v>-8226179</v>
      </c>
      <c r="Z42" s="184">
        <f t="shared" si="5"/>
        <v>-89.70564517140373</v>
      </c>
      <c r="AA42" s="130">
        <f aca="true" t="shared" si="8" ref="AA42:AA48">AA12+AA27</f>
        <v>36680765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0</v>
      </c>
      <c r="D45" s="129">
        <f t="shared" si="7"/>
        <v>0</v>
      </c>
      <c r="E45" s="54">
        <f t="shared" si="7"/>
        <v>9822400</v>
      </c>
      <c r="F45" s="54">
        <f t="shared" si="7"/>
        <v>9822400</v>
      </c>
      <c r="G45" s="54">
        <f t="shared" si="7"/>
        <v>0</v>
      </c>
      <c r="H45" s="54">
        <f t="shared" si="7"/>
        <v>21930</v>
      </c>
      <c r="I45" s="54">
        <f t="shared" si="7"/>
        <v>1001598</v>
      </c>
      <c r="J45" s="54">
        <f t="shared" si="7"/>
        <v>1023528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1023528</v>
      </c>
      <c r="X45" s="54">
        <f t="shared" si="7"/>
        <v>2455600</v>
      </c>
      <c r="Y45" s="54">
        <f t="shared" si="7"/>
        <v>-1432072</v>
      </c>
      <c r="Z45" s="184">
        <f t="shared" si="5"/>
        <v>-58.318618667535425</v>
      </c>
      <c r="AA45" s="130">
        <f t="shared" si="8"/>
        <v>9822400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0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0</v>
      </c>
      <c r="D49" s="218">
        <f t="shared" si="9"/>
        <v>0</v>
      </c>
      <c r="E49" s="220">
        <f t="shared" si="9"/>
        <v>73269379</v>
      </c>
      <c r="F49" s="220">
        <f t="shared" si="9"/>
        <v>73269379</v>
      </c>
      <c r="G49" s="220">
        <f t="shared" si="9"/>
        <v>1335660</v>
      </c>
      <c r="H49" s="220">
        <f t="shared" si="9"/>
        <v>2864969</v>
      </c>
      <c r="I49" s="220">
        <f t="shared" si="9"/>
        <v>3597880</v>
      </c>
      <c r="J49" s="220">
        <f t="shared" si="9"/>
        <v>7798509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7798509</v>
      </c>
      <c r="X49" s="220">
        <f t="shared" si="9"/>
        <v>18317345</v>
      </c>
      <c r="Y49" s="220">
        <f t="shared" si="9"/>
        <v>-10518836</v>
      </c>
      <c r="Z49" s="221">
        <f t="shared" si="5"/>
        <v>-57.425549390482075</v>
      </c>
      <c r="AA49" s="222">
        <f>SUM(AA41:AA48)</f>
        <v>73269379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5365000</v>
      </c>
      <c r="F51" s="54">
        <f t="shared" si="10"/>
        <v>5365000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1341250</v>
      </c>
      <c r="Y51" s="54">
        <f t="shared" si="10"/>
        <v>-1341250</v>
      </c>
      <c r="Z51" s="184">
        <f>+IF(X51&lt;&gt;0,+(Y51/X51)*100,0)</f>
        <v>-100</v>
      </c>
      <c r="AA51" s="130">
        <f>SUM(AA57:AA61)</f>
        <v>5365000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>
        <v>5365000</v>
      </c>
      <c r="F53" s="60">
        <v>5365000</v>
      </c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>
        <v>1341250</v>
      </c>
      <c r="Y53" s="60">
        <v>-1341250</v>
      </c>
      <c r="Z53" s="140">
        <v>-100</v>
      </c>
      <c r="AA53" s="155">
        <v>5365000</v>
      </c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5365000</v>
      </c>
      <c r="F57" s="295">
        <f t="shared" si="11"/>
        <v>5365000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1341250</v>
      </c>
      <c r="Y57" s="295">
        <f t="shared" si="11"/>
        <v>-1341250</v>
      </c>
      <c r="Z57" s="296">
        <f>+IF(X57&lt;&gt;0,+(Y57/X57)*100,0)</f>
        <v>-100</v>
      </c>
      <c r="AA57" s="297">
        <f>SUM(AA52:AA56)</f>
        <v>5365000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74199</v>
      </c>
      <c r="H65" s="60">
        <v>155939</v>
      </c>
      <c r="I65" s="60">
        <v>309787</v>
      </c>
      <c r="J65" s="60">
        <v>539925</v>
      </c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>
        <v>539925</v>
      </c>
      <c r="X65" s="60"/>
      <c r="Y65" s="60">
        <v>539925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/>
      <c r="H66" s="275"/>
      <c r="I66" s="275"/>
      <c r="J66" s="275"/>
      <c r="K66" s="275"/>
      <c r="L66" s="275"/>
      <c r="M66" s="275"/>
      <c r="N66" s="275"/>
      <c r="O66" s="275"/>
      <c r="P66" s="275"/>
      <c r="Q66" s="275"/>
      <c r="R66" s="275"/>
      <c r="S66" s="275"/>
      <c r="T66" s="275"/>
      <c r="U66" s="275"/>
      <c r="V66" s="275"/>
      <c r="W66" s="275"/>
      <c r="X66" s="275"/>
      <c r="Y66" s="275"/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/>
      <c r="F68" s="60"/>
      <c r="G68" s="60">
        <v>66798</v>
      </c>
      <c r="H68" s="60">
        <v>286626</v>
      </c>
      <c r="I68" s="60">
        <v>238321</v>
      </c>
      <c r="J68" s="60">
        <v>591745</v>
      </c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>
        <v>591745</v>
      </c>
      <c r="X68" s="60"/>
      <c r="Y68" s="60">
        <v>591745</v>
      </c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0</v>
      </c>
      <c r="F69" s="220">
        <f t="shared" si="12"/>
        <v>0</v>
      </c>
      <c r="G69" s="220">
        <f t="shared" si="12"/>
        <v>140997</v>
      </c>
      <c r="H69" s="220">
        <f t="shared" si="12"/>
        <v>442565</v>
      </c>
      <c r="I69" s="220">
        <f t="shared" si="12"/>
        <v>548108</v>
      </c>
      <c r="J69" s="220">
        <f t="shared" si="12"/>
        <v>1131670</v>
      </c>
      <c r="K69" s="220">
        <f t="shared" si="12"/>
        <v>0</v>
      </c>
      <c r="L69" s="220">
        <f t="shared" si="12"/>
        <v>0</v>
      </c>
      <c r="M69" s="220">
        <f t="shared" si="12"/>
        <v>0</v>
      </c>
      <c r="N69" s="220">
        <f t="shared" si="12"/>
        <v>0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1131670</v>
      </c>
      <c r="X69" s="220">
        <f t="shared" si="12"/>
        <v>0</v>
      </c>
      <c r="Y69" s="220">
        <f t="shared" si="12"/>
        <v>1131670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26766214</v>
      </c>
      <c r="F5" s="358">
        <f t="shared" si="0"/>
        <v>26766214</v>
      </c>
      <c r="G5" s="358">
        <f t="shared" si="0"/>
        <v>1213408</v>
      </c>
      <c r="H5" s="356">
        <f t="shared" si="0"/>
        <v>2604762</v>
      </c>
      <c r="I5" s="356">
        <f t="shared" si="0"/>
        <v>2012799</v>
      </c>
      <c r="J5" s="358">
        <f t="shared" si="0"/>
        <v>5830969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5830969</v>
      </c>
      <c r="X5" s="356">
        <f t="shared" si="0"/>
        <v>6691554</v>
      </c>
      <c r="Y5" s="358">
        <f t="shared" si="0"/>
        <v>-860585</v>
      </c>
      <c r="Z5" s="359">
        <f>+IF(X5&lt;&gt;0,+(Y5/X5)*100,0)</f>
        <v>-12.860764480119267</v>
      </c>
      <c r="AA5" s="360">
        <f>+AA6+AA8+AA11+AA13+AA15</f>
        <v>26766214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21944214</v>
      </c>
      <c r="F6" s="59">
        <f t="shared" si="1"/>
        <v>21944214</v>
      </c>
      <c r="G6" s="59">
        <f t="shared" si="1"/>
        <v>1213408</v>
      </c>
      <c r="H6" s="60">
        <f t="shared" si="1"/>
        <v>2604762</v>
      </c>
      <c r="I6" s="60">
        <f t="shared" si="1"/>
        <v>2012799</v>
      </c>
      <c r="J6" s="59">
        <f t="shared" si="1"/>
        <v>5830969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5830969</v>
      </c>
      <c r="X6" s="60">
        <f t="shared" si="1"/>
        <v>5486054</v>
      </c>
      <c r="Y6" s="59">
        <f t="shared" si="1"/>
        <v>344915</v>
      </c>
      <c r="Z6" s="61">
        <f>+IF(X6&lt;&gt;0,+(Y6/X6)*100,0)</f>
        <v>6.287123677601423</v>
      </c>
      <c r="AA6" s="62">
        <f t="shared" si="1"/>
        <v>21944214</v>
      </c>
    </row>
    <row r="7" spans="1:27" ht="13.5">
      <c r="A7" s="291" t="s">
        <v>228</v>
      </c>
      <c r="B7" s="142"/>
      <c r="C7" s="60"/>
      <c r="D7" s="340"/>
      <c r="E7" s="60">
        <v>21944214</v>
      </c>
      <c r="F7" s="59">
        <v>21944214</v>
      </c>
      <c r="G7" s="59">
        <v>1213408</v>
      </c>
      <c r="H7" s="60">
        <v>2604762</v>
      </c>
      <c r="I7" s="60">
        <v>2012799</v>
      </c>
      <c r="J7" s="59">
        <v>5830969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5830969</v>
      </c>
      <c r="X7" s="60">
        <v>5486054</v>
      </c>
      <c r="Y7" s="59">
        <v>344915</v>
      </c>
      <c r="Z7" s="61">
        <v>6.29</v>
      </c>
      <c r="AA7" s="62">
        <v>21944214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4822000</v>
      </c>
      <c r="F8" s="59">
        <f t="shared" si="2"/>
        <v>4822000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1205500</v>
      </c>
      <c r="Y8" s="59">
        <f t="shared" si="2"/>
        <v>-1205500</v>
      </c>
      <c r="Z8" s="61">
        <f>+IF(X8&lt;&gt;0,+(Y8/X8)*100,0)</f>
        <v>-100</v>
      </c>
      <c r="AA8" s="62">
        <f>SUM(AA9:AA10)</f>
        <v>4822000</v>
      </c>
    </row>
    <row r="9" spans="1:27" ht="13.5">
      <c r="A9" s="291" t="s">
        <v>229</v>
      </c>
      <c r="B9" s="142"/>
      <c r="C9" s="60"/>
      <c r="D9" s="340"/>
      <c r="E9" s="60">
        <v>4822000</v>
      </c>
      <c r="F9" s="59">
        <v>4822000</v>
      </c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>
        <v>1205500</v>
      </c>
      <c r="Y9" s="59">
        <v>-1205500</v>
      </c>
      <c r="Z9" s="61">
        <v>-100</v>
      </c>
      <c r="AA9" s="62">
        <v>4822000</v>
      </c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36680765</v>
      </c>
      <c r="F22" s="345">
        <f t="shared" si="6"/>
        <v>36680765</v>
      </c>
      <c r="G22" s="345">
        <f t="shared" si="6"/>
        <v>122252</v>
      </c>
      <c r="H22" s="343">
        <f t="shared" si="6"/>
        <v>238277</v>
      </c>
      <c r="I22" s="343">
        <f t="shared" si="6"/>
        <v>583483</v>
      </c>
      <c r="J22" s="345">
        <f t="shared" si="6"/>
        <v>944012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944012</v>
      </c>
      <c r="X22" s="343">
        <f t="shared" si="6"/>
        <v>9170191</v>
      </c>
      <c r="Y22" s="345">
        <f t="shared" si="6"/>
        <v>-8226179</v>
      </c>
      <c r="Z22" s="336">
        <f>+IF(X22&lt;&gt;0,+(Y22/X22)*100,0)</f>
        <v>-89.70564517140373</v>
      </c>
      <c r="AA22" s="350">
        <f>SUM(AA23:AA32)</f>
        <v>36680765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>
        <v>4672069</v>
      </c>
      <c r="F24" s="59">
        <v>4672069</v>
      </c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>
        <v>1168017</v>
      </c>
      <c r="Y24" s="59">
        <v>-1168017</v>
      </c>
      <c r="Z24" s="61">
        <v>-100</v>
      </c>
      <c r="AA24" s="62">
        <v>4672069</v>
      </c>
    </row>
    <row r="25" spans="1:27" ht="13.5">
      <c r="A25" s="361" t="s">
        <v>238</v>
      </c>
      <c r="B25" s="142"/>
      <c r="C25" s="60"/>
      <c r="D25" s="340"/>
      <c r="E25" s="60">
        <v>32008696</v>
      </c>
      <c r="F25" s="59">
        <v>32008696</v>
      </c>
      <c r="G25" s="59">
        <v>122252</v>
      </c>
      <c r="H25" s="60">
        <v>238277</v>
      </c>
      <c r="I25" s="60">
        <v>583483</v>
      </c>
      <c r="J25" s="59">
        <v>944012</v>
      </c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>
        <v>944012</v>
      </c>
      <c r="X25" s="60">
        <v>8002174</v>
      </c>
      <c r="Y25" s="59">
        <v>-7058162</v>
      </c>
      <c r="Z25" s="61">
        <v>-88.2</v>
      </c>
      <c r="AA25" s="62">
        <v>32008696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9822400</v>
      </c>
      <c r="F40" s="345">
        <f t="shared" si="9"/>
        <v>9822400</v>
      </c>
      <c r="G40" s="345">
        <f t="shared" si="9"/>
        <v>0</v>
      </c>
      <c r="H40" s="343">
        <f t="shared" si="9"/>
        <v>21930</v>
      </c>
      <c r="I40" s="343">
        <f t="shared" si="9"/>
        <v>1001598</v>
      </c>
      <c r="J40" s="345">
        <f t="shared" si="9"/>
        <v>1023528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1023528</v>
      </c>
      <c r="X40" s="343">
        <f t="shared" si="9"/>
        <v>2455600</v>
      </c>
      <c r="Y40" s="345">
        <f t="shared" si="9"/>
        <v>-1432072</v>
      </c>
      <c r="Z40" s="336">
        <f>+IF(X40&lt;&gt;0,+(Y40/X40)*100,0)</f>
        <v>-58.318618667535425</v>
      </c>
      <c r="AA40" s="350">
        <f>SUM(AA41:AA49)</f>
        <v>9822400</v>
      </c>
    </row>
    <row r="41" spans="1:27" ht="13.5">
      <c r="A41" s="361" t="s">
        <v>247</v>
      </c>
      <c r="B41" s="142"/>
      <c r="C41" s="362"/>
      <c r="D41" s="363"/>
      <c r="E41" s="362">
        <v>5070000</v>
      </c>
      <c r="F41" s="364">
        <v>5070000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1267500</v>
      </c>
      <c r="Y41" s="364">
        <v>-1267500</v>
      </c>
      <c r="Z41" s="365">
        <v>-100</v>
      </c>
      <c r="AA41" s="366">
        <v>5070000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>
        <v>800000</v>
      </c>
      <c r="F43" s="370">
        <v>800000</v>
      </c>
      <c r="G43" s="370"/>
      <c r="H43" s="305"/>
      <c r="I43" s="305">
        <v>78847</v>
      </c>
      <c r="J43" s="370">
        <v>78847</v>
      </c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>
        <v>78847</v>
      </c>
      <c r="X43" s="305">
        <v>200000</v>
      </c>
      <c r="Y43" s="370">
        <v>-121153</v>
      </c>
      <c r="Z43" s="371">
        <v>-60.58</v>
      </c>
      <c r="AA43" s="303">
        <v>800000</v>
      </c>
    </row>
    <row r="44" spans="1:27" ht="13.5">
      <c r="A44" s="361" t="s">
        <v>250</v>
      </c>
      <c r="B44" s="136"/>
      <c r="C44" s="60"/>
      <c r="D44" s="368"/>
      <c r="E44" s="54">
        <v>2302400</v>
      </c>
      <c r="F44" s="53">
        <v>2302400</v>
      </c>
      <c r="G44" s="53"/>
      <c r="H44" s="54">
        <v>21930</v>
      </c>
      <c r="I44" s="54">
        <v>-15348</v>
      </c>
      <c r="J44" s="53">
        <v>6582</v>
      </c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>
        <v>6582</v>
      </c>
      <c r="X44" s="54">
        <v>575600</v>
      </c>
      <c r="Y44" s="53">
        <v>-569018</v>
      </c>
      <c r="Z44" s="94">
        <v>-98.86</v>
      </c>
      <c r="AA44" s="95">
        <v>2302400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>
        <v>1650000</v>
      </c>
      <c r="F48" s="53">
        <v>1650000</v>
      </c>
      <c r="G48" s="53"/>
      <c r="H48" s="54"/>
      <c r="I48" s="54">
        <v>864919</v>
      </c>
      <c r="J48" s="53">
        <v>864919</v>
      </c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>
        <v>864919</v>
      </c>
      <c r="X48" s="54">
        <v>412500</v>
      </c>
      <c r="Y48" s="53">
        <v>452419</v>
      </c>
      <c r="Z48" s="94">
        <v>109.68</v>
      </c>
      <c r="AA48" s="95">
        <v>1650000</v>
      </c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>
        <v>73180</v>
      </c>
      <c r="J49" s="53">
        <v>73180</v>
      </c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>
        <v>73180</v>
      </c>
      <c r="X49" s="54"/>
      <c r="Y49" s="53">
        <v>73180</v>
      </c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73269379</v>
      </c>
      <c r="F60" s="264">
        <f t="shared" si="14"/>
        <v>73269379</v>
      </c>
      <c r="G60" s="264">
        <f t="shared" si="14"/>
        <v>1335660</v>
      </c>
      <c r="H60" s="219">
        <f t="shared" si="14"/>
        <v>2864969</v>
      </c>
      <c r="I60" s="219">
        <f t="shared" si="14"/>
        <v>3597880</v>
      </c>
      <c r="J60" s="264">
        <f t="shared" si="14"/>
        <v>7798509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7798509</v>
      </c>
      <c r="X60" s="219">
        <f t="shared" si="14"/>
        <v>18317345</v>
      </c>
      <c r="Y60" s="264">
        <f t="shared" si="14"/>
        <v>-10518836</v>
      </c>
      <c r="Z60" s="337">
        <f>+IF(X60&lt;&gt;0,+(Y60/X60)*100,0)</f>
        <v>-57.425549390482075</v>
      </c>
      <c r="AA60" s="232">
        <f>+AA57+AA54+AA51+AA40+AA37+AA34+AA22+AA5</f>
        <v>73269379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2013-11-05T08:59:27Z</dcterms:created>
  <dcterms:modified xsi:type="dcterms:W3CDTF">2013-11-05T08:59:31Z</dcterms:modified>
  <cp:category/>
  <cp:version/>
  <cp:contentType/>
  <cp:contentStatus/>
</cp:coreProperties>
</file>