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<sst xmlns="http://schemas.openxmlformats.org/spreadsheetml/2006/main" count="855" uniqueCount="302">
  <si>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Msinga(KZN244)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</si>
  <si>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</si>
  <si>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</si>
  <si>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</si>
  <si>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</si>
  <si>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</si>
  <si>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</si>
  <si>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</si>
  <si>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</si>
  <si>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</si>
  <si>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</si>
  <si>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</si>
  <si>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</si>
  <si>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</si>
  <si>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</si>
  <si>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</si>
  <si>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</si>
  <si>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</si>
  <si>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</si>
  <si>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</si>
  <si>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</si>
  <si>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</si>
  <si>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</si>
  <si>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</si>
  <si>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</si>
  <si>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</si>
  <si>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</si>
  <si>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</si>
  <si>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</si>
  <si>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</si>
  <si>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</si>
  <si>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</si>
  <si>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</si>
  <si>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</si>
  <si>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</si>
  <si>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</si>
  <si>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</si>
  <si>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</si>
  <si>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</si>
  <si>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</si>
  <si>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</si>
  <si>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</si>
  <si>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</si>
  <si>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</si>
  <si>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</si>
  <si>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</si>
  <si>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</si>
  <si>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</si>
  <si>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</si>
  <si>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</si>
  <si>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</si>
  <si>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</si>
  <si>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</si>
  <si>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</si>
  <si>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</si>
  <si>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</si>
  <si>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</si>
  <si>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</si>
  <si>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</si>
  <si>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</si>
  <si>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</si>
  <si>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</si>
  <si>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</si>
  <si>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</si>
  <si>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</si>
  <si>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</si>
  <si>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</si>
  <si>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</si>
  <si>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</si>
  <si>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</si>
  <si>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Msinga(KZN244)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</si>
  <si>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</si>
  <si>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</si>
  <si>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</si>
  <si>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</si>
  <si>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</si>
  <si>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</si>
  <si>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</si>
  <si>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</si>
  <si>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</si>
  <si>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</si>
  <si>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</si>
  <si>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</si>
  <si>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</si>
  <si>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</si>
  <si>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</si>
  <si>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</si>
  <si>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</si>
  <si>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</si>
  <si>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</si>
  <si>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</si>
  <si>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</si>
  <si>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</si>
  <si>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</si>
  <si>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</si>
  <si>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</si>
  <si>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</si>
  <si>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</si>
  <si>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</si>
  <si>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</si>
  <si>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Msinga(KZN244)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</si>
  <si>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</si>
  <si>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</si>
  <si>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</si>
  <si>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</si>
  <si>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</si>
  <si>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</si>
  <si>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</si>
  <si>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</si>
  <si>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</si>
  <si>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</si>
  <si>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</si>
  <si>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</si>
  <si>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</si>
  <si>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</si>
  <si>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</si>
  <si>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</si>
  <si>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</si>
  <si>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</si>
  <si>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</si>
  <si>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</si>
  <si>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</si>
  <si>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</si>
  <si>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</si>
  <si>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</si>
  <si>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</si>
  <si>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</si>
  <si>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</si>
  <si>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</si>
  <si>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Msinga(KZN244)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</si>
  <si>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</si>
  <si>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</si>
  <si>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</si>
  <si>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</si>
  <si>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</si>
  <si>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</si>
  <si>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</si>
  <si>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</si>
  <si>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</si>
  <si>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</si>
  <si>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Msinga(KZN244)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</si>
  <si>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</si>
  <si>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</si>
  <si>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</si>
  <si>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</si>
  <si>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</si>
  <si>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</si>
  <si>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</si>
  <si>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</si>
  <si>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</si>
  <si>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</si>
  <si>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</si>
  <si>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</si>
  <si>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</si>
  <si>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</si>
  <si>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</si>
  <si>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</si>
  <si>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</si>
  <si>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</si>
  <si>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</si>
  <si>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</si>
  <si>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</si>
  <si>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</si>
  <si>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</si>
  <si>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</si>
  <si>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</si>
  <si>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</si>
  <si>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</si>
  <si>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</si>
  <si>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</si>
  <si>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</si>
  <si>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</si>
  <si>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</si>
  <si>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</si>
  <si>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Msinga(KZN244)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</si>
  <si>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</si>
  <si>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</si>
  <si>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</si>
  <si>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</si>
  <si>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</si>
  <si>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</si>
  <si>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</si>
  <si>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</si>
  <si>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</si>
  <si>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</si>
  <si>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</si>
  <si>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</si>
  <si>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</si>
  <si>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</si>
  <si>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</si>
  <si>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</si>
  <si>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</si>
  <si>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</si>
  <si>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</si>
  <si>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</si>
  <si>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</si>
  <si>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</si>
  <si>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</si>
  <si>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</si>
  <si>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</si>
  <si>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</si>
  <si>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Msinga(KZN244)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</si>
  <si>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</si>
  <si>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</si>
  <si>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</si>
  <si>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</si>
  <si>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</si>
  <si>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</si>
  <si>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</si>
  <si>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</si>
  <si>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</si>
  <si>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</si>
  <si>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</si>
  <si>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</si>
  <si>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</si>
  <si>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</si>
  <si>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</si>
  <si>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</si>
  <si>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</si>
  <si>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</si>
  <si>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</si>
  <si>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</si>
  <si>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</si>
  <si>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</si>
  <si>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</si>
  <si>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</si>
  <si>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Msinga(KZN244)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</si>
  <si>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</si>
  <si>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</si>
  <si>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</si>
  <si>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</si>
  <si>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</si>
  <si>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</si>
  <si>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</si>
  <si>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</si>
  <si>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</si>
  <si>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</si>
  <si>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</si>
  <si>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</si>
  <si>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</si>
  <si>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</si>
  <si>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</si>
  <si>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</si>
  <si>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</si>
  <si>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</si>
  <si>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</si>
  <si>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</si>
  <si>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</si>
  <si>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</si>
  <si>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</si>
  <si>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</si>
  <si>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</si>
  <si>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</si>
  <si>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</si>
  <si>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</si>
  <si>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</si>
  <si>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</si>
  <si>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</si>
  <si>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</si>
  <si>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</si>
  <si>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</si>
  <si>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</si>
  <si>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Msinga(KZN244)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</si>
  <si>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</si>
  <si>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</si>
  <si>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Msinga(KZN244)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</si>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</sst>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500000</v>
      </c>
      <c r="E5" s="60">
        <v>500000</v>
      </c>
      <c r="F5" s="60">
        <v>36754</v>
      </c>
      <c r="G5" s="60">
        <v>36754</v>
      </c>
      <c r="H5" s="60">
        <v>36754</v>
      </c>
      <c r="I5" s="60">
        <v>110262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110262</v>
      </c>
      <c r="W5" s="60">
        <v>125000</v>
      </c>
      <c r="X5" s="60">
        <v>-14738</v>
      </c>
      <c r="Y5" s="61">
        <v>-11.79</v>
      </c>
      <c r="Z5" s="62">
        <v>500000</v>
      </c>
    </row>
    <row r="6" spans="1:26" ht="13.5">
      <c r="A6" s="58" t="s">
        <v>32</v>
      </c>
      <c r="B6" s="19">
        <v>0</v>
      </c>
      <c r="C6" s="19">
        <v>0</v>
      </c>
      <c r="D6" s="59">
        <v>23000</v>
      </c>
      <c r="E6" s="60">
        <v>23000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5750</v>
      </c>
      <c r="X6" s="60">
        <v>-5750</v>
      </c>
      <c r="Y6" s="61">
        <v>-100</v>
      </c>
      <c r="Z6" s="62">
        <v>23000</v>
      </c>
    </row>
    <row r="7" spans="1:26" ht="13.5">
      <c r="A7" s="58" t="s">
        <v>33</v>
      </c>
      <c r="B7" s="19">
        <v>0</v>
      </c>
      <c r="C7" s="19">
        <v>0</v>
      </c>
      <c r="D7" s="59">
        <v>3000000</v>
      </c>
      <c r="E7" s="60">
        <v>3000000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750000</v>
      </c>
      <c r="X7" s="60">
        <v>-750000</v>
      </c>
      <c r="Y7" s="61">
        <v>-100</v>
      </c>
      <c r="Z7" s="62">
        <v>3000000</v>
      </c>
    </row>
    <row r="8" spans="1:26" ht="13.5">
      <c r="A8" s="58" t="s">
        <v>34</v>
      </c>
      <c r="B8" s="19">
        <v>0</v>
      </c>
      <c r="C8" s="19">
        <v>0</v>
      </c>
      <c r="D8" s="59">
        <v>97566000</v>
      </c>
      <c r="E8" s="60">
        <v>97566000</v>
      </c>
      <c r="F8" s="60">
        <v>158988</v>
      </c>
      <c r="G8" s="60">
        <v>33697627</v>
      </c>
      <c r="H8" s="60">
        <v>667570</v>
      </c>
      <c r="I8" s="60">
        <v>34524185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34524185</v>
      </c>
      <c r="W8" s="60">
        <v>24391500</v>
      </c>
      <c r="X8" s="60">
        <v>10132685</v>
      </c>
      <c r="Y8" s="61">
        <v>41.54</v>
      </c>
      <c r="Z8" s="62">
        <v>97566000</v>
      </c>
    </row>
    <row r="9" spans="1:26" ht="13.5">
      <c r="A9" s="58" t="s">
        <v>35</v>
      </c>
      <c r="B9" s="19">
        <v>0</v>
      </c>
      <c r="C9" s="19">
        <v>0</v>
      </c>
      <c r="D9" s="59">
        <v>437000</v>
      </c>
      <c r="E9" s="60">
        <v>437000</v>
      </c>
      <c r="F9" s="60">
        <v>61090</v>
      </c>
      <c r="G9" s="60">
        <v>67506</v>
      </c>
      <c r="H9" s="60">
        <v>64737</v>
      </c>
      <c r="I9" s="60">
        <v>193333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193333</v>
      </c>
      <c r="W9" s="60">
        <v>109250</v>
      </c>
      <c r="X9" s="60">
        <v>84083</v>
      </c>
      <c r="Y9" s="61">
        <v>76.96</v>
      </c>
      <c r="Z9" s="62">
        <v>437000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101526000</v>
      </c>
      <c r="E10" s="66">
        <f t="shared" si="0"/>
        <v>101526000</v>
      </c>
      <c r="F10" s="66">
        <f t="shared" si="0"/>
        <v>256832</v>
      </c>
      <c r="G10" s="66">
        <f t="shared" si="0"/>
        <v>33801887</v>
      </c>
      <c r="H10" s="66">
        <f t="shared" si="0"/>
        <v>769061</v>
      </c>
      <c r="I10" s="66">
        <f t="shared" si="0"/>
        <v>34827780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34827780</v>
      </c>
      <c r="W10" s="66">
        <f t="shared" si="0"/>
        <v>25381500</v>
      </c>
      <c r="X10" s="66">
        <f t="shared" si="0"/>
        <v>9446280</v>
      </c>
      <c r="Y10" s="67">
        <f>+IF(W10&lt;&gt;0,(X10/W10)*100,0)</f>
        <v>37.21718574552331</v>
      </c>
      <c r="Z10" s="68">
        <f t="shared" si="0"/>
        <v>101526000</v>
      </c>
    </row>
    <row r="11" spans="1:26" ht="13.5">
      <c r="A11" s="58" t="s">
        <v>37</v>
      </c>
      <c r="B11" s="19">
        <v>0</v>
      </c>
      <c r="C11" s="19">
        <v>0</v>
      </c>
      <c r="D11" s="59">
        <v>17468161</v>
      </c>
      <c r="E11" s="60">
        <v>17468161</v>
      </c>
      <c r="F11" s="60">
        <v>1621396</v>
      </c>
      <c r="G11" s="60">
        <v>1690900</v>
      </c>
      <c r="H11" s="60">
        <v>1594244</v>
      </c>
      <c r="I11" s="60">
        <v>4906540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4906540</v>
      </c>
      <c r="W11" s="60">
        <v>4367040</v>
      </c>
      <c r="X11" s="60">
        <v>539500</v>
      </c>
      <c r="Y11" s="61">
        <v>12.35</v>
      </c>
      <c r="Z11" s="62">
        <v>17468161</v>
      </c>
    </row>
    <row r="12" spans="1:26" ht="13.5">
      <c r="A12" s="58" t="s">
        <v>38</v>
      </c>
      <c r="B12" s="19">
        <v>0</v>
      </c>
      <c r="C12" s="19">
        <v>0</v>
      </c>
      <c r="D12" s="59">
        <v>8666738</v>
      </c>
      <c r="E12" s="60">
        <v>8666738</v>
      </c>
      <c r="F12" s="60">
        <v>502365</v>
      </c>
      <c r="G12" s="60">
        <v>463831</v>
      </c>
      <c r="H12" s="60">
        <v>463831</v>
      </c>
      <c r="I12" s="60">
        <v>1430027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1430027</v>
      </c>
      <c r="W12" s="60">
        <v>2166685</v>
      </c>
      <c r="X12" s="60">
        <v>-736658</v>
      </c>
      <c r="Y12" s="61">
        <v>-34</v>
      </c>
      <c r="Z12" s="62">
        <v>8666738</v>
      </c>
    </row>
    <row r="13" spans="1:26" ht="13.5">
      <c r="A13" s="58" t="s">
        <v>278</v>
      </c>
      <c r="B13" s="19">
        <v>0</v>
      </c>
      <c r="C13" s="19">
        <v>0</v>
      </c>
      <c r="D13" s="59">
        <v>9815500</v>
      </c>
      <c r="E13" s="60">
        <v>9815500</v>
      </c>
      <c r="F13" s="60">
        <v>0</v>
      </c>
      <c r="G13" s="60">
        <v>1097809</v>
      </c>
      <c r="H13" s="60">
        <v>1147224</v>
      </c>
      <c r="I13" s="60">
        <v>2245033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2245033</v>
      </c>
      <c r="W13" s="60">
        <v>2453875</v>
      </c>
      <c r="X13" s="60">
        <v>-208842</v>
      </c>
      <c r="Y13" s="61">
        <v>-8.51</v>
      </c>
      <c r="Z13" s="62">
        <v>9815500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986959</v>
      </c>
      <c r="H15" s="60">
        <v>709866</v>
      </c>
      <c r="I15" s="60">
        <v>1696825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1696825</v>
      </c>
      <c r="W15" s="60">
        <v>0</v>
      </c>
      <c r="X15" s="60">
        <v>1696825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8400000</v>
      </c>
      <c r="E16" s="60">
        <v>8400000</v>
      </c>
      <c r="F16" s="60">
        <v>254350</v>
      </c>
      <c r="G16" s="60">
        <v>745439</v>
      </c>
      <c r="H16" s="60">
        <v>115522</v>
      </c>
      <c r="I16" s="60">
        <v>1115311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1115311</v>
      </c>
      <c r="W16" s="60">
        <v>2100000</v>
      </c>
      <c r="X16" s="60">
        <v>-984689</v>
      </c>
      <c r="Y16" s="61">
        <v>-46.89</v>
      </c>
      <c r="Z16" s="62">
        <v>8400000</v>
      </c>
    </row>
    <row r="17" spans="1:26" ht="13.5">
      <c r="A17" s="58" t="s">
        <v>43</v>
      </c>
      <c r="B17" s="19">
        <v>0</v>
      </c>
      <c r="C17" s="19">
        <v>0</v>
      </c>
      <c r="D17" s="59">
        <v>50951549</v>
      </c>
      <c r="E17" s="60">
        <v>50951549</v>
      </c>
      <c r="F17" s="60">
        <v>1052275</v>
      </c>
      <c r="G17" s="60">
        <v>2170014</v>
      </c>
      <c r="H17" s="60">
        <v>1645415</v>
      </c>
      <c r="I17" s="60">
        <v>4867704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4867704</v>
      </c>
      <c r="W17" s="60">
        <v>12737887</v>
      </c>
      <c r="X17" s="60">
        <v>-7870183</v>
      </c>
      <c r="Y17" s="61">
        <v>-61.79</v>
      </c>
      <c r="Z17" s="62">
        <v>50951549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95301948</v>
      </c>
      <c r="E18" s="73">
        <f t="shared" si="1"/>
        <v>95301948</v>
      </c>
      <c r="F18" s="73">
        <f t="shared" si="1"/>
        <v>3430386</v>
      </c>
      <c r="G18" s="73">
        <f t="shared" si="1"/>
        <v>7154952</v>
      </c>
      <c r="H18" s="73">
        <f t="shared" si="1"/>
        <v>5676102</v>
      </c>
      <c r="I18" s="73">
        <f t="shared" si="1"/>
        <v>16261440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16261440</v>
      </c>
      <c r="W18" s="73">
        <f t="shared" si="1"/>
        <v>23825487</v>
      </c>
      <c r="X18" s="73">
        <f t="shared" si="1"/>
        <v>-7564047</v>
      </c>
      <c r="Y18" s="67">
        <f>+IF(W18&lt;&gt;0,(X18/W18)*100,0)</f>
        <v>-31.747712019485686</v>
      </c>
      <c r="Z18" s="74">
        <f t="shared" si="1"/>
        <v>95301948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6224052</v>
      </c>
      <c r="E19" s="77">
        <f t="shared" si="2"/>
        <v>6224052</v>
      </c>
      <c r="F19" s="77">
        <f t="shared" si="2"/>
        <v>-3173554</v>
      </c>
      <c r="G19" s="77">
        <f t="shared" si="2"/>
        <v>26646935</v>
      </c>
      <c r="H19" s="77">
        <f t="shared" si="2"/>
        <v>-4907041</v>
      </c>
      <c r="I19" s="77">
        <f t="shared" si="2"/>
        <v>18566340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18566340</v>
      </c>
      <c r="W19" s="77">
        <f>IF(E10=E18,0,W10-W18)</f>
        <v>1556013</v>
      </c>
      <c r="X19" s="77">
        <f t="shared" si="2"/>
        <v>17010327</v>
      </c>
      <c r="Y19" s="78">
        <f>+IF(W19&lt;&gt;0,(X19/W19)*100,0)</f>
        <v>1093.1995426773426</v>
      </c>
      <c r="Z19" s="79">
        <f t="shared" si="2"/>
        <v>6224052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6224052</v>
      </c>
      <c r="E22" s="88">
        <f t="shared" si="3"/>
        <v>6224052</v>
      </c>
      <c r="F22" s="88">
        <f t="shared" si="3"/>
        <v>-3173554</v>
      </c>
      <c r="G22" s="88">
        <f t="shared" si="3"/>
        <v>26646935</v>
      </c>
      <c r="H22" s="88">
        <f t="shared" si="3"/>
        <v>-4907041</v>
      </c>
      <c r="I22" s="88">
        <f t="shared" si="3"/>
        <v>18566340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18566340</v>
      </c>
      <c r="W22" s="88">
        <f t="shared" si="3"/>
        <v>1556013</v>
      </c>
      <c r="X22" s="88">
        <f t="shared" si="3"/>
        <v>17010327</v>
      </c>
      <c r="Y22" s="89">
        <f>+IF(W22&lt;&gt;0,(X22/W22)*100,0)</f>
        <v>1093.1995426773426</v>
      </c>
      <c r="Z22" s="90">
        <f t="shared" si="3"/>
        <v>6224052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6224052</v>
      </c>
      <c r="E24" s="77">
        <f t="shared" si="4"/>
        <v>6224052</v>
      </c>
      <c r="F24" s="77">
        <f t="shared" si="4"/>
        <v>-3173554</v>
      </c>
      <c r="G24" s="77">
        <f t="shared" si="4"/>
        <v>26646935</v>
      </c>
      <c r="H24" s="77">
        <f t="shared" si="4"/>
        <v>-4907041</v>
      </c>
      <c r="I24" s="77">
        <f t="shared" si="4"/>
        <v>18566340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18566340</v>
      </c>
      <c r="W24" s="77">
        <f t="shared" si="4"/>
        <v>1556013</v>
      </c>
      <c r="X24" s="77">
        <f t="shared" si="4"/>
        <v>17010327</v>
      </c>
      <c r="Y24" s="78">
        <f>+IF(W24&lt;&gt;0,(X24/W24)*100,0)</f>
        <v>1093.1995426773426</v>
      </c>
      <c r="Z24" s="79">
        <f t="shared" si="4"/>
        <v>6224052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37994000</v>
      </c>
      <c r="E27" s="100">
        <v>37994000</v>
      </c>
      <c r="F27" s="100">
        <v>183848</v>
      </c>
      <c r="G27" s="100">
        <v>5475099</v>
      </c>
      <c r="H27" s="100">
        <v>4702552</v>
      </c>
      <c r="I27" s="100">
        <v>10361499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10361499</v>
      </c>
      <c r="W27" s="100">
        <v>9498500</v>
      </c>
      <c r="X27" s="100">
        <v>862999</v>
      </c>
      <c r="Y27" s="101">
        <v>9.09</v>
      </c>
      <c r="Z27" s="102">
        <v>37994000</v>
      </c>
    </row>
    <row r="28" spans="1:26" ht="13.5">
      <c r="A28" s="103" t="s">
        <v>46</v>
      </c>
      <c r="B28" s="19">
        <v>0</v>
      </c>
      <c r="C28" s="19">
        <v>0</v>
      </c>
      <c r="D28" s="59">
        <v>31844000</v>
      </c>
      <c r="E28" s="60">
        <v>31844000</v>
      </c>
      <c r="F28" s="60">
        <v>183848</v>
      </c>
      <c r="G28" s="60">
        <v>5475099</v>
      </c>
      <c r="H28" s="60">
        <v>4702552</v>
      </c>
      <c r="I28" s="60">
        <v>10361499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10361499</v>
      </c>
      <c r="W28" s="60">
        <v>7961000</v>
      </c>
      <c r="X28" s="60">
        <v>2400499</v>
      </c>
      <c r="Y28" s="61">
        <v>30.15</v>
      </c>
      <c r="Z28" s="62">
        <v>31844000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6150000</v>
      </c>
      <c r="E31" s="60">
        <v>6150000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1537500</v>
      </c>
      <c r="X31" s="60">
        <v>-1537500</v>
      </c>
      <c r="Y31" s="61">
        <v>-100</v>
      </c>
      <c r="Z31" s="62">
        <v>6150000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37994000</v>
      </c>
      <c r="E32" s="100">
        <f t="shared" si="5"/>
        <v>37994000</v>
      </c>
      <c r="F32" s="100">
        <f t="shared" si="5"/>
        <v>183848</v>
      </c>
      <c r="G32" s="100">
        <f t="shared" si="5"/>
        <v>5475099</v>
      </c>
      <c r="H32" s="100">
        <f t="shared" si="5"/>
        <v>4702552</v>
      </c>
      <c r="I32" s="100">
        <f t="shared" si="5"/>
        <v>10361499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10361499</v>
      </c>
      <c r="W32" s="100">
        <f t="shared" si="5"/>
        <v>9498500</v>
      </c>
      <c r="X32" s="100">
        <f t="shared" si="5"/>
        <v>862999</v>
      </c>
      <c r="Y32" s="101">
        <f>+IF(W32&lt;&gt;0,(X32/W32)*100,0)</f>
        <v>9.085634573880085</v>
      </c>
      <c r="Z32" s="102">
        <f t="shared" si="5"/>
        <v>37994000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92477000</v>
      </c>
      <c r="E35" s="60">
        <v>92477000</v>
      </c>
      <c r="F35" s="60">
        <v>78452091</v>
      </c>
      <c r="G35" s="60">
        <v>130383137</v>
      </c>
      <c r="H35" s="60">
        <v>129997439</v>
      </c>
      <c r="I35" s="60">
        <v>129997439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129997439</v>
      </c>
      <c r="W35" s="60">
        <v>23119250</v>
      </c>
      <c r="X35" s="60">
        <v>106878189</v>
      </c>
      <c r="Y35" s="61">
        <v>462.29</v>
      </c>
      <c r="Z35" s="62">
        <v>92477000</v>
      </c>
    </row>
    <row r="36" spans="1:26" ht="13.5">
      <c r="A36" s="58" t="s">
        <v>57</v>
      </c>
      <c r="B36" s="19">
        <v>0</v>
      </c>
      <c r="C36" s="19">
        <v>0</v>
      </c>
      <c r="D36" s="59">
        <v>137421000</v>
      </c>
      <c r="E36" s="60">
        <v>137421000</v>
      </c>
      <c r="F36" s="60">
        <v>183848</v>
      </c>
      <c r="G36" s="60">
        <v>5658947</v>
      </c>
      <c r="H36" s="60">
        <v>10361499</v>
      </c>
      <c r="I36" s="60">
        <v>10361499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10361499</v>
      </c>
      <c r="W36" s="60">
        <v>34355250</v>
      </c>
      <c r="X36" s="60">
        <v>-23993751</v>
      </c>
      <c r="Y36" s="61">
        <v>-69.84</v>
      </c>
      <c r="Z36" s="62">
        <v>137421000</v>
      </c>
    </row>
    <row r="37" spans="1:26" ht="13.5">
      <c r="A37" s="58" t="s">
        <v>58</v>
      </c>
      <c r="B37" s="19">
        <v>0</v>
      </c>
      <c r="C37" s="19">
        <v>0</v>
      </c>
      <c r="D37" s="59">
        <v>29000000</v>
      </c>
      <c r="E37" s="60">
        <v>29000000</v>
      </c>
      <c r="F37" s="60">
        <v>53832573</v>
      </c>
      <c r="G37" s="60">
        <v>84591783</v>
      </c>
      <c r="H37" s="60">
        <v>93815678</v>
      </c>
      <c r="I37" s="60">
        <v>93815678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93815678</v>
      </c>
      <c r="W37" s="60">
        <v>7250000</v>
      </c>
      <c r="X37" s="60">
        <v>86565678</v>
      </c>
      <c r="Y37" s="61">
        <v>1194.01</v>
      </c>
      <c r="Z37" s="62">
        <v>29000000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200898000</v>
      </c>
      <c r="E39" s="60">
        <v>200898000</v>
      </c>
      <c r="F39" s="60">
        <v>24803366</v>
      </c>
      <c r="G39" s="60">
        <v>51450301</v>
      </c>
      <c r="H39" s="60">
        <v>46543260</v>
      </c>
      <c r="I39" s="60">
        <v>46543260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46543260</v>
      </c>
      <c r="W39" s="60">
        <v>50224500</v>
      </c>
      <c r="X39" s="60">
        <v>-3681240</v>
      </c>
      <c r="Y39" s="61">
        <v>-7.33</v>
      </c>
      <c r="Z39" s="62">
        <v>200898000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51310175</v>
      </c>
      <c r="E42" s="60">
        <v>51310175</v>
      </c>
      <c r="F42" s="60">
        <v>51931046</v>
      </c>
      <c r="G42" s="60">
        <v>-385698</v>
      </c>
      <c r="H42" s="60">
        <v>-1517395</v>
      </c>
      <c r="I42" s="60">
        <v>50027953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50027953</v>
      </c>
      <c r="W42" s="60">
        <v>15508543</v>
      </c>
      <c r="X42" s="60">
        <v>34519410</v>
      </c>
      <c r="Y42" s="61">
        <v>222.58</v>
      </c>
      <c r="Z42" s="62">
        <v>51310175</v>
      </c>
    </row>
    <row r="43" spans="1:26" ht="13.5">
      <c r="A43" s="58" t="s">
        <v>63</v>
      </c>
      <c r="B43" s="19">
        <v>0</v>
      </c>
      <c r="C43" s="19">
        <v>0</v>
      </c>
      <c r="D43" s="59">
        <v>-37994000</v>
      </c>
      <c r="E43" s="60">
        <v>-37994000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-9498501</v>
      </c>
      <c r="X43" s="60">
        <v>9498501</v>
      </c>
      <c r="Y43" s="61">
        <v>-100</v>
      </c>
      <c r="Z43" s="62">
        <v>-37994000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89349346</v>
      </c>
      <c r="E45" s="100">
        <v>89349346</v>
      </c>
      <c r="F45" s="100">
        <v>127963207</v>
      </c>
      <c r="G45" s="100">
        <v>127577509</v>
      </c>
      <c r="H45" s="100">
        <v>126060114</v>
      </c>
      <c r="I45" s="100">
        <v>126060114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126060114</v>
      </c>
      <c r="W45" s="100">
        <v>82043213</v>
      </c>
      <c r="X45" s="100">
        <v>44016901</v>
      </c>
      <c r="Y45" s="101">
        <v>53.65</v>
      </c>
      <c r="Z45" s="102">
        <v>89349346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86682</v>
      </c>
      <c r="C49" s="52">
        <v>0</v>
      </c>
      <c r="D49" s="129">
        <v>40303</v>
      </c>
      <c r="E49" s="54">
        <v>40223</v>
      </c>
      <c r="F49" s="54">
        <v>0</v>
      </c>
      <c r="G49" s="54">
        <v>0</v>
      </c>
      <c r="H49" s="54">
        <v>0</v>
      </c>
      <c r="I49" s="54">
        <v>40137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7546835</v>
      </c>
      <c r="W49" s="54">
        <v>0</v>
      </c>
      <c r="X49" s="54">
        <v>0</v>
      </c>
      <c r="Y49" s="54">
        <v>0</v>
      </c>
      <c r="Z49" s="130">
        <v>7754180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464392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464392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89.89196940726578</v>
      </c>
      <c r="E58" s="7">
        <f t="shared" si="6"/>
        <v>89.89196940726578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89.89216061185469</v>
      </c>
      <c r="X58" s="7">
        <f t="shared" si="6"/>
        <v>0</v>
      </c>
      <c r="Y58" s="7">
        <f t="shared" si="6"/>
        <v>0</v>
      </c>
      <c r="Z58" s="8">
        <f t="shared" si="6"/>
        <v>89.89196940726578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91.152</v>
      </c>
      <c r="E59" s="10">
        <f t="shared" si="7"/>
        <v>91.152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91.152</v>
      </c>
      <c r="X59" s="10">
        <f t="shared" si="7"/>
        <v>0</v>
      </c>
      <c r="Y59" s="10">
        <f t="shared" si="7"/>
        <v>0</v>
      </c>
      <c r="Z59" s="11">
        <f t="shared" si="7"/>
        <v>91.152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62.5</v>
      </c>
      <c r="E60" s="13">
        <f t="shared" si="7"/>
        <v>62.5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62.504347826086956</v>
      </c>
      <c r="X60" s="13">
        <f t="shared" si="7"/>
        <v>0</v>
      </c>
      <c r="Y60" s="13">
        <f t="shared" si="7"/>
        <v>0</v>
      </c>
      <c r="Z60" s="14">
        <f t="shared" si="7"/>
        <v>62.5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523000</v>
      </c>
      <c r="E67" s="26">
        <v>523000</v>
      </c>
      <c r="F67" s="26">
        <v>36754</v>
      </c>
      <c r="G67" s="26">
        <v>36754</v>
      </c>
      <c r="H67" s="26">
        <v>36754</v>
      </c>
      <c r="I67" s="26">
        <v>110262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110262</v>
      </c>
      <c r="W67" s="26">
        <v>130750</v>
      </c>
      <c r="X67" s="26"/>
      <c r="Y67" s="25"/>
      <c r="Z67" s="27">
        <v>523000</v>
      </c>
    </row>
    <row r="68" spans="1:26" ht="13.5" hidden="1">
      <c r="A68" s="37" t="s">
        <v>31</v>
      </c>
      <c r="B68" s="19"/>
      <c r="C68" s="19"/>
      <c r="D68" s="20">
        <v>500000</v>
      </c>
      <c r="E68" s="21">
        <v>500000</v>
      </c>
      <c r="F68" s="21">
        <v>36754</v>
      </c>
      <c r="G68" s="21">
        <v>36754</v>
      </c>
      <c r="H68" s="21">
        <v>36754</v>
      </c>
      <c r="I68" s="21">
        <v>110262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110262</v>
      </c>
      <c r="W68" s="21">
        <v>125000</v>
      </c>
      <c r="X68" s="21"/>
      <c r="Y68" s="20"/>
      <c r="Z68" s="23">
        <v>500000</v>
      </c>
    </row>
    <row r="69" spans="1:26" ht="13.5" hidden="1">
      <c r="A69" s="38" t="s">
        <v>32</v>
      </c>
      <c r="B69" s="19"/>
      <c r="C69" s="19"/>
      <c r="D69" s="20">
        <v>23000</v>
      </c>
      <c r="E69" s="21">
        <v>23000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5750</v>
      </c>
      <c r="X69" s="21"/>
      <c r="Y69" s="20"/>
      <c r="Z69" s="23">
        <v>23000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23000</v>
      </c>
      <c r="E74" s="21">
        <v>23000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5750</v>
      </c>
      <c r="X74" s="21"/>
      <c r="Y74" s="20"/>
      <c r="Z74" s="23">
        <v>23000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470135</v>
      </c>
      <c r="E76" s="34">
        <v>470135</v>
      </c>
      <c r="F76" s="34">
        <v>36754</v>
      </c>
      <c r="G76" s="34">
        <v>36754</v>
      </c>
      <c r="H76" s="34">
        <v>36754</v>
      </c>
      <c r="I76" s="34">
        <v>110262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110262</v>
      </c>
      <c r="W76" s="34">
        <v>117534</v>
      </c>
      <c r="X76" s="34"/>
      <c r="Y76" s="33"/>
      <c r="Z76" s="35">
        <v>470135</v>
      </c>
    </row>
    <row r="77" spans="1:26" ht="13.5" hidden="1">
      <c r="A77" s="37" t="s">
        <v>31</v>
      </c>
      <c r="B77" s="19"/>
      <c r="C77" s="19"/>
      <c r="D77" s="20">
        <v>455760</v>
      </c>
      <c r="E77" s="21">
        <v>455760</v>
      </c>
      <c r="F77" s="21">
        <v>36754</v>
      </c>
      <c r="G77" s="21">
        <v>36754</v>
      </c>
      <c r="H77" s="21">
        <v>36754</v>
      </c>
      <c r="I77" s="21">
        <v>110262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110262</v>
      </c>
      <c r="W77" s="21">
        <v>113940</v>
      </c>
      <c r="X77" s="21"/>
      <c r="Y77" s="20"/>
      <c r="Z77" s="23">
        <v>455760</v>
      </c>
    </row>
    <row r="78" spans="1:26" ht="13.5" hidden="1">
      <c r="A78" s="38" t="s">
        <v>32</v>
      </c>
      <c r="B78" s="19"/>
      <c r="C78" s="19"/>
      <c r="D78" s="20">
        <v>14375</v>
      </c>
      <c r="E78" s="21">
        <v>14375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3594</v>
      </c>
      <c r="X78" s="21"/>
      <c r="Y78" s="20"/>
      <c r="Z78" s="23">
        <v>14375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14375</v>
      </c>
      <c r="E82" s="21">
        <v>14375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3594</v>
      </c>
      <c r="X82" s="21"/>
      <c r="Y82" s="20"/>
      <c r="Z82" s="23">
        <v>14375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101526000</v>
      </c>
      <c r="F5" s="100">
        <f t="shared" si="0"/>
        <v>101526000</v>
      </c>
      <c r="G5" s="100">
        <f t="shared" si="0"/>
        <v>255087</v>
      </c>
      <c r="H5" s="100">
        <f t="shared" si="0"/>
        <v>33800142</v>
      </c>
      <c r="I5" s="100">
        <f t="shared" si="0"/>
        <v>767316</v>
      </c>
      <c r="J5" s="100">
        <f t="shared" si="0"/>
        <v>34822545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34822545</v>
      </c>
      <c r="X5" s="100">
        <f t="shared" si="0"/>
        <v>25381500</v>
      </c>
      <c r="Y5" s="100">
        <f t="shared" si="0"/>
        <v>9441045</v>
      </c>
      <c r="Z5" s="137">
        <f>+IF(X5&lt;&gt;0,+(Y5/X5)*100,0)</f>
        <v>37.196560486968856</v>
      </c>
      <c r="AA5" s="153">
        <f>SUM(AA6:AA8)</f>
        <v>101526000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210338</v>
      </c>
      <c r="H6" s="60">
        <v>33751502</v>
      </c>
      <c r="I6" s="60">
        <v>722795</v>
      </c>
      <c r="J6" s="60">
        <v>34684635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34684635</v>
      </c>
      <c r="X6" s="60"/>
      <c r="Y6" s="60">
        <v>34684635</v>
      </c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101526000</v>
      </c>
      <c r="F7" s="159">
        <v>101526000</v>
      </c>
      <c r="G7" s="159">
        <v>36754</v>
      </c>
      <c r="H7" s="159">
        <v>36754</v>
      </c>
      <c r="I7" s="159">
        <v>36754</v>
      </c>
      <c r="J7" s="159">
        <v>110262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110262</v>
      </c>
      <c r="X7" s="159">
        <v>25381500</v>
      </c>
      <c r="Y7" s="159">
        <v>-25271238</v>
      </c>
      <c r="Z7" s="141">
        <v>-99.57</v>
      </c>
      <c r="AA7" s="157">
        <v>101526000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7995</v>
      </c>
      <c r="H8" s="60">
        <v>11886</v>
      </c>
      <c r="I8" s="60">
        <v>7767</v>
      </c>
      <c r="J8" s="60">
        <v>27648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27648</v>
      </c>
      <c r="X8" s="60"/>
      <c r="Y8" s="60">
        <v>27648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1745</v>
      </c>
      <c r="H19" s="100">
        <f t="shared" si="3"/>
        <v>1745</v>
      </c>
      <c r="I19" s="100">
        <f t="shared" si="3"/>
        <v>1745</v>
      </c>
      <c r="J19" s="100">
        <f t="shared" si="3"/>
        <v>5235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5235</v>
      </c>
      <c r="X19" s="100">
        <f t="shared" si="3"/>
        <v>0</v>
      </c>
      <c r="Y19" s="100">
        <f t="shared" si="3"/>
        <v>5235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1745</v>
      </c>
      <c r="H23" s="60">
        <v>1745</v>
      </c>
      <c r="I23" s="60">
        <v>1745</v>
      </c>
      <c r="J23" s="60">
        <v>5235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5235</v>
      </c>
      <c r="X23" s="60"/>
      <c r="Y23" s="60">
        <v>5235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101526000</v>
      </c>
      <c r="F25" s="73">
        <f t="shared" si="4"/>
        <v>101526000</v>
      </c>
      <c r="G25" s="73">
        <f t="shared" si="4"/>
        <v>256832</v>
      </c>
      <c r="H25" s="73">
        <f t="shared" si="4"/>
        <v>33801887</v>
      </c>
      <c r="I25" s="73">
        <f t="shared" si="4"/>
        <v>769061</v>
      </c>
      <c r="J25" s="73">
        <f t="shared" si="4"/>
        <v>34827780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34827780</v>
      </c>
      <c r="X25" s="73">
        <f t="shared" si="4"/>
        <v>25381500</v>
      </c>
      <c r="Y25" s="73">
        <f t="shared" si="4"/>
        <v>9446280</v>
      </c>
      <c r="Z25" s="170">
        <f>+IF(X25&lt;&gt;0,+(Y25/X25)*100,0)</f>
        <v>37.21718574552331</v>
      </c>
      <c r="AA25" s="168">
        <f>+AA5+AA9+AA15+AA19+AA24</f>
        <v>101526000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95301948</v>
      </c>
      <c r="F28" s="100">
        <f t="shared" si="5"/>
        <v>95301948</v>
      </c>
      <c r="G28" s="100">
        <f t="shared" si="5"/>
        <v>3180546</v>
      </c>
      <c r="H28" s="100">
        <f t="shared" si="5"/>
        <v>4894717</v>
      </c>
      <c r="I28" s="100">
        <f t="shared" si="5"/>
        <v>3663403</v>
      </c>
      <c r="J28" s="100">
        <f t="shared" si="5"/>
        <v>11738666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11738666</v>
      </c>
      <c r="X28" s="100">
        <f t="shared" si="5"/>
        <v>23825487</v>
      </c>
      <c r="Y28" s="100">
        <f t="shared" si="5"/>
        <v>-12086821</v>
      </c>
      <c r="Z28" s="137">
        <f>+IF(X28&lt;&gt;0,+(Y28/X28)*100,0)</f>
        <v>-50.730635642411</v>
      </c>
      <c r="AA28" s="153">
        <f>SUM(AA29:AA31)</f>
        <v>95301948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2909768</v>
      </c>
      <c r="H29" s="60">
        <v>4232080</v>
      </c>
      <c r="I29" s="60">
        <v>3033911</v>
      </c>
      <c r="J29" s="60">
        <v>10175759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10175759</v>
      </c>
      <c r="X29" s="60"/>
      <c r="Y29" s="60">
        <v>10175759</v>
      </c>
      <c r="Z29" s="140">
        <v>0</v>
      </c>
      <c r="AA29" s="155"/>
    </row>
    <row r="30" spans="1:27" ht="13.5">
      <c r="A30" s="138" t="s">
        <v>76</v>
      </c>
      <c r="B30" s="136"/>
      <c r="C30" s="157"/>
      <c r="D30" s="157"/>
      <c r="E30" s="158">
        <v>95301948</v>
      </c>
      <c r="F30" s="159">
        <v>95301948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23825487</v>
      </c>
      <c r="Y30" s="159">
        <v>-23825487</v>
      </c>
      <c r="Z30" s="141">
        <v>-100</v>
      </c>
      <c r="AA30" s="157">
        <v>95301948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270778</v>
      </c>
      <c r="H31" s="60">
        <v>662637</v>
      </c>
      <c r="I31" s="60">
        <v>629492</v>
      </c>
      <c r="J31" s="60">
        <v>1562907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1562907</v>
      </c>
      <c r="X31" s="60"/>
      <c r="Y31" s="60">
        <v>1562907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37340</v>
      </c>
      <c r="H32" s="100">
        <f t="shared" si="6"/>
        <v>63934</v>
      </c>
      <c r="I32" s="100">
        <f t="shared" si="6"/>
        <v>103604</v>
      </c>
      <c r="J32" s="100">
        <f t="shared" si="6"/>
        <v>204878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204878</v>
      </c>
      <c r="X32" s="100">
        <f t="shared" si="6"/>
        <v>0</v>
      </c>
      <c r="Y32" s="100">
        <f t="shared" si="6"/>
        <v>204878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37340</v>
      </c>
      <c r="H33" s="60">
        <v>63934</v>
      </c>
      <c r="I33" s="60">
        <v>103604</v>
      </c>
      <c r="J33" s="60">
        <v>204878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204878</v>
      </c>
      <c r="X33" s="60"/>
      <c r="Y33" s="60">
        <v>204878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212500</v>
      </c>
      <c r="H42" s="100">
        <f t="shared" si="8"/>
        <v>2196301</v>
      </c>
      <c r="I42" s="100">
        <f t="shared" si="8"/>
        <v>1909095</v>
      </c>
      <c r="J42" s="100">
        <f t="shared" si="8"/>
        <v>4317896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4317896</v>
      </c>
      <c r="X42" s="100">
        <f t="shared" si="8"/>
        <v>0</v>
      </c>
      <c r="Y42" s="100">
        <f t="shared" si="8"/>
        <v>4317896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37340</v>
      </c>
      <c r="H44" s="60">
        <v>38171</v>
      </c>
      <c r="I44" s="60">
        <v>39118</v>
      </c>
      <c r="J44" s="60">
        <v>114629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114629</v>
      </c>
      <c r="X44" s="60"/>
      <c r="Y44" s="60">
        <v>114629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175160</v>
      </c>
      <c r="H46" s="60">
        <v>2158130</v>
      </c>
      <c r="I46" s="60">
        <v>1869977</v>
      </c>
      <c r="J46" s="60">
        <v>4203267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4203267</v>
      </c>
      <c r="X46" s="60"/>
      <c r="Y46" s="60">
        <v>4203267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95301948</v>
      </c>
      <c r="F48" s="73">
        <f t="shared" si="9"/>
        <v>95301948</v>
      </c>
      <c r="G48" s="73">
        <f t="shared" si="9"/>
        <v>3430386</v>
      </c>
      <c r="H48" s="73">
        <f t="shared" si="9"/>
        <v>7154952</v>
      </c>
      <c r="I48" s="73">
        <f t="shared" si="9"/>
        <v>5676102</v>
      </c>
      <c r="J48" s="73">
        <f t="shared" si="9"/>
        <v>16261440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16261440</v>
      </c>
      <c r="X48" s="73">
        <f t="shared" si="9"/>
        <v>23825487</v>
      </c>
      <c r="Y48" s="73">
        <f t="shared" si="9"/>
        <v>-7564047</v>
      </c>
      <c r="Z48" s="170">
        <f>+IF(X48&lt;&gt;0,+(Y48/X48)*100,0)</f>
        <v>-31.747712019485686</v>
      </c>
      <c r="AA48" s="168">
        <f>+AA28+AA32+AA38+AA42+AA47</f>
        <v>95301948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6224052</v>
      </c>
      <c r="F49" s="173">
        <f t="shared" si="10"/>
        <v>6224052</v>
      </c>
      <c r="G49" s="173">
        <f t="shared" si="10"/>
        <v>-3173554</v>
      </c>
      <c r="H49" s="173">
        <f t="shared" si="10"/>
        <v>26646935</v>
      </c>
      <c r="I49" s="173">
        <f t="shared" si="10"/>
        <v>-4907041</v>
      </c>
      <c r="J49" s="173">
        <f t="shared" si="10"/>
        <v>18566340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18566340</v>
      </c>
      <c r="X49" s="173">
        <f>IF(F25=F48,0,X25-X48)</f>
        <v>1556013</v>
      </c>
      <c r="Y49" s="173">
        <f t="shared" si="10"/>
        <v>17010327</v>
      </c>
      <c r="Z49" s="174">
        <f>+IF(X49&lt;&gt;0,+(Y49/X49)*100,0)</f>
        <v>1093.1995426773426</v>
      </c>
      <c r="AA49" s="171">
        <f>+AA25-AA48</f>
        <v>6224052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500000</v>
      </c>
      <c r="F5" s="60">
        <v>500000</v>
      </c>
      <c r="G5" s="60">
        <v>36754</v>
      </c>
      <c r="H5" s="60">
        <v>36754</v>
      </c>
      <c r="I5" s="60">
        <v>36754</v>
      </c>
      <c r="J5" s="60">
        <v>110262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110262</v>
      </c>
      <c r="X5" s="60">
        <v>125000</v>
      </c>
      <c r="Y5" s="60">
        <v>-14738</v>
      </c>
      <c r="Z5" s="140">
        <v>-11.79</v>
      </c>
      <c r="AA5" s="155">
        <v>500000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23000</v>
      </c>
      <c r="F11" s="60">
        <v>23000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5750</v>
      </c>
      <c r="Y11" s="60">
        <v>-5750</v>
      </c>
      <c r="Z11" s="140">
        <v>-100</v>
      </c>
      <c r="AA11" s="155">
        <v>23000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130000</v>
      </c>
      <c r="F12" s="60">
        <v>130000</v>
      </c>
      <c r="G12" s="60">
        <v>61090</v>
      </c>
      <c r="H12" s="60">
        <v>67506</v>
      </c>
      <c r="I12" s="60">
        <v>64737</v>
      </c>
      <c r="J12" s="60">
        <v>193333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193333</v>
      </c>
      <c r="X12" s="60">
        <v>32500</v>
      </c>
      <c r="Y12" s="60">
        <v>160833</v>
      </c>
      <c r="Z12" s="140">
        <v>494.87</v>
      </c>
      <c r="AA12" s="155">
        <v>130000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3000000</v>
      </c>
      <c r="F13" s="60">
        <v>3000000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750000</v>
      </c>
      <c r="Y13" s="60">
        <v>-750000</v>
      </c>
      <c r="Z13" s="140">
        <v>-100</v>
      </c>
      <c r="AA13" s="155">
        <v>3000000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97566000</v>
      </c>
      <c r="F19" s="60">
        <v>97566000</v>
      </c>
      <c r="G19" s="60">
        <v>158988</v>
      </c>
      <c r="H19" s="60">
        <v>33697627</v>
      </c>
      <c r="I19" s="60">
        <v>667570</v>
      </c>
      <c r="J19" s="60">
        <v>34524185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34524185</v>
      </c>
      <c r="X19" s="60">
        <v>24391500</v>
      </c>
      <c r="Y19" s="60">
        <v>10132685</v>
      </c>
      <c r="Z19" s="140">
        <v>41.54</v>
      </c>
      <c r="AA19" s="155">
        <v>97566000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307000</v>
      </c>
      <c r="F20" s="54">
        <v>307000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76750</v>
      </c>
      <c r="Y20" s="54">
        <v>-76750</v>
      </c>
      <c r="Z20" s="184">
        <v>-100</v>
      </c>
      <c r="AA20" s="130">
        <v>307000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101526000</v>
      </c>
      <c r="F22" s="190">
        <f t="shared" si="0"/>
        <v>101526000</v>
      </c>
      <c r="G22" s="190">
        <f t="shared" si="0"/>
        <v>256832</v>
      </c>
      <c r="H22" s="190">
        <f t="shared" si="0"/>
        <v>33801887</v>
      </c>
      <c r="I22" s="190">
        <f t="shared" si="0"/>
        <v>769061</v>
      </c>
      <c r="J22" s="190">
        <f t="shared" si="0"/>
        <v>34827780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34827780</v>
      </c>
      <c r="X22" s="190">
        <f t="shared" si="0"/>
        <v>25381500</v>
      </c>
      <c r="Y22" s="190">
        <f t="shared" si="0"/>
        <v>9446280</v>
      </c>
      <c r="Z22" s="191">
        <f>+IF(X22&lt;&gt;0,+(Y22/X22)*100,0)</f>
        <v>37.21718574552331</v>
      </c>
      <c r="AA22" s="188">
        <f>SUM(AA5:AA21)</f>
        <v>101526000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17468161</v>
      </c>
      <c r="F25" s="60">
        <v>17468161</v>
      </c>
      <c r="G25" s="60">
        <v>1621396</v>
      </c>
      <c r="H25" s="60">
        <v>1690900</v>
      </c>
      <c r="I25" s="60">
        <v>1594244</v>
      </c>
      <c r="J25" s="60">
        <v>4906540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4906540</v>
      </c>
      <c r="X25" s="60">
        <v>4367040</v>
      </c>
      <c r="Y25" s="60">
        <v>539500</v>
      </c>
      <c r="Z25" s="140">
        <v>12.35</v>
      </c>
      <c r="AA25" s="155">
        <v>17468161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8666738</v>
      </c>
      <c r="F26" s="60">
        <v>8666738</v>
      </c>
      <c r="G26" s="60">
        <v>502365</v>
      </c>
      <c r="H26" s="60">
        <v>463831</v>
      </c>
      <c r="I26" s="60">
        <v>463831</v>
      </c>
      <c r="J26" s="60">
        <v>1430027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1430027</v>
      </c>
      <c r="X26" s="60">
        <v>2166685</v>
      </c>
      <c r="Y26" s="60">
        <v>-736658</v>
      </c>
      <c r="Z26" s="140">
        <v>-34</v>
      </c>
      <c r="AA26" s="155">
        <v>8666738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550000</v>
      </c>
      <c r="F27" s="60">
        <v>550000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137500</v>
      </c>
      <c r="Y27" s="60">
        <v>-137500</v>
      </c>
      <c r="Z27" s="140">
        <v>-100</v>
      </c>
      <c r="AA27" s="155">
        <v>550000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9815500</v>
      </c>
      <c r="F28" s="60">
        <v>9815500</v>
      </c>
      <c r="G28" s="60">
        <v>0</v>
      </c>
      <c r="H28" s="60">
        <v>1097809</v>
      </c>
      <c r="I28" s="60">
        <v>1147224</v>
      </c>
      <c r="J28" s="60">
        <v>2245033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2245033</v>
      </c>
      <c r="X28" s="60">
        <v>2453875</v>
      </c>
      <c r="Y28" s="60">
        <v>-208842</v>
      </c>
      <c r="Z28" s="140">
        <v>-8.51</v>
      </c>
      <c r="AA28" s="155">
        <v>9815500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986959</v>
      </c>
      <c r="I31" s="60">
        <v>709866</v>
      </c>
      <c r="J31" s="60">
        <v>1696825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1696825</v>
      </c>
      <c r="X31" s="60">
        <v>0</v>
      </c>
      <c r="Y31" s="60">
        <v>1696825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7345000</v>
      </c>
      <c r="F32" s="60">
        <v>7345000</v>
      </c>
      <c r="G32" s="60">
        <v>0</v>
      </c>
      <c r="H32" s="60">
        <v>0</v>
      </c>
      <c r="I32" s="60">
        <v>42793</v>
      </c>
      <c r="J32" s="60">
        <v>42793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42793</v>
      </c>
      <c r="X32" s="60">
        <v>1836250</v>
      </c>
      <c r="Y32" s="60">
        <v>-1793457</v>
      </c>
      <c r="Z32" s="140">
        <v>-97.67</v>
      </c>
      <c r="AA32" s="155">
        <v>7345000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8400000</v>
      </c>
      <c r="F33" s="60">
        <v>8400000</v>
      </c>
      <c r="G33" s="60">
        <v>254350</v>
      </c>
      <c r="H33" s="60">
        <v>745439</v>
      </c>
      <c r="I33" s="60">
        <v>115522</v>
      </c>
      <c r="J33" s="60">
        <v>1115311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1115311</v>
      </c>
      <c r="X33" s="60">
        <v>2100000</v>
      </c>
      <c r="Y33" s="60">
        <v>-984689</v>
      </c>
      <c r="Z33" s="140">
        <v>-46.89</v>
      </c>
      <c r="AA33" s="155">
        <v>8400000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43056549</v>
      </c>
      <c r="F34" s="60">
        <v>43056549</v>
      </c>
      <c r="G34" s="60">
        <v>1052275</v>
      </c>
      <c r="H34" s="60">
        <v>2170014</v>
      </c>
      <c r="I34" s="60">
        <v>1602622</v>
      </c>
      <c r="J34" s="60">
        <v>4824911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4824911</v>
      </c>
      <c r="X34" s="60">
        <v>10764137</v>
      </c>
      <c r="Y34" s="60">
        <v>-5939226</v>
      </c>
      <c r="Z34" s="140">
        <v>-55.18</v>
      </c>
      <c r="AA34" s="155">
        <v>43056549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95301948</v>
      </c>
      <c r="F36" s="190">
        <f t="shared" si="1"/>
        <v>95301948</v>
      </c>
      <c r="G36" s="190">
        <f t="shared" si="1"/>
        <v>3430386</v>
      </c>
      <c r="H36" s="190">
        <f t="shared" si="1"/>
        <v>7154952</v>
      </c>
      <c r="I36" s="190">
        <f t="shared" si="1"/>
        <v>5676102</v>
      </c>
      <c r="J36" s="190">
        <f t="shared" si="1"/>
        <v>16261440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16261440</v>
      </c>
      <c r="X36" s="190">
        <f t="shared" si="1"/>
        <v>23825487</v>
      </c>
      <c r="Y36" s="190">
        <f t="shared" si="1"/>
        <v>-7564047</v>
      </c>
      <c r="Z36" s="191">
        <f>+IF(X36&lt;&gt;0,+(Y36/X36)*100,0)</f>
        <v>-31.747712019485686</v>
      </c>
      <c r="AA36" s="188">
        <f>SUM(AA25:AA35)</f>
        <v>95301948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6224052</v>
      </c>
      <c r="F38" s="106">
        <f t="shared" si="2"/>
        <v>6224052</v>
      </c>
      <c r="G38" s="106">
        <f t="shared" si="2"/>
        <v>-3173554</v>
      </c>
      <c r="H38" s="106">
        <f t="shared" si="2"/>
        <v>26646935</v>
      </c>
      <c r="I38" s="106">
        <f t="shared" si="2"/>
        <v>-4907041</v>
      </c>
      <c r="J38" s="106">
        <f t="shared" si="2"/>
        <v>18566340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18566340</v>
      </c>
      <c r="X38" s="106">
        <f>IF(F22=F36,0,X22-X36)</f>
        <v>1556013</v>
      </c>
      <c r="Y38" s="106">
        <f t="shared" si="2"/>
        <v>17010327</v>
      </c>
      <c r="Z38" s="201">
        <f>+IF(X38&lt;&gt;0,+(Y38/X38)*100,0)</f>
        <v>1093.1995426773426</v>
      </c>
      <c r="AA38" s="199">
        <f>+AA22-AA36</f>
        <v>6224052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6224052</v>
      </c>
      <c r="F42" s="88">
        <f t="shared" si="3"/>
        <v>6224052</v>
      </c>
      <c r="G42" s="88">
        <f t="shared" si="3"/>
        <v>-3173554</v>
      </c>
      <c r="H42" s="88">
        <f t="shared" si="3"/>
        <v>26646935</v>
      </c>
      <c r="I42" s="88">
        <f t="shared" si="3"/>
        <v>-4907041</v>
      </c>
      <c r="J42" s="88">
        <f t="shared" si="3"/>
        <v>18566340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18566340</v>
      </c>
      <c r="X42" s="88">
        <f t="shared" si="3"/>
        <v>1556013</v>
      </c>
      <c r="Y42" s="88">
        <f t="shared" si="3"/>
        <v>17010327</v>
      </c>
      <c r="Z42" s="208">
        <f>+IF(X42&lt;&gt;0,+(Y42/X42)*100,0)</f>
        <v>1093.1995426773426</v>
      </c>
      <c r="AA42" s="206">
        <f>SUM(AA38:AA41)</f>
        <v>6224052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6224052</v>
      </c>
      <c r="F44" s="77">
        <f t="shared" si="4"/>
        <v>6224052</v>
      </c>
      <c r="G44" s="77">
        <f t="shared" si="4"/>
        <v>-3173554</v>
      </c>
      <c r="H44" s="77">
        <f t="shared" si="4"/>
        <v>26646935</v>
      </c>
      <c r="I44" s="77">
        <f t="shared" si="4"/>
        <v>-4907041</v>
      </c>
      <c r="J44" s="77">
        <f t="shared" si="4"/>
        <v>18566340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18566340</v>
      </c>
      <c r="X44" s="77">
        <f t="shared" si="4"/>
        <v>1556013</v>
      </c>
      <c r="Y44" s="77">
        <f t="shared" si="4"/>
        <v>17010327</v>
      </c>
      <c r="Z44" s="212">
        <f>+IF(X44&lt;&gt;0,+(Y44/X44)*100,0)</f>
        <v>1093.1995426773426</v>
      </c>
      <c r="AA44" s="210">
        <f>+AA42-AA43</f>
        <v>6224052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6224052</v>
      </c>
      <c r="F46" s="88">
        <f t="shared" si="5"/>
        <v>6224052</v>
      </c>
      <c r="G46" s="88">
        <f t="shared" si="5"/>
        <v>-3173554</v>
      </c>
      <c r="H46" s="88">
        <f t="shared" si="5"/>
        <v>26646935</v>
      </c>
      <c r="I46" s="88">
        <f t="shared" si="5"/>
        <v>-4907041</v>
      </c>
      <c r="J46" s="88">
        <f t="shared" si="5"/>
        <v>18566340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18566340</v>
      </c>
      <c r="X46" s="88">
        <f t="shared" si="5"/>
        <v>1556013</v>
      </c>
      <c r="Y46" s="88">
        <f t="shared" si="5"/>
        <v>17010327</v>
      </c>
      <c r="Z46" s="208">
        <f>+IF(X46&lt;&gt;0,+(Y46/X46)*100,0)</f>
        <v>1093.1995426773426</v>
      </c>
      <c r="AA46" s="206">
        <f>SUM(AA44:AA45)</f>
        <v>6224052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6224052</v>
      </c>
      <c r="F48" s="219">
        <f t="shared" si="6"/>
        <v>6224052</v>
      </c>
      <c r="G48" s="219">
        <f t="shared" si="6"/>
        <v>-3173554</v>
      </c>
      <c r="H48" s="220">
        <f t="shared" si="6"/>
        <v>26646935</v>
      </c>
      <c r="I48" s="220">
        <f t="shared" si="6"/>
        <v>-4907041</v>
      </c>
      <c r="J48" s="220">
        <f t="shared" si="6"/>
        <v>18566340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18566340</v>
      </c>
      <c r="X48" s="220">
        <f t="shared" si="6"/>
        <v>1556013</v>
      </c>
      <c r="Y48" s="220">
        <f t="shared" si="6"/>
        <v>17010327</v>
      </c>
      <c r="Z48" s="221">
        <f>+IF(X48&lt;&gt;0,+(Y48/X48)*100,0)</f>
        <v>1093.1995426773426</v>
      </c>
      <c r="AA48" s="222">
        <f>SUM(AA46:AA47)</f>
        <v>6224052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37994000</v>
      </c>
      <c r="F5" s="100">
        <f t="shared" si="0"/>
        <v>37994000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9498500</v>
      </c>
      <c r="Y5" s="100">
        <f t="shared" si="0"/>
        <v>-9498500</v>
      </c>
      <c r="Z5" s="137">
        <f>+IF(X5&lt;&gt;0,+(Y5/X5)*100,0)</f>
        <v>-100</v>
      </c>
      <c r="AA5" s="153">
        <f>SUM(AA6:AA8)</f>
        <v>37994000</v>
      </c>
    </row>
    <row r="6" spans="1:27" ht="13.5">
      <c r="A6" s="138" t="s">
        <v>75</v>
      </c>
      <c r="B6" s="136"/>
      <c r="C6" s="155"/>
      <c r="D6" s="155"/>
      <c r="E6" s="156">
        <v>37994000</v>
      </c>
      <c r="F6" s="60">
        <v>37994000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9498500</v>
      </c>
      <c r="Y6" s="60">
        <v>-9498500</v>
      </c>
      <c r="Z6" s="140">
        <v>-100</v>
      </c>
      <c r="AA6" s="62">
        <v>37994000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183848</v>
      </c>
      <c r="H15" s="100">
        <f t="shared" si="2"/>
        <v>5475099</v>
      </c>
      <c r="I15" s="100">
        <f t="shared" si="2"/>
        <v>4702552</v>
      </c>
      <c r="J15" s="100">
        <f t="shared" si="2"/>
        <v>10361499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10361499</v>
      </c>
      <c r="X15" s="100">
        <f t="shared" si="2"/>
        <v>0</v>
      </c>
      <c r="Y15" s="100">
        <f t="shared" si="2"/>
        <v>10361499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183848</v>
      </c>
      <c r="H17" s="60">
        <v>5475099</v>
      </c>
      <c r="I17" s="60">
        <v>4702552</v>
      </c>
      <c r="J17" s="60">
        <v>10361499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10361499</v>
      </c>
      <c r="X17" s="60"/>
      <c r="Y17" s="60">
        <v>10361499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37994000</v>
      </c>
      <c r="F25" s="219">
        <f t="shared" si="4"/>
        <v>37994000</v>
      </c>
      <c r="G25" s="219">
        <f t="shared" si="4"/>
        <v>183848</v>
      </c>
      <c r="H25" s="219">
        <f t="shared" si="4"/>
        <v>5475099</v>
      </c>
      <c r="I25" s="219">
        <f t="shared" si="4"/>
        <v>4702552</v>
      </c>
      <c r="J25" s="219">
        <f t="shared" si="4"/>
        <v>10361499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10361499</v>
      </c>
      <c r="X25" s="219">
        <f t="shared" si="4"/>
        <v>9498500</v>
      </c>
      <c r="Y25" s="219">
        <f t="shared" si="4"/>
        <v>862999</v>
      </c>
      <c r="Z25" s="231">
        <f>+IF(X25&lt;&gt;0,+(Y25/X25)*100,0)</f>
        <v>9.085634573880085</v>
      </c>
      <c r="AA25" s="232">
        <f>+AA5+AA9+AA15+AA19+AA24</f>
        <v>37994000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31844000</v>
      </c>
      <c r="F28" s="60">
        <v>31844000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7961000</v>
      </c>
      <c r="Y28" s="60">
        <v>-7961000</v>
      </c>
      <c r="Z28" s="140">
        <v>-100</v>
      </c>
      <c r="AA28" s="155">
        <v>31844000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>
        <v>183848</v>
      </c>
      <c r="H31" s="60">
        <v>5475099</v>
      </c>
      <c r="I31" s="60">
        <v>4702552</v>
      </c>
      <c r="J31" s="60">
        <v>10361499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10361499</v>
      </c>
      <c r="X31" s="60"/>
      <c r="Y31" s="60">
        <v>10361499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31844000</v>
      </c>
      <c r="F32" s="77">
        <f t="shared" si="5"/>
        <v>31844000</v>
      </c>
      <c r="G32" s="77">
        <f t="shared" si="5"/>
        <v>183848</v>
      </c>
      <c r="H32" s="77">
        <f t="shared" si="5"/>
        <v>5475099</v>
      </c>
      <c r="I32" s="77">
        <f t="shared" si="5"/>
        <v>4702552</v>
      </c>
      <c r="J32" s="77">
        <f t="shared" si="5"/>
        <v>10361499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10361499</v>
      </c>
      <c r="X32" s="77">
        <f t="shared" si="5"/>
        <v>7961000</v>
      </c>
      <c r="Y32" s="77">
        <f t="shared" si="5"/>
        <v>2400499</v>
      </c>
      <c r="Z32" s="212">
        <f>+IF(X32&lt;&gt;0,+(Y32/X32)*100,0)</f>
        <v>30.1532345182766</v>
      </c>
      <c r="AA32" s="79">
        <f>SUM(AA28:AA31)</f>
        <v>31844000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6150000</v>
      </c>
      <c r="F35" s="60">
        <v>6150000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1537500</v>
      </c>
      <c r="Y35" s="60">
        <v>-1537500</v>
      </c>
      <c r="Z35" s="140">
        <v>-100</v>
      </c>
      <c r="AA35" s="62">
        <v>6150000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37994000</v>
      </c>
      <c r="F36" s="220">
        <f t="shared" si="6"/>
        <v>37994000</v>
      </c>
      <c r="G36" s="220">
        <f t="shared" si="6"/>
        <v>183848</v>
      </c>
      <c r="H36" s="220">
        <f t="shared" si="6"/>
        <v>5475099</v>
      </c>
      <c r="I36" s="220">
        <f t="shared" si="6"/>
        <v>4702552</v>
      </c>
      <c r="J36" s="220">
        <f t="shared" si="6"/>
        <v>10361499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10361499</v>
      </c>
      <c r="X36" s="220">
        <f t="shared" si="6"/>
        <v>9498500</v>
      </c>
      <c r="Y36" s="220">
        <f t="shared" si="6"/>
        <v>862999</v>
      </c>
      <c r="Z36" s="221">
        <f>+IF(X36&lt;&gt;0,+(Y36/X36)*100,0)</f>
        <v>9.085634573880085</v>
      </c>
      <c r="AA36" s="239">
        <f>SUM(AA32:AA35)</f>
        <v>37994000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2500000</v>
      </c>
      <c r="F6" s="60">
        <v>2500000</v>
      </c>
      <c r="G6" s="60">
        <v>76032161</v>
      </c>
      <c r="H6" s="60">
        <v>127963207</v>
      </c>
      <c r="I6" s="60">
        <v>127577509</v>
      </c>
      <c r="J6" s="60">
        <v>127577509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127577509</v>
      </c>
      <c r="X6" s="60">
        <v>625000</v>
      </c>
      <c r="Y6" s="60">
        <v>126952509</v>
      </c>
      <c r="Z6" s="140">
        <v>20312.4</v>
      </c>
      <c r="AA6" s="62">
        <v>2500000</v>
      </c>
    </row>
    <row r="7" spans="1:27" ht="13.5">
      <c r="A7" s="249" t="s">
        <v>144</v>
      </c>
      <c r="B7" s="182"/>
      <c r="C7" s="155"/>
      <c r="D7" s="155"/>
      <c r="E7" s="59">
        <v>87777000</v>
      </c>
      <c r="F7" s="60">
        <v>87777000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21944250</v>
      </c>
      <c r="Y7" s="60">
        <v>-21944250</v>
      </c>
      <c r="Z7" s="140">
        <v>-100</v>
      </c>
      <c r="AA7" s="62">
        <v>87777000</v>
      </c>
    </row>
    <row r="8" spans="1:27" ht="13.5">
      <c r="A8" s="249" t="s">
        <v>145</v>
      </c>
      <c r="B8" s="182"/>
      <c r="C8" s="155"/>
      <c r="D8" s="155"/>
      <c r="E8" s="59">
        <v>200000</v>
      </c>
      <c r="F8" s="60">
        <v>200000</v>
      </c>
      <c r="G8" s="60">
        <v>87162</v>
      </c>
      <c r="H8" s="60">
        <v>87162</v>
      </c>
      <c r="I8" s="60">
        <v>87162</v>
      </c>
      <c r="J8" s="60">
        <v>87162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87162</v>
      </c>
      <c r="X8" s="60">
        <v>50000</v>
      </c>
      <c r="Y8" s="60">
        <v>37162</v>
      </c>
      <c r="Z8" s="140">
        <v>74.32</v>
      </c>
      <c r="AA8" s="62">
        <v>200000</v>
      </c>
    </row>
    <row r="9" spans="1:27" ht="13.5">
      <c r="A9" s="249" t="s">
        <v>146</v>
      </c>
      <c r="B9" s="182"/>
      <c r="C9" s="155"/>
      <c r="D9" s="155"/>
      <c r="E9" s="59">
        <v>2000000</v>
      </c>
      <c r="F9" s="60">
        <v>2000000</v>
      </c>
      <c r="G9" s="60">
        <v>2332768</v>
      </c>
      <c r="H9" s="60">
        <v>2332768</v>
      </c>
      <c r="I9" s="60">
        <v>2332768</v>
      </c>
      <c r="J9" s="60">
        <v>2332768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2332768</v>
      </c>
      <c r="X9" s="60">
        <v>500000</v>
      </c>
      <c r="Y9" s="60">
        <v>1832768</v>
      </c>
      <c r="Z9" s="140">
        <v>366.55</v>
      </c>
      <c r="AA9" s="62">
        <v>2000000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92477000</v>
      </c>
      <c r="F12" s="73">
        <f t="shared" si="0"/>
        <v>92477000</v>
      </c>
      <c r="G12" s="73">
        <f t="shared" si="0"/>
        <v>78452091</v>
      </c>
      <c r="H12" s="73">
        <f t="shared" si="0"/>
        <v>130383137</v>
      </c>
      <c r="I12" s="73">
        <f t="shared" si="0"/>
        <v>129997439</v>
      </c>
      <c r="J12" s="73">
        <f t="shared" si="0"/>
        <v>129997439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129997439</v>
      </c>
      <c r="X12" s="73">
        <f t="shared" si="0"/>
        <v>23119250</v>
      </c>
      <c r="Y12" s="73">
        <f t="shared" si="0"/>
        <v>106878189</v>
      </c>
      <c r="Z12" s="170">
        <f>+IF(X12&lt;&gt;0,+(Y12/X12)*100,0)</f>
        <v>462.29090044010945</v>
      </c>
      <c r="AA12" s="74">
        <f>SUM(AA6:AA11)</f>
        <v>92477000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137421000</v>
      </c>
      <c r="F19" s="60">
        <v>137421000</v>
      </c>
      <c r="G19" s="60">
        <v>183848</v>
      </c>
      <c r="H19" s="60">
        <v>5658947</v>
      </c>
      <c r="I19" s="60">
        <v>10361499</v>
      </c>
      <c r="J19" s="60">
        <v>10361499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10361499</v>
      </c>
      <c r="X19" s="60">
        <v>34355250</v>
      </c>
      <c r="Y19" s="60">
        <v>-23993751</v>
      </c>
      <c r="Z19" s="140">
        <v>-69.84</v>
      </c>
      <c r="AA19" s="62">
        <v>137421000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137421000</v>
      </c>
      <c r="F24" s="77">
        <f t="shared" si="1"/>
        <v>137421000</v>
      </c>
      <c r="G24" s="77">
        <f t="shared" si="1"/>
        <v>183848</v>
      </c>
      <c r="H24" s="77">
        <f t="shared" si="1"/>
        <v>5658947</v>
      </c>
      <c r="I24" s="77">
        <f t="shared" si="1"/>
        <v>10361499</v>
      </c>
      <c r="J24" s="77">
        <f t="shared" si="1"/>
        <v>10361499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10361499</v>
      </c>
      <c r="X24" s="77">
        <f t="shared" si="1"/>
        <v>34355250</v>
      </c>
      <c r="Y24" s="77">
        <f t="shared" si="1"/>
        <v>-23993751</v>
      </c>
      <c r="Z24" s="212">
        <f>+IF(X24&lt;&gt;0,+(Y24/X24)*100,0)</f>
        <v>-69.8401292378894</v>
      </c>
      <c r="AA24" s="79">
        <f>SUM(AA15:AA23)</f>
        <v>137421000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229898000</v>
      </c>
      <c r="F25" s="73">
        <f t="shared" si="2"/>
        <v>229898000</v>
      </c>
      <c r="G25" s="73">
        <f t="shared" si="2"/>
        <v>78635939</v>
      </c>
      <c r="H25" s="73">
        <f t="shared" si="2"/>
        <v>136042084</v>
      </c>
      <c r="I25" s="73">
        <f t="shared" si="2"/>
        <v>140358938</v>
      </c>
      <c r="J25" s="73">
        <f t="shared" si="2"/>
        <v>140358938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140358938</v>
      </c>
      <c r="X25" s="73">
        <f t="shared" si="2"/>
        <v>57474500</v>
      </c>
      <c r="Y25" s="73">
        <f t="shared" si="2"/>
        <v>82884438</v>
      </c>
      <c r="Z25" s="170">
        <f>+IF(X25&lt;&gt;0,+(Y25/X25)*100,0)</f>
        <v>144.2108030517882</v>
      </c>
      <c r="AA25" s="74">
        <f>+AA12+AA24</f>
        <v>229898000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29000000</v>
      </c>
      <c r="F32" s="60">
        <v>29000000</v>
      </c>
      <c r="G32" s="60">
        <v>53832573</v>
      </c>
      <c r="H32" s="60">
        <v>84591783</v>
      </c>
      <c r="I32" s="60">
        <v>93815678</v>
      </c>
      <c r="J32" s="60">
        <v>93815678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93815678</v>
      </c>
      <c r="X32" s="60">
        <v>7250000</v>
      </c>
      <c r="Y32" s="60">
        <v>86565678</v>
      </c>
      <c r="Z32" s="140">
        <v>1194.01</v>
      </c>
      <c r="AA32" s="62">
        <v>29000000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29000000</v>
      </c>
      <c r="F34" s="73">
        <f t="shared" si="3"/>
        <v>29000000</v>
      </c>
      <c r="G34" s="73">
        <f t="shared" si="3"/>
        <v>53832573</v>
      </c>
      <c r="H34" s="73">
        <f t="shared" si="3"/>
        <v>84591783</v>
      </c>
      <c r="I34" s="73">
        <f t="shared" si="3"/>
        <v>93815678</v>
      </c>
      <c r="J34" s="73">
        <f t="shared" si="3"/>
        <v>93815678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93815678</v>
      </c>
      <c r="X34" s="73">
        <f t="shared" si="3"/>
        <v>7250000</v>
      </c>
      <c r="Y34" s="73">
        <f t="shared" si="3"/>
        <v>86565678</v>
      </c>
      <c r="Z34" s="170">
        <f>+IF(X34&lt;&gt;0,+(Y34/X34)*100,0)</f>
        <v>1194.009351724138</v>
      </c>
      <c r="AA34" s="74">
        <f>SUM(AA29:AA33)</f>
        <v>29000000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29000000</v>
      </c>
      <c r="F40" s="73">
        <f t="shared" si="5"/>
        <v>29000000</v>
      </c>
      <c r="G40" s="73">
        <f t="shared" si="5"/>
        <v>53832573</v>
      </c>
      <c r="H40" s="73">
        <f t="shared" si="5"/>
        <v>84591783</v>
      </c>
      <c r="I40" s="73">
        <f t="shared" si="5"/>
        <v>93815678</v>
      </c>
      <c r="J40" s="73">
        <f t="shared" si="5"/>
        <v>93815678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93815678</v>
      </c>
      <c r="X40" s="73">
        <f t="shared" si="5"/>
        <v>7250000</v>
      </c>
      <c r="Y40" s="73">
        <f t="shared" si="5"/>
        <v>86565678</v>
      </c>
      <c r="Z40" s="170">
        <f>+IF(X40&lt;&gt;0,+(Y40/X40)*100,0)</f>
        <v>1194.009351724138</v>
      </c>
      <c r="AA40" s="74">
        <f>+AA34+AA39</f>
        <v>29000000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200898000</v>
      </c>
      <c r="F42" s="259">
        <f t="shared" si="6"/>
        <v>200898000</v>
      </c>
      <c r="G42" s="259">
        <f t="shared" si="6"/>
        <v>24803366</v>
      </c>
      <c r="H42" s="259">
        <f t="shared" si="6"/>
        <v>51450301</v>
      </c>
      <c r="I42" s="259">
        <f t="shared" si="6"/>
        <v>46543260</v>
      </c>
      <c r="J42" s="259">
        <f t="shared" si="6"/>
        <v>46543260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46543260</v>
      </c>
      <c r="X42" s="259">
        <f t="shared" si="6"/>
        <v>50224500</v>
      </c>
      <c r="Y42" s="259">
        <f t="shared" si="6"/>
        <v>-3681240</v>
      </c>
      <c r="Z42" s="260">
        <f>+IF(X42&lt;&gt;0,+(Y42/X42)*100,0)</f>
        <v>-7.3295702296687875</v>
      </c>
      <c r="AA42" s="261">
        <f>+AA25-AA40</f>
        <v>200898000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200898000</v>
      </c>
      <c r="F45" s="60">
        <v>200898000</v>
      </c>
      <c r="G45" s="60">
        <v>24803366</v>
      </c>
      <c r="H45" s="60">
        <v>51450301</v>
      </c>
      <c r="I45" s="60">
        <v>46543260</v>
      </c>
      <c r="J45" s="60">
        <v>46543260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46543260</v>
      </c>
      <c r="X45" s="60">
        <v>50224500</v>
      </c>
      <c r="Y45" s="60">
        <v>-3681240</v>
      </c>
      <c r="Z45" s="139">
        <v>-7.33</v>
      </c>
      <c r="AA45" s="62">
        <v>200898000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200898000</v>
      </c>
      <c r="F48" s="219">
        <f t="shared" si="7"/>
        <v>200898000</v>
      </c>
      <c r="G48" s="219">
        <f t="shared" si="7"/>
        <v>24803366</v>
      </c>
      <c r="H48" s="219">
        <f t="shared" si="7"/>
        <v>51450301</v>
      </c>
      <c r="I48" s="219">
        <f t="shared" si="7"/>
        <v>46543260</v>
      </c>
      <c r="J48" s="219">
        <f t="shared" si="7"/>
        <v>46543260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46543260</v>
      </c>
      <c r="X48" s="219">
        <f t="shared" si="7"/>
        <v>50224500</v>
      </c>
      <c r="Y48" s="219">
        <f t="shared" si="7"/>
        <v>-3681240</v>
      </c>
      <c r="Z48" s="265">
        <f>+IF(X48&lt;&gt;0,+(Y48/X48)*100,0)</f>
        <v>-7.3295702296687875</v>
      </c>
      <c r="AA48" s="232">
        <f>SUM(AA45:AA47)</f>
        <v>200898000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600135</v>
      </c>
      <c r="F6" s="60">
        <v>600135</v>
      </c>
      <c r="G6" s="60">
        <v>36754</v>
      </c>
      <c r="H6" s="60">
        <v>36754</v>
      </c>
      <c r="I6" s="60">
        <v>36754</v>
      </c>
      <c r="J6" s="60">
        <v>110262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110262</v>
      </c>
      <c r="X6" s="60">
        <v>150033</v>
      </c>
      <c r="Y6" s="60">
        <v>-39771</v>
      </c>
      <c r="Z6" s="140">
        <v>-26.51</v>
      </c>
      <c r="AA6" s="62">
        <v>600135</v>
      </c>
    </row>
    <row r="7" spans="1:27" ht="13.5">
      <c r="A7" s="249" t="s">
        <v>178</v>
      </c>
      <c r="B7" s="182"/>
      <c r="C7" s="155"/>
      <c r="D7" s="155"/>
      <c r="E7" s="59">
        <v>97566000</v>
      </c>
      <c r="F7" s="60">
        <v>97566000</v>
      </c>
      <c r="G7" s="60">
        <v>42735000</v>
      </c>
      <c r="H7" s="60">
        <v>1336000</v>
      </c>
      <c r="I7" s="60"/>
      <c r="J7" s="60">
        <v>44071000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44071000</v>
      </c>
      <c r="X7" s="60">
        <v>24391500</v>
      </c>
      <c r="Y7" s="60">
        <v>19679500</v>
      </c>
      <c r="Z7" s="140">
        <v>80.68</v>
      </c>
      <c r="AA7" s="62">
        <v>97566000</v>
      </c>
    </row>
    <row r="8" spans="1:27" ht="13.5">
      <c r="A8" s="249" t="s">
        <v>179</v>
      </c>
      <c r="B8" s="182"/>
      <c r="C8" s="155"/>
      <c r="D8" s="155"/>
      <c r="E8" s="59">
        <v>31844000</v>
      </c>
      <c r="F8" s="60">
        <v>31844000</v>
      </c>
      <c r="G8" s="60">
        <v>10642000</v>
      </c>
      <c r="H8" s="60"/>
      <c r="I8" s="60">
        <v>150000</v>
      </c>
      <c r="J8" s="60">
        <v>10792000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10792000</v>
      </c>
      <c r="X8" s="60">
        <v>10642000</v>
      </c>
      <c r="Y8" s="60">
        <v>150000</v>
      </c>
      <c r="Z8" s="140">
        <v>1.41</v>
      </c>
      <c r="AA8" s="62">
        <v>31844000</v>
      </c>
    </row>
    <row r="9" spans="1:27" ht="13.5">
      <c r="A9" s="249" t="s">
        <v>180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-78699960</v>
      </c>
      <c r="F12" s="60">
        <v>-78699960</v>
      </c>
      <c r="G12" s="60">
        <v>-1482708</v>
      </c>
      <c r="H12" s="60">
        <v>-1758452</v>
      </c>
      <c r="I12" s="60">
        <v>-1704149</v>
      </c>
      <c r="J12" s="60">
        <v>-4945309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-4945309</v>
      </c>
      <c r="X12" s="60">
        <v>-19674990</v>
      </c>
      <c r="Y12" s="60">
        <v>14729681</v>
      </c>
      <c r="Z12" s="140">
        <v>-74.86</v>
      </c>
      <c r="AA12" s="62">
        <v>-78699960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51310175</v>
      </c>
      <c r="F15" s="73">
        <f t="shared" si="0"/>
        <v>51310175</v>
      </c>
      <c r="G15" s="73">
        <f t="shared" si="0"/>
        <v>51931046</v>
      </c>
      <c r="H15" s="73">
        <f t="shared" si="0"/>
        <v>-385698</v>
      </c>
      <c r="I15" s="73">
        <f t="shared" si="0"/>
        <v>-1517395</v>
      </c>
      <c r="J15" s="73">
        <f t="shared" si="0"/>
        <v>50027953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50027953</v>
      </c>
      <c r="X15" s="73">
        <f t="shared" si="0"/>
        <v>15508543</v>
      </c>
      <c r="Y15" s="73">
        <f t="shared" si="0"/>
        <v>34519410</v>
      </c>
      <c r="Z15" s="170">
        <f>+IF(X15&lt;&gt;0,+(Y15/X15)*100,0)</f>
        <v>222.58319172858467</v>
      </c>
      <c r="AA15" s="74">
        <f>SUM(AA6:AA14)</f>
        <v>51310175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-37994000</v>
      </c>
      <c r="F24" s="60">
        <v>-37994000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-9498501</v>
      </c>
      <c r="Y24" s="60">
        <v>9498501</v>
      </c>
      <c r="Z24" s="140">
        <v>-100</v>
      </c>
      <c r="AA24" s="62">
        <v>-37994000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-37994000</v>
      </c>
      <c r="F25" s="73">
        <f t="shared" si="1"/>
        <v>-37994000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-9498501</v>
      </c>
      <c r="Y25" s="73">
        <f t="shared" si="1"/>
        <v>9498501</v>
      </c>
      <c r="Z25" s="170">
        <f>+IF(X25&lt;&gt;0,+(Y25/X25)*100,0)</f>
        <v>-100</v>
      </c>
      <c r="AA25" s="74">
        <f>SUM(AA19:AA24)</f>
        <v>-37994000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13316175</v>
      </c>
      <c r="F36" s="100">
        <f t="shared" si="3"/>
        <v>13316175</v>
      </c>
      <c r="G36" s="100">
        <f t="shared" si="3"/>
        <v>51931046</v>
      </c>
      <c r="H36" s="100">
        <f t="shared" si="3"/>
        <v>-385698</v>
      </c>
      <c r="I36" s="100">
        <f t="shared" si="3"/>
        <v>-1517395</v>
      </c>
      <c r="J36" s="100">
        <f t="shared" si="3"/>
        <v>50027953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50027953</v>
      </c>
      <c r="X36" s="100">
        <f t="shared" si="3"/>
        <v>6010042</v>
      </c>
      <c r="Y36" s="100">
        <f t="shared" si="3"/>
        <v>44017911</v>
      </c>
      <c r="Z36" s="137">
        <f>+IF(X36&lt;&gt;0,+(Y36/X36)*100,0)</f>
        <v>732.4060464136523</v>
      </c>
      <c r="AA36" s="102">
        <f>+AA15+AA25+AA34</f>
        <v>13316175</v>
      </c>
    </row>
    <row r="37" spans="1:27" ht="13.5">
      <c r="A37" s="249" t="s">
        <v>199</v>
      </c>
      <c r="B37" s="182"/>
      <c r="C37" s="153"/>
      <c r="D37" s="153"/>
      <c r="E37" s="99">
        <v>76033171</v>
      </c>
      <c r="F37" s="100">
        <v>76033171</v>
      </c>
      <c r="G37" s="100">
        <v>76032161</v>
      </c>
      <c r="H37" s="100">
        <v>127963207</v>
      </c>
      <c r="I37" s="100">
        <v>127577509</v>
      </c>
      <c r="J37" s="100">
        <v>76032161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76032161</v>
      </c>
      <c r="X37" s="100">
        <v>76033171</v>
      </c>
      <c r="Y37" s="100">
        <v>-1010</v>
      </c>
      <c r="Z37" s="137"/>
      <c r="AA37" s="102">
        <v>76033171</v>
      </c>
    </row>
    <row r="38" spans="1:27" ht="13.5">
      <c r="A38" s="269" t="s">
        <v>200</v>
      </c>
      <c r="B38" s="256"/>
      <c r="C38" s="257"/>
      <c r="D38" s="257"/>
      <c r="E38" s="258">
        <v>89349346</v>
      </c>
      <c r="F38" s="259">
        <v>89349346</v>
      </c>
      <c r="G38" s="259">
        <v>127963207</v>
      </c>
      <c r="H38" s="259">
        <v>127577509</v>
      </c>
      <c r="I38" s="259">
        <v>126060114</v>
      </c>
      <c r="J38" s="259">
        <v>126060114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126060114</v>
      </c>
      <c r="X38" s="259">
        <v>82043213</v>
      </c>
      <c r="Y38" s="259">
        <v>44016901</v>
      </c>
      <c r="Z38" s="260">
        <v>53.65</v>
      </c>
      <c r="AA38" s="261">
        <v>89349346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37994000</v>
      </c>
      <c r="F5" s="106">
        <f t="shared" si="0"/>
        <v>37994000</v>
      </c>
      <c r="G5" s="106">
        <f t="shared" si="0"/>
        <v>183848</v>
      </c>
      <c r="H5" s="106">
        <f t="shared" si="0"/>
        <v>5475099</v>
      </c>
      <c r="I5" s="106">
        <f t="shared" si="0"/>
        <v>4702552</v>
      </c>
      <c r="J5" s="106">
        <f t="shared" si="0"/>
        <v>10361499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10361499</v>
      </c>
      <c r="X5" s="106">
        <f t="shared" si="0"/>
        <v>9498500</v>
      </c>
      <c r="Y5" s="106">
        <f t="shared" si="0"/>
        <v>862999</v>
      </c>
      <c r="Z5" s="201">
        <f>+IF(X5&lt;&gt;0,+(Y5/X5)*100,0)</f>
        <v>9.085634573880085</v>
      </c>
      <c r="AA5" s="199">
        <f>SUM(AA11:AA18)</f>
        <v>37994000</v>
      </c>
    </row>
    <row r="6" spans="1:27" ht="13.5">
      <c r="A6" s="291" t="s">
        <v>204</v>
      </c>
      <c r="B6" s="142"/>
      <c r="C6" s="62"/>
      <c r="D6" s="156"/>
      <c r="E6" s="60">
        <v>31844000</v>
      </c>
      <c r="F6" s="60">
        <v>31844000</v>
      </c>
      <c r="G6" s="60">
        <v>183848</v>
      </c>
      <c r="H6" s="60">
        <v>5475099</v>
      </c>
      <c r="I6" s="60">
        <v>4702552</v>
      </c>
      <c r="J6" s="60">
        <v>10361499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10361499</v>
      </c>
      <c r="X6" s="60">
        <v>7961000</v>
      </c>
      <c r="Y6" s="60">
        <v>2400499</v>
      </c>
      <c r="Z6" s="140">
        <v>30.15</v>
      </c>
      <c r="AA6" s="155">
        <v>31844000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31844000</v>
      </c>
      <c r="F11" s="295">
        <f t="shared" si="1"/>
        <v>31844000</v>
      </c>
      <c r="G11" s="295">
        <f t="shared" si="1"/>
        <v>183848</v>
      </c>
      <c r="H11" s="295">
        <f t="shared" si="1"/>
        <v>5475099</v>
      </c>
      <c r="I11" s="295">
        <f t="shared" si="1"/>
        <v>4702552</v>
      </c>
      <c r="J11" s="295">
        <f t="shared" si="1"/>
        <v>10361499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10361499</v>
      </c>
      <c r="X11" s="295">
        <f t="shared" si="1"/>
        <v>7961000</v>
      </c>
      <c r="Y11" s="295">
        <f t="shared" si="1"/>
        <v>2400499</v>
      </c>
      <c r="Z11" s="296">
        <f>+IF(X11&lt;&gt;0,+(Y11/X11)*100,0)</f>
        <v>30.1532345182766</v>
      </c>
      <c r="AA11" s="297">
        <f>SUM(AA6:AA10)</f>
        <v>31844000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6150000</v>
      </c>
      <c r="F15" s="60">
        <v>6150000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1537500</v>
      </c>
      <c r="Y15" s="60">
        <v>-1537500</v>
      </c>
      <c r="Z15" s="140">
        <v>-100</v>
      </c>
      <c r="AA15" s="155">
        <v>6150000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31844000</v>
      </c>
      <c r="F36" s="60">
        <f t="shared" si="4"/>
        <v>31844000</v>
      </c>
      <c r="G36" s="60">
        <f t="shared" si="4"/>
        <v>183848</v>
      </c>
      <c r="H36" s="60">
        <f t="shared" si="4"/>
        <v>5475099</v>
      </c>
      <c r="I36" s="60">
        <f t="shared" si="4"/>
        <v>4702552</v>
      </c>
      <c r="J36" s="60">
        <f t="shared" si="4"/>
        <v>10361499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10361499</v>
      </c>
      <c r="X36" s="60">
        <f t="shared" si="4"/>
        <v>7961000</v>
      </c>
      <c r="Y36" s="60">
        <f t="shared" si="4"/>
        <v>2400499</v>
      </c>
      <c r="Z36" s="140">
        <f aca="true" t="shared" si="5" ref="Z36:Z49">+IF(X36&lt;&gt;0,+(Y36/X36)*100,0)</f>
        <v>30.1532345182766</v>
      </c>
      <c r="AA36" s="155">
        <f>AA6+AA21</f>
        <v>31844000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31844000</v>
      </c>
      <c r="F41" s="295">
        <f t="shared" si="6"/>
        <v>31844000</v>
      </c>
      <c r="G41" s="295">
        <f t="shared" si="6"/>
        <v>183848</v>
      </c>
      <c r="H41" s="295">
        <f t="shared" si="6"/>
        <v>5475099</v>
      </c>
      <c r="I41" s="295">
        <f t="shared" si="6"/>
        <v>4702552</v>
      </c>
      <c r="J41" s="295">
        <f t="shared" si="6"/>
        <v>10361499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10361499</v>
      </c>
      <c r="X41" s="295">
        <f t="shared" si="6"/>
        <v>7961000</v>
      </c>
      <c r="Y41" s="295">
        <f t="shared" si="6"/>
        <v>2400499</v>
      </c>
      <c r="Z41" s="296">
        <f t="shared" si="5"/>
        <v>30.1532345182766</v>
      </c>
      <c r="AA41" s="297">
        <f>SUM(AA36:AA40)</f>
        <v>31844000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6150000</v>
      </c>
      <c r="F45" s="54">
        <f t="shared" si="7"/>
        <v>6150000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1537500</v>
      </c>
      <c r="Y45" s="54">
        <f t="shared" si="7"/>
        <v>-1537500</v>
      </c>
      <c r="Z45" s="184">
        <f t="shared" si="5"/>
        <v>-100</v>
      </c>
      <c r="AA45" s="130">
        <f t="shared" si="8"/>
        <v>6150000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37994000</v>
      </c>
      <c r="F49" s="220">
        <f t="shared" si="9"/>
        <v>37994000</v>
      </c>
      <c r="G49" s="220">
        <f t="shared" si="9"/>
        <v>183848</v>
      </c>
      <c r="H49" s="220">
        <f t="shared" si="9"/>
        <v>5475099</v>
      </c>
      <c r="I49" s="220">
        <f t="shared" si="9"/>
        <v>4702552</v>
      </c>
      <c r="J49" s="220">
        <f t="shared" si="9"/>
        <v>10361499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10361499</v>
      </c>
      <c r="X49" s="220">
        <f t="shared" si="9"/>
        <v>9498500</v>
      </c>
      <c r="Y49" s="220">
        <f t="shared" si="9"/>
        <v>862999</v>
      </c>
      <c r="Z49" s="221">
        <f t="shared" si="5"/>
        <v>9.085634573880085</v>
      </c>
      <c r="AA49" s="222">
        <f>SUM(AA41:AA48)</f>
        <v>37994000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980343</v>
      </c>
      <c r="H65" s="60">
        <v>1294621</v>
      </c>
      <c r="I65" s="60">
        <v>1240318</v>
      </c>
      <c r="J65" s="60">
        <v>3515282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3515282</v>
      </c>
      <c r="X65" s="60"/>
      <c r="Y65" s="60">
        <v>3515282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464464</v>
      </c>
      <c r="H68" s="60">
        <v>986959</v>
      </c>
      <c r="I68" s="60">
        <v>709866</v>
      </c>
      <c r="J68" s="60">
        <v>2161289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2161289</v>
      </c>
      <c r="X68" s="60"/>
      <c r="Y68" s="60">
        <v>2161289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1444807</v>
      </c>
      <c r="H69" s="220">
        <f t="shared" si="12"/>
        <v>2281580</v>
      </c>
      <c r="I69" s="220">
        <f t="shared" si="12"/>
        <v>1950184</v>
      </c>
      <c r="J69" s="220">
        <f t="shared" si="12"/>
        <v>5676571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5676571</v>
      </c>
      <c r="X69" s="220">
        <f t="shared" si="12"/>
        <v>0</v>
      </c>
      <c r="Y69" s="220">
        <f t="shared" si="12"/>
        <v>5676571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31844000</v>
      </c>
      <c r="F5" s="358">
        <f t="shared" si="0"/>
        <v>31844000</v>
      </c>
      <c r="G5" s="358">
        <f t="shared" si="0"/>
        <v>183848</v>
      </c>
      <c r="H5" s="356">
        <f t="shared" si="0"/>
        <v>5475099</v>
      </c>
      <c r="I5" s="356">
        <f t="shared" si="0"/>
        <v>4702552</v>
      </c>
      <c r="J5" s="358">
        <f t="shared" si="0"/>
        <v>10361499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10361499</v>
      </c>
      <c r="X5" s="356">
        <f t="shared" si="0"/>
        <v>7961000</v>
      </c>
      <c r="Y5" s="358">
        <f t="shared" si="0"/>
        <v>2400499</v>
      </c>
      <c r="Z5" s="359">
        <f>+IF(X5&lt;&gt;0,+(Y5/X5)*100,0)</f>
        <v>30.1532345182766</v>
      </c>
      <c r="AA5" s="360">
        <f>+AA6+AA8+AA11+AA13+AA15</f>
        <v>31844000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31844000</v>
      </c>
      <c r="F6" s="59">
        <f t="shared" si="1"/>
        <v>31844000</v>
      </c>
      <c r="G6" s="59">
        <f t="shared" si="1"/>
        <v>183848</v>
      </c>
      <c r="H6" s="60">
        <f t="shared" si="1"/>
        <v>5475099</v>
      </c>
      <c r="I6" s="60">
        <f t="shared" si="1"/>
        <v>4702552</v>
      </c>
      <c r="J6" s="59">
        <f t="shared" si="1"/>
        <v>10361499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10361499</v>
      </c>
      <c r="X6" s="60">
        <f t="shared" si="1"/>
        <v>7961000</v>
      </c>
      <c r="Y6" s="59">
        <f t="shared" si="1"/>
        <v>2400499</v>
      </c>
      <c r="Z6" s="61">
        <f>+IF(X6&lt;&gt;0,+(Y6/X6)*100,0)</f>
        <v>30.1532345182766</v>
      </c>
      <c r="AA6" s="62">
        <f t="shared" si="1"/>
        <v>31844000</v>
      </c>
    </row>
    <row r="7" spans="1:27" ht="13.5">
      <c r="A7" s="291" t="s">
        <v>228</v>
      </c>
      <c r="B7" s="142"/>
      <c r="C7" s="60"/>
      <c r="D7" s="340"/>
      <c r="E7" s="60">
        <v>31844000</v>
      </c>
      <c r="F7" s="59">
        <v>31844000</v>
      </c>
      <c r="G7" s="59">
        <v>183848</v>
      </c>
      <c r="H7" s="60">
        <v>5475099</v>
      </c>
      <c r="I7" s="60">
        <v>4702552</v>
      </c>
      <c r="J7" s="59">
        <v>10361499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10361499</v>
      </c>
      <c r="X7" s="60">
        <v>7961000</v>
      </c>
      <c r="Y7" s="59">
        <v>2400499</v>
      </c>
      <c r="Z7" s="61">
        <v>30.15</v>
      </c>
      <c r="AA7" s="62">
        <v>31844000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6150000</v>
      </c>
      <c r="F40" s="345">
        <f t="shared" si="9"/>
        <v>6150000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1537500</v>
      </c>
      <c r="Y40" s="345">
        <f t="shared" si="9"/>
        <v>-1537500</v>
      </c>
      <c r="Z40" s="336">
        <f>+IF(X40&lt;&gt;0,+(Y40/X40)*100,0)</f>
        <v>-100</v>
      </c>
      <c r="AA40" s="350">
        <f>SUM(AA41:AA49)</f>
        <v>6150000</v>
      </c>
    </row>
    <row r="41" spans="1:27" ht="13.5">
      <c r="A41" s="361" t="s">
        <v>247</v>
      </c>
      <c r="B41" s="142"/>
      <c r="C41" s="362"/>
      <c r="D41" s="363"/>
      <c r="E41" s="362">
        <v>4650000</v>
      </c>
      <c r="F41" s="364">
        <v>4650000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1162500</v>
      </c>
      <c r="Y41" s="364">
        <v>-1162500</v>
      </c>
      <c r="Z41" s="365">
        <v>-100</v>
      </c>
      <c r="AA41" s="366">
        <v>4650000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1500000</v>
      </c>
      <c r="F49" s="53">
        <v>1500000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375000</v>
      </c>
      <c r="Y49" s="53">
        <v>-375000</v>
      </c>
      <c r="Z49" s="94">
        <v>-100</v>
      </c>
      <c r="AA49" s="95">
        <v>1500000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37994000</v>
      </c>
      <c r="F60" s="264">
        <f t="shared" si="14"/>
        <v>37994000</v>
      </c>
      <c r="G60" s="264">
        <f t="shared" si="14"/>
        <v>183848</v>
      </c>
      <c r="H60" s="219">
        <f t="shared" si="14"/>
        <v>5475099</v>
      </c>
      <c r="I60" s="219">
        <f t="shared" si="14"/>
        <v>4702552</v>
      </c>
      <c r="J60" s="264">
        <f t="shared" si="14"/>
        <v>10361499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10361499</v>
      </c>
      <c r="X60" s="219">
        <f t="shared" si="14"/>
        <v>9498500</v>
      </c>
      <c r="Y60" s="264">
        <f t="shared" si="14"/>
        <v>862999</v>
      </c>
      <c r="Z60" s="337">
        <f>+IF(X60&lt;&gt;0,+(Y60/X60)*100,0)</f>
        <v>9.085634573880085</v>
      </c>
      <c r="AA60" s="232">
        <f>+AA57+AA54+AA51+AA40+AA37+AA34+AA22+AA5</f>
        <v>37994000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2013-11-05T08:59:37Z</dcterms:created>
  <dcterms:modified xsi:type="dcterms:W3CDTF">2013-11-05T08:59:41Z</dcterms:modified>
  <cp:category/>
  <cp:version/>
  <cp:contentType/>
  <cp:contentStatus/>
</cp:coreProperties>
</file>