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<sst xmlns="http://schemas.openxmlformats.org/spreadsheetml/2006/main" count="855" uniqueCount="302">
  <si>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Umvoti(KZN245)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</si>
  <si>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</si>
  <si>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</si>
  <si>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</si>
  <si>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</si>
  <si>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</si>
  <si>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</si>
  <si>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</si>
  <si>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</si>
  <si>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</si>
  <si>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</si>
  <si>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</si>
  <si>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</si>
  <si>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</si>
  <si>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</si>
  <si>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</si>
  <si>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</si>
  <si>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</si>
  <si>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</si>
  <si>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</si>
  <si>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</si>
  <si>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</si>
  <si>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</si>
  <si>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</si>
  <si>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</si>
  <si>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</si>
  <si>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</si>
  <si>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</si>
  <si>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</si>
  <si>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</si>
  <si>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</si>
  <si>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</si>
  <si>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</si>
  <si>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</si>
  <si>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</si>
  <si>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</si>
  <si>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</si>
  <si>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</si>
  <si>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</si>
  <si>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</si>
  <si>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</si>
  <si>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</si>
  <si>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</si>
  <si>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</si>
  <si>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</si>
  <si>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</si>
  <si>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</si>
  <si>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</si>
  <si>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</si>
  <si>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</si>
  <si>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</si>
  <si>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</si>
  <si>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</si>
  <si>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</si>
  <si>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</si>
  <si>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</si>
  <si>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</si>
  <si>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</si>
  <si>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</si>
  <si>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</si>
  <si>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</si>
  <si>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</si>
  <si>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</si>
  <si>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</si>
  <si>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</si>
  <si>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</si>
  <si>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</si>
  <si>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</si>
  <si>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</si>
  <si>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</si>
  <si>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Umvoti(KZN245)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</si>
  <si>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</si>
  <si>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</si>
  <si>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</si>
  <si>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</si>
  <si>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</si>
  <si>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</si>
  <si>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</si>
  <si>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</si>
  <si>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</si>
  <si>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</si>
  <si>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</si>
  <si>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</si>
  <si>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</si>
  <si>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</si>
  <si>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</si>
  <si>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</si>
  <si>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</si>
  <si>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</si>
  <si>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</si>
  <si>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</si>
  <si>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</si>
  <si>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</si>
  <si>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</si>
  <si>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</si>
  <si>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</si>
  <si>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</si>
  <si>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</si>
  <si>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</si>
  <si>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</si>
  <si>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Umvoti(KZN245)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</si>
  <si>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</si>
  <si>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</si>
  <si>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</si>
  <si>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</si>
  <si>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</si>
  <si>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</si>
  <si>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</si>
  <si>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</si>
  <si>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</si>
  <si>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</si>
  <si>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</si>
  <si>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</si>
  <si>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</si>
  <si>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</si>
  <si>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</si>
  <si>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</si>
  <si>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</si>
  <si>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</si>
  <si>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</si>
  <si>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</si>
  <si>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</si>
  <si>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</si>
  <si>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</si>
  <si>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</si>
  <si>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</si>
  <si>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</si>
  <si>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</si>
  <si>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</si>
  <si>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Umvoti(KZN245)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</si>
  <si>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</si>
  <si>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</si>
  <si>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</si>
  <si>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</si>
  <si>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</si>
  <si>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</si>
  <si>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</si>
  <si>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</si>
  <si>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</si>
  <si>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</si>
  <si>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Umvoti(KZN245)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</si>
  <si>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</si>
  <si>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</si>
  <si>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</si>
  <si>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</si>
  <si>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</si>
  <si>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</si>
  <si>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</si>
  <si>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</si>
  <si>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</si>
  <si>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</si>
  <si>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</si>
  <si>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</si>
  <si>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</si>
  <si>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</si>
  <si>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</si>
  <si>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</si>
  <si>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</si>
  <si>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</si>
  <si>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</si>
  <si>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</si>
  <si>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</si>
  <si>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</si>
  <si>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</si>
  <si>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</si>
  <si>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</si>
  <si>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</si>
  <si>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</si>
  <si>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</si>
  <si>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</si>
  <si>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</si>
  <si>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</si>
  <si>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</si>
  <si>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</si>
  <si>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Umvoti(KZN245)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</si>
  <si>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</si>
  <si>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</si>
  <si>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</si>
  <si>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</si>
  <si>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</si>
  <si>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</si>
  <si>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</si>
  <si>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</si>
  <si>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</si>
  <si>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</si>
  <si>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</si>
  <si>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</si>
  <si>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</si>
  <si>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</si>
  <si>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</si>
  <si>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</si>
  <si>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</si>
  <si>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</si>
  <si>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</si>
  <si>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</si>
  <si>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</si>
  <si>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</si>
  <si>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</si>
  <si>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</si>
  <si>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</si>
  <si>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</si>
  <si>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Umvoti(KZN245)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</si>
  <si>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</si>
  <si>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</si>
  <si>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</si>
  <si>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</si>
  <si>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</si>
  <si>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</si>
  <si>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</si>
  <si>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</si>
  <si>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</si>
  <si>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</si>
  <si>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</si>
  <si>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</si>
  <si>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</si>
  <si>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</si>
  <si>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</si>
  <si>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</si>
  <si>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</si>
  <si>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</si>
  <si>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</si>
  <si>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</si>
  <si>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</si>
  <si>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</si>
  <si>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</si>
  <si>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</si>
  <si>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Umvoti(KZN245)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</si>
  <si>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</si>
  <si>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</si>
  <si>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</si>
  <si>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</si>
  <si>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</si>
  <si>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</si>
  <si>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</si>
  <si>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</si>
  <si>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</si>
  <si>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</si>
  <si>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</si>
  <si>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</si>
  <si>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</si>
  <si>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</si>
  <si>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</si>
  <si>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</si>
  <si>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</si>
  <si>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</si>
  <si>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</si>
  <si>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</si>
  <si>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</si>
  <si>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</si>
  <si>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</si>
  <si>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</si>
  <si>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</si>
  <si>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</si>
  <si>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</si>
  <si>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</si>
  <si>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</si>
  <si>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</si>
  <si>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</si>
  <si>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</si>
  <si>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</si>
  <si>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</si>
  <si>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</si>
  <si>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Umvoti(KZN245)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</si>
  <si>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</si>
  <si>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</si>
  <si>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Kwazulu-Natal: Umvoti(KZN245)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</si>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</sst>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19749898</v>
      </c>
      <c r="C5" s="19">
        <v>0</v>
      </c>
      <c r="D5" s="59">
        <v>21791000</v>
      </c>
      <c r="E5" s="60">
        <v>21791000</v>
      </c>
      <c r="F5" s="60">
        <v>2220467</v>
      </c>
      <c r="G5" s="60">
        <v>1820140</v>
      </c>
      <c r="H5" s="60">
        <v>1840785</v>
      </c>
      <c r="I5" s="60">
        <v>5881392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5881392</v>
      </c>
      <c r="W5" s="60">
        <v>5447750</v>
      </c>
      <c r="X5" s="60">
        <v>433642</v>
      </c>
      <c r="Y5" s="61">
        <v>7.96</v>
      </c>
      <c r="Z5" s="62">
        <v>21791000</v>
      </c>
    </row>
    <row r="6" spans="1:26" ht="13.5">
      <c r="A6" s="58" t="s">
        <v>32</v>
      </c>
      <c r="B6" s="19">
        <v>54214177</v>
      </c>
      <c r="C6" s="19">
        <v>0</v>
      </c>
      <c r="D6" s="59">
        <v>58952200</v>
      </c>
      <c r="E6" s="60">
        <v>58952200</v>
      </c>
      <c r="F6" s="60">
        <v>4881419</v>
      </c>
      <c r="G6" s="60">
        <v>5957262</v>
      </c>
      <c r="H6" s="60">
        <v>4968441</v>
      </c>
      <c r="I6" s="60">
        <v>15807122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15807122</v>
      </c>
      <c r="W6" s="60">
        <v>14738050</v>
      </c>
      <c r="X6" s="60">
        <v>1069072</v>
      </c>
      <c r="Y6" s="61">
        <v>7.25</v>
      </c>
      <c r="Z6" s="62">
        <v>58952200</v>
      </c>
    </row>
    <row r="7" spans="1:26" ht="13.5">
      <c r="A7" s="58" t="s">
        <v>33</v>
      </c>
      <c r="B7" s="19">
        <v>3885545</v>
      </c>
      <c r="C7" s="19">
        <v>0</v>
      </c>
      <c r="D7" s="59">
        <v>2700000</v>
      </c>
      <c r="E7" s="60">
        <v>2700000</v>
      </c>
      <c r="F7" s="60">
        <v>510599</v>
      </c>
      <c r="G7" s="60">
        <v>136188</v>
      </c>
      <c r="H7" s="60">
        <v>68668</v>
      </c>
      <c r="I7" s="60">
        <v>715455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715455</v>
      </c>
      <c r="W7" s="60">
        <v>675000</v>
      </c>
      <c r="X7" s="60">
        <v>40455</v>
      </c>
      <c r="Y7" s="61">
        <v>5.99</v>
      </c>
      <c r="Z7" s="62">
        <v>2700000</v>
      </c>
    </row>
    <row r="8" spans="1:26" ht="13.5">
      <c r="A8" s="58" t="s">
        <v>34</v>
      </c>
      <c r="B8" s="19">
        <v>52017583</v>
      </c>
      <c r="C8" s="19">
        <v>0</v>
      </c>
      <c r="D8" s="59">
        <v>67053450</v>
      </c>
      <c r="E8" s="60">
        <v>67053450</v>
      </c>
      <c r="F8" s="60">
        <v>18481370</v>
      </c>
      <c r="G8" s="60">
        <v>3360</v>
      </c>
      <c r="H8" s="60">
        <v>8549746</v>
      </c>
      <c r="I8" s="60">
        <v>27034476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27034476</v>
      </c>
      <c r="W8" s="60">
        <v>16763363</v>
      </c>
      <c r="X8" s="60">
        <v>10271113</v>
      </c>
      <c r="Y8" s="61">
        <v>61.27</v>
      </c>
      <c r="Z8" s="62">
        <v>67053450</v>
      </c>
    </row>
    <row r="9" spans="1:26" ht="13.5">
      <c r="A9" s="58" t="s">
        <v>35</v>
      </c>
      <c r="B9" s="19">
        <v>7439543</v>
      </c>
      <c r="C9" s="19">
        <v>0</v>
      </c>
      <c r="D9" s="59">
        <v>7356000</v>
      </c>
      <c r="E9" s="60">
        <v>7356000</v>
      </c>
      <c r="F9" s="60">
        <v>372257</v>
      </c>
      <c r="G9" s="60">
        <v>461779</v>
      </c>
      <c r="H9" s="60">
        <v>394274</v>
      </c>
      <c r="I9" s="60">
        <v>1228310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1228310</v>
      </c>
      <c r="W9" s="60">
        <v>1839000</v>
      </c>
      <c r="X9" s="60">
        <v>-610690</v>
      </c>
      <c r="Y9" s="61">
        <v>-33.21</v>
      </c>
      <c r="Z9" s="62">
        <v>7356000</v>
      </c>
    </row>
    <row r="10" spans="1:26" ht="25.5">
      <c r="A10" s="63" t="s">
        <v>277</v>
      </c>
      <c r="B10" s="64">
        <f>SUM(B5:B9)</f>
        <v>137306746</v>
      </c>
      <c r="C10" s="64">
        <f>SUM(C5:C9)</f>
        <v>0</v>
      </c>
      <c r="D10" s="65">
        <f aca="true" t="shared" si="0" ref="D10:Z10">SUM(D5:D9)</f>
        <v>157852650</v>
      </c>
      <c r="E10" s="66">
        <f t="shared" si="0"/>
        <v>157852650</v>
      </c>
      <c r="F10" s="66">
        <f t="shared" si="0"/>
        <v>26466112</v>
      </c>
      <c r="G10" s="66">
        <f t="shared" si="0"/>
        <v>8378729</v>
      </c>
      <c r="H10" s="66">
        <f t="shared" si="0"/>
        <v>15821914</v>
      </c>
      <c r="I10" s="66">
        <f t="shared" si="0"/>
        <v>50666755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50666755</v>
      </c>
      <c r="W10" s="66">
        <f t="shared" si="0"/>
        <v>39463163</v>
      </c>
      <c r="X10" s="66">
        <f t="shared" si="0"/>
        <v>11203592</v>
      </c>
      <c r="Y10" s="67">
        <f>+IF(W10&lt;&gt;0,(X10/W10)*100,0)</f>
        <v>28.390000061576416</v>
      </c>
      <c r="Z10" s="68">
        <f t="shared" si="0"/>
        <v>157852650</v>
      </c>
    </row>
    <row r="11" spans="1:26" ht="13.5">
      <c r="A11" s="58" t="s">
        <v>37</v>
      </c>
      <c r="B11" s="19">
        <v>40808570</v>
      </c>
      <c r="C11" s="19">
        <v>0</v>
      </c>
      <c r="D11" s="59">
        <v>53005460</v>
      </c>
      <c r="E11" s="60">
        <v>53005460</v>
      </c>
      <c r="F11" s="60">
        <v>3975162</v>
      </c>
      <c r="G11" s="60">
        <v>3992983</v>
      </c>
      <c r="H11" s="60">
        <v>3922969</v>
      </c>
      <c r="I11" s="60">
        <v>11891114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11891114</v>
      </c>
      <c r="W11" s="60">
        <v>13251365</v>
      </c>
      <c r="X11" s="60">
        <v>-1360251</v>
      </c>
      <c r="Y11" s="61">
        <v>-10.26</v>
      </c>
      <c r="Z11" s="62">
        <v>53005460</v>
      </c>
    </row>
    <row r="12" spans="1:26" ht="13.5">
      <c r="A12" s="58" t="s">
        <v>38</v>
      </c>
      <c r="B12" s="19">
        <v>6488366</v>
      </c>
      <c r="C12" s="19">
        <v>0</v>
      </c>
      <c r="D12" s="59">
        <v>6728670</v>
      </c>
      <c r="E12" s="60">
        <v>6728670</v>
      </c>
      <c r="F12" s="60">
        <v>544615</v>
      </c>
      <c r="G12" s="60">
        <v>533571</v>
      </c>
      <c r="H12" s="60">
        <v>478110</v>
      </c>
      <c r="I12" s="60">
        <v>1556296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1556296</v>
      </c>
      <c r="W12" s="60">
        <v>1682168</v>
      </c>
      <c r="X12" s="60">
        <v>-125872</v>
      </c>
      <c r="Y12" s="61">
        <v>-7.48</v>
      </c>
      <c r="Z12" s="62">
        <v>6728670</v>
      </c>
    </row>
    <row r="13" spans="1:26" ht="13.5">
      <c r="A13" s="58" t="s">
        <v>278</v>
      </c>
      <c r="B13" s="19">
        <v>17560243</v>
      </c>
      <c r="C13" s="19">
        <v>0</v>
      </c>
      <c r="D13" s="59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1">
        <v>0</v>
      </c>
      <c r="Z13" s="62">
        <v>0</v>
      </c>
    </row>
    <row r="14" spans="1:26" ht="13.5">
      <c r="A14" s="58" t="s">
        <v>40</v>
      </c>
      <c r="B14" s="19">
        <v>16137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31537084</v>
      </c>
      <c r="C15" s="19">
        <v>0</v>
      </c>
      <c r="D15" s="59">
        <v>37000000</v>
      </c>
      <c r="E15" s="60">
        <v>37000000</v>
      </c>
      <c r="F15" s="60">
        <v>0</v>
      </c>
      <c r="G15" s="60">
        <v>4319608</v>
      </c>
      <c r="H15" s="60">
        <v>4264033</v>
      </c>
      <c r="I15" s="60">
        <v>8583641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8583641</v>
      </c>
      <c r="W15" s="60">
        <v>9250000</v>
      </c>
      <c r="X15" s="60">
        <v>-666359</v>
      </c>
      <c r="Y15" s="61">
        <v>-7.2</v>
      </c>
      <c r="Z15" s="62">
        <v>37000000</v>
      </c>
    </row>
    <row r="16" spans="1:26" ht="13.5">
      <c r="A16" s="69" t="s">
        <v>42</v>
      </c>
      <c r="B16" s="19">
        <v>1268328</v>
      </c>
      <c r="C16" s="19">
        <v>0</v>
      </c>
      <c r="D16" s="59">
        <v>1910000</v>
      </c>
      <c r="E16" s="60">
        <v>1910000</v>
      </c>
      <c r="F16" s="60">
        <v>79972</v>
      </c>
      <c r="G16" s="60">
        <v>49188</v>
      </c>
      <c r="H16" s="60">
        <v>157369</v>
      </c>
      <c r="I16" s="60">
        <v>286529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286529</v>
      </c>
      <c r="W16" s="60">
        <v>477500</v>
      </c>
      <c r="X16" s="60">
        <v>-190971</v>
      </c>
      <c r="Y16" s="61">
        <v>-39.99</v>
      </c>
      <c r="Z16" s="62">
        <v>1910000</v>
      </c>
    </row>
    <row r="17" spans="1:26" ht="13.5">
      <c r="A17" s="58" t="s">
        <v>43</v>
      </c>
      <c r="B17" s="19">
        <v>47763028</v>
      </c>
      <c r="C17" s="19">
        <v>0</v>
      </c>
      <c r="D17" s="59">
        <v>77264873</v>
      </c>
      <c r="E17" s="60">
        <v>77264873</v>
      </c>
      <c r="F17" s="60">
        <v>1034328</v>
      </c>
      <c r="G17" s="60">
        <v>1213918</v>
      </c>
      <c r="H17" s="60">
        <v>5296039</v>
      </c>
      <c r="I17" s="60">
        <v>7544285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7544285</v>
      </c>
      <c r="W17" s="60">
        <v>19316218</v>
      </c>
      <c r="X17" s="60">
        <v>-11771933</v>
      </c>
      <c r="Y17" s="61">
        <v>-60.94</v>
      </c>
      <c r="Z17" s="62">
        <v>77264873</v>
      </c>
    </row>
    <row r="18" spans="1:26" ht="13.5">
      <c r="A18" s="70" t="s">
        <v>44</v>
      </c>
      <c r="B18" s="71">
        <f>SUM(B11:B17)</f>
        <v>145441756</v>
      </c>
      <c r="C18" s="71">
        <f>SUM(C11:C17)</f>
        <v>0</v>
      </c>
      <c r="D18" s="72">
        <f aca="true" t="shared" si="1" ref="D18:Z18">SUM(D11:D17)</f>
        <v>175909003</v>
      </c>
      <c r="E18" s="73">
        <f t="shared" si="1"/>
        <v>175909003</v>
      </c>
      <c r="F18" s="73">
        <f t="shared" si="1"/>
        <v>5634077</v>
      </c>
      <c r="G18" s="73">
        <f t="shared" si="1"/>
        <v>10109268</v>
      </c>
      <c r="H18" s="73">
        <f t="shared" si="1"/>
        <v>14118520</v>
      </c>
      <c r="I18" s="73">
        <f t="shared" si="1"/>
        <v>29861865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29861865</v>
      </c>
      <c r="W18" s="73">
        <f t="shared" si="1"/>
        <v>43977251</v>
      </c>
      <c r="X18" s="73">
        <f t="shared" si="1"/>
        <v>-14115386</v>
      </c>
      <c r="Y18" s="67">
        <f>+IF(W18&lt;&gt;0,(X18/W18)*100,0)</f>
        <v>-32.09701761485728</v>
      </c>
      <c r="Z18" s="74">
        <f t="shared" si="1"/>
        <v>175909003</v>
      </c>
    </row>
    <row r="19" spans="1:26" ht="13.5">
      <c r="A19" s="70" t="s">
        <v>45</v>
      </c>
      <c r="B19" s="75">
        <f>+B10-B18</f>
        <v>-8135010</v>
      </c>
      <c r="C19" s="75">
        <f>+C10-C18</f>
        <v>0</v>
      </c>
      <c r="D19" s="76">
        <f aca="true" t="shared" si="2" ref="D19:Z19">+D10-D18</f>
        <v>-18056353</v>
      </c>
      <c r="E19" s="77">
        <f t="shared" si="2"/>
        <v>-18056353</v>
      </c>
      <c r="F19" s="77">
        <f t="shared" si="2"/>
        <v>20832035</v>
      </c>
      <c r="G19" s="77">
        <f t="shared" si="2"/>
        <v>-1730539</v>
      </c>
      <c r="H19" s="77">
        <f t="shared" si="2"/>
        <v>1703394</v>
      </c>
      <c r="I19" s="77">
        <f t="shared" si="2"/>
        <v>20804890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20804890</v>
      </c>
      <c r="W19" s="77">
        <f>IF(E10=E18,0,W10-W18)</f>
        <v>-4514088</v>
      </c>
      <c r="X19" s="77">
        <f t="shared" si="2"/>
        <v>25318978</v>
      </c>
      <c r="Y19" s="78">
        <f>+IF(W19&lt;&gt;0,(X19/W19)*100,0)</f>
        <v>-560.8880021833867</v>
      </c>
      <c r="Z19" s="79">
        <f t="shared" si="2"/>
        <v>-18056353</v>
      </c>
    </row>
    <row r="20" spans="1:26" ht="13.5">
      <c r="A20" s="58" t="s">
        <v>46</v>
      </c>
      <c r="B20" s="19">
        <v>25702200</v>
      </c>
      <c r="C20" s="19">
        <v>0</v>
      </c>
      <c r="D20" s="59">
        <v>18851000</v>
      </c>
      <c r="E20" s="60">
        <v>18851000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4712750</v>
      </c>
      <c r="X20" s="60">
        <v>-4712750</v>
      </c>
      <c r="Y20" s="61">
        <v>-100</v>
      </c>
      <c r="Z20" s="62">
        <v>18851000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17567190</v>
      </c>
      <c r="C22" s="86">
        <f>SUM(C19:C21)</f>
        <v>0</v>
      </c>
      <c r="D22" s="87">
        <f aca="true" t="shared" si="3" ref="D22:Z22">SUM(D19:D21)</f>
        <v>794647</v>
      </c>
      <c r="E22" s="88">
        <f t="shared" si="3"/>
        <v>794647</v>
      </c>
      <c r="F22" s="88">
        <f t="shared" si="3"/>
        <v>20832035</v>
      </c>
      <c r="G22" s="88">
        <f t="shared" si="3"/>
        <v>-1730539</v>
      </c>
      <c r="H22" s="88">
        <f t="shared" si="3"/>
        <v>1703394</v>
      </c>
      <c r="I22" s="88">
        <f t="shared" si="3"/>
        <v>20804890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20804890</v>
      </c>
      <c r="W22" s="88">
        <f t="shared" si="3"/>
        <v>198662</v>
      </c>
      <c r="X22" s="88">
        <f t="shared" si="3"/>
        <v>20606228</v>
      </c>
      <c r="Y22" s="89">
        <f>+IF(W22&lt;&gt;0,(X22/W22)*100,0)</f>
        <v>10372.506065578722</v>
      </c>
      <c r="Z22" s="90">
        <f t="shared" si="3"/>
        <v>794647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17567190</v>
      </c>
      <c r="C24" s="75">
        <f>SUM(C22:C23)</f>
        <v>0</v>
      </c>
      <c r="D24" s="76">
        <f aca="true" t="shared" si="4" ref="D24:Z24">SUM(D22:D23)</f>
        <v>794647</v>
      </c>
      <c r="E24" s="77">
        <f t="shared" si="4"/>
        <v>794647</v>
      </c>
      <c r="F24" s="77">
        <f t="shared" si="4"/>
        <v>20832035</v>
      </c>
      <c r="G24" s="77">
        <f t="shared" si="4"/>
        <v>-1730539</v>
      </c>
      <c r="H24" s="77">
        <f t="shared" si="4"/>
        <v>1703394</v>
      </c>
      <c r="I24" s="77">
        <f t="shared" si="4"/>
        <v>20804890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20804890</v>
      </c>
      <c r="W24" s="77">
        <f t="shared" si="4"/>
        <v>198662</v>
      </c>
      <c r="X24" s="77">
        <f t="shared" si="4"/>
        <v>20606228</v>
      </c>
      <c r="Y24" s="78">
        <f>+IF(W24&lt;&gt;0,(X24/W24)*100,0)</f>
        <v>10372.506065578722</v>
      </c>
      <c r="Z24" s="79">
        <f t="shared" si="4"/>
        <v>794647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39275324</v>
      </c>
      <c r="C27" s="22">
        <v>0</v>
      </c>
      <c r="D27" s="99">
        <v>31585000</v>
      </c>
      <c r="E27" s="100">
        <v>31585000</v>
      </c>
      <c r="F27" s="100">
        <v>0</v>
      </c>
      <c r="G27" s="100">
        <v>0</v>
      </c>
      <c r="H27" s="100">
        <v>8264350</v>
      </c>
      <c r="I27" s="100">
        <v>8264350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8264350</v>
      </c>
      <c r="W27" s="100">
        <v>7896250</v>
      </c>
      <c r="X27" s="100">
        <v>368100</v>
      </c>
      <c r="Y27" s="101">
        <v>4.66</v>
      </c>
      <c r="Z27" s="102">
        <v>31585000</v>
      </c>
    </row>
    <row r="28" spans="1:26" ht="13.5">
      <c r="A28" s="103" t="s">
        <v>46</v>
      </c>
      <c r="B28" s="19">
        <v>25610784</v>
      </c>
      <c r="C28" s="19">
        <v>0</v>
      </c>
      <c r="D28" s="59">
        <v>30890000</v>
      </c>
      <c r="E28" s="60">
        <v>30890000</v>
      </c>
      <c r="F28" s="60">
        <v>0</v>
      </c>
      <c r="G28" s="60">
        <v>0</v>
      </c>
      <c r="H28" s="60">
        <v>8242571</v>
      </c>
      <c r="I28" s="60">
        <v>8242571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8242571</v>
      </c>
      <c r="W28" s="60">
        <v>7722500</v>
      </c>
      <c r="X28" s="60">
        <v>520071</v>
      </c>
      <c r="Y28" s="61">
        <v>6.73</v>
      </c>
      <c r="Z28" s="62">
        <v>30890000</v>
      </c>
    </row>
    <row r="29" spans="1:26" ht="13.5">
      <c r="A29" s="58" t="s">
        <v>282</v>
      </c>
      <c r="B29" s="19">
        <v>0</v>
      </c>
      <c r="C29" s="19">
        <v>0</v>
      </c>
      <c r="D29" s="59">
        <v>695000</v>
      </c>
      <c r="E29" s="60">
        <v>695000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173750</v>
      </c>
      <c r="X29" s="60">
        <v>-173750</v>
      </c>
      <c r="Y29" s="61">
        <v>-100</v>
      </c>
      <c r="Z29" s="62">
        <v>695000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13664540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21779</v>
      </c>
      <c r="I31" s="60">
        <v>21779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21779</v>
      </c>
      <c r="W31" s="60">
        <v>0</v>
      </c>
      <c r="X31" s="60">
        <v>21779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39275324</v>
      </c>
      <c r="C32" s="22">
        <f>SUM(C28:C31)</f>
        <v>0</v>
      </c>
      <c r="D32" s="99">
        <f aca="true" t="shared" si="5" ref="D32:Z32">SUM(D28:D31)</f>
        <v>31585000</v>
      </c>
      <c r="E32" s="100">
        <f t="shared" si="5"/>
        <v>31585000</v>
      </c>
      <c r="F32" s="100">
        <f t="shared" si="5"/>
        <v>0</v>
      </c>
      <c r="G32" s="100">
        <f t="shared" si="5"/>
        <v>0</v>
      </c>
      <c r="H32" s="100">
        <f t="shared" si="5"/>
        <v>8264350</v>
      </c>
      <c r="I32" s="100">
        <f t="shared" si="5"/>
        <v>8264350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8264350</v>
      </c>
      <c r="W32" s="100">
        <f t="shared" si="5"/>
        <v>7896250</v>
      </c>
      <c r="X32" s="100">
        <f t="shared" si="5"/>
        <v>368100</v>
      </c>
      <c r="Y32" s="101">
        <f>+IF(W32&lt;&gt;0,(X32/W32)*100,0)</f>
        <v>4.661706506252968</v>
      </c>
      <c r="Z32" s="102">
        <f t="shared" si="5"/>
        <v>31585000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78929557</v>
      </c>
      <c r="C35" s="19">
        <v>0</v>
      </c>
      <c r="D35" s="59">
        <v>61250000</v>
      </c>
      <c r="E35" s="60">
        <v>61250000</v>
      </c>
      <c r="F35" s="60">
        <v>107180312</v>
      </c>
      <c r="G35" s="60">
        <v>109804250</v>
      </c>
      <c r="H35" s="60">
        <v>98085910</v>
      </c>
      <c r="I35" s="60">
        <v>98085910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98085910</v>
      </c>
      <c r="W35" s="60">
        <v>15312500</v>
      </c>
      <c r="X35" s="60">
        <v>82773410</v>
      </c>
      <c r="Y35" s="61">
        <v>540.56</v>
      </c>
      <c r="Z35" s="62">
        <v>61250000</v>
      </c>
    </row>
    <row r="36" spans="1:26" ht="13.5">
      <c r="A36" s="58" t="s">
        <v>57</v>
      </c>
      <c r="B36" s="19">
        <v>482636971</v>
      </c>
      <c r="C36" s="19">
        <v>0</v>
      </c>
      <c r="D36" s="59">
        <v>480583000</v>
      </c>
      <c r="E36" s="60">
        <v>480583000</v>
      </c>
      <c r="F36" s="60">
        <v>482637564</v>
      </c>
      <c r="G36" s="60">
        <v>482855245</v>
      </c>
      <c r="H36" s="60">
        <v>490902663</v>
      </c>
      <c r="I36" s="60">
        <v>490902663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490902663</v>
      </c>
      <c r="W36" s="60">
        <v>120145750</v>
      </c>
      <c r="X36" s="60">
        <v>370756913</v>
      </c>
      <c r="Y36" s="61">
        <v>308.59</v>
      </c>
      <c r="Z36" s="62">
        <v>480583000</v>
      </c>
    </row>
    <row r="37" spans="1:26" ht="13.5">
      <c r="A37" s="58" t="s">
        <v>58</v>
      </c>
      <c r="B37" s="19">
        <v>31131898</v>
      </c>
      <c r="C37" s="19">
        <v>0</v>
      </c>
      <c r="D37" s="59">
        <v>30350000</v>
      </c>
      <c r="E37" s="60">
        <v>30350000</v>
      </c>
      <c r="F37" s="60">
        <v>43112445</v>
      </c>
      <c r="G37" s="60">
        <v>44939269</v>
      </c>
      <c r="H37" s="60">
        <v>35898941</v>
      </c>
      <c r="I37" s="60">
        <v>35898941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35898941</v>
      </c>
      <c r="W37" s="60">
        <v>7587500</v>
      </c>
      <c r="X37" s="60">
        <v>28311441</v>
      </c>
      <c r="Y37" s="61">
        <v>373.13</v>
      </c>
      <c r="Z37" s="62">
        <v>30350000</v>
      </c>
    </row>
    <row r="38" spans="1:26" ht="13.5">
      <c r="A38" s="58" t="s">
        <v>59</v>
      </c>
      <c r="B38" s="19">
        <v>14381502</v>
      </c>
      <c r="C38" s="19">
        <v>0</v>
      </c>
      <c r="D38" s="59">
        <v>8000000</v>
      </c>
      <c r="E38" s="60">
        <v>8000000</v>
      </c>
      <c r="F38" s="60">
        <v>14381502</v>
      </c>
      <c r="G38" s="60">
        <v>14381502</v>
      </c>
      <c r="H38" s="60">
        <v>14381502</v>
      </c>
      <c r="I38" s="60">
        <v>14381502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14381502</v>
      </c>
      <c r="W38" s="60">
        <v>2000000</v>
      </c>
      <c r="X38" s="60">
        <v>12381502</v>
      </c>
      <c r="Y38" s="61">
        <v>619.08</v>
      </c>
      <c r="Z38" s="62">
        <v>8000000</v>
      </c>
    </row>
    <row r="39" spans="1:26" ht="13.5">
      <c r="A39" s="58" t="s">
        <v>60</v>
      </c>
      <c r="B39" s="19">
        <v>516053128</v>
      </c>
      <c r="C39" s="19">
        <v>0</v>
      </c>
      <c r="D39" s="59">
        <v>503483000</v>
      </c>
      <c r="E39" s="60">
        <v>503483000</v>
      </c>
      <c r="F39" s="60">
        <v>532323929</v>
      </c>
      <c r="G39" s="60">
        <v>533338724</v>
      </c>
      <c r="H39" s="60">
        <v>538708130</v>
      </c>
      <c r="I39" s="60">
        <v>538708130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538708130</v>
      </c>
      <c r="W39" s="60">
        <v>125870750</v>
      </c>
      <c r="X39" s="60">
        <v>412837380</v>
      </c>
      <c r="Y39" s="61">
        <v>327.99</v>
      </c>
      <c r="Z39" s="62">
        <v>503483000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23197963</v>
      </c>
      <c r="C42" s="19">
        <v>0</v>
      </c>
      <c r="D42" s="59">
        <v>18064731</v>
      </c>
      <c r="E42" s="60">
        <v>18064731</v>
      </c>
      <c r="F42" s="60">
        <v>41546236</v>
      </c>
      <c r="G42" s="60">
        <v>890720</v>
      </c>
      <c r="H42" s="60">
        <v>2319809</v>
      </c>
      <c r="I42" s="60">
        <v>44756765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44756765</v>
      </c>
      <c r="W42" s="60">
        <v>31891320</v>
      </c>
      <c r="X42" s="60">
        <v>12865445</v>
      </c>
      <c r="Y42" s="61">
        <v>40.34</v>
      </c>
      <c r="Z42" s="62">
        <v>18064731</v>
      </c>
    </row>
    <row r="43" spans="1:26" ht="13.5">
      <c r="A43" s="58" t="s">
        <v>63</v>
      </c>
      <c r="B43" s="19">
        <v>-39064388</v>
      </c>
      <c r="C43" s="19">
        <v>0</v>
      </c>
      <c r="D43" s="59">
        <v>-24841000</v>
      </c>
      <c r="E43" s="60">
        <v>-24841000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-2485100</v>
      </c>
      <c r="X43" s="60">
        <v>2485100</v>
      </c>
      <c r="Y43" s="61">
        <v>-100</v>
      </c>
      <c r="Z43" s="62">
        <v>-24841000</v>
      </c>
    </row>
    <row r="44" spans="1:26" ht="13.5">
      <c r="A44" s="58" t="s">
        <v>64</v>
      </c>
      <c r="B44" s="19">
        <v>69494</v>
      </c>
      <c r="C44" s="19">
        <v>0</v>
      </c>
      <c r="D44" s="59">
        <v>300000</v>
      </c>
      <c r="E44" s="60">
        <v>300000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150000</v>
      </c>
      <c r="X44" s="60">
        <v>-150000</v>
      </c>
      <c r="Y44" s="61">
        <v>-100</v>
      </c>
      <c r="Z44" s="62">
        <v>300000</v>
      </c>
    </row>
    <row r="45" spans="1:26" ht="13.5">
      <c r="A45" s="70" t="s">
        <v>65</v>
      </c>
      <c r="B45" s="22">
        <v>48518268</v>
      </c>
      <c r="C45" s="22">
        <v>0</v>
      </c>
      <c r="D45" s="99">
        <v>40120731</v>
      </c>
      <c r="E45" s="100">
        <v>40120731</v>
      </c>
      <c r="F45" s="100">
        <v>90064504</v>
      </c>
      <c r="G45" s="100">
        <v>90955224</v>
      </c>
      <c r="H45" s="100">
        <v>93275033</v>
      </c>
      <c r="I45" s="100">
        <v>93275033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93275033</v>
      </c>
      <c r="W45" s="100">
        <v>76153220</v>
      </c>
      <c r="X45" s="100">
        <v>17121813</v>
      </c>
      <c r="Y45" s="101">
        <v>22.48</v>
      </c>
      <c r="Z45" s="102">
        <v>40120731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5598052</v>
      </c>
      <c r="C49" s="52">
        <v>0</v>
      </c>
      <c r="D49" s="129">
        <v>1697875</v>
      </c>
      <c r="E49" s="54">
        <v>1113824</v>
      </c>
      <c r="F49" s="54">
        <v>0</v>
      </c>
      <c r="G49" s="54">
        <v>0</v>
      </c>
      <c r="H49" s="54">
        <v>0</v>
      </c>
      <c r="I49" s="54">
        <v>921950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12213676</v>
      </c>
      <c r="W49" s="54">
        <v>0</v>
      </c>
      <c r="X49" s="54">
        <v>0</v>
      </c>
      <c r="Y49" s="54">
        <v>0</v>
      </c>
      <c r="Z49" s="130">
        <v>21545377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16230099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16230099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87.18445536212805</v>
      </c>
      <c r="C58" s="5">
        <f>IF(C67=0,0,+(C76/C67)*100)</f>
        <v>0</v>
      </c>
      <c r="D58" s="6">
        <f aca="true" t="shared" si="6" ref="D58:Z58">IF(D67=0,0,+(D76/D67)*100)</f>
        <v>89.10008392360439</v>
      </c>
      <c r="E58" s="7">
        <f t="shared" si="6"/>
        <v>89.10008392360439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88.96214643412625</v>
      </c>
      <c r="X58" s="7">
        <f t="shared" si="6"/>
        <v>0</v>
      </c>
      <c r="Y58" s="7">
        <f t="shared" si="6"/>
        <v>0</v>
      </c>
      <c r="Z58" s="8">
        <f t="shared" si="6"/>
        <v>89.10008392360439</v>
      </c>
    </row>
    <row r="59" spans="1:26" ht="13.5">
      <c r="A59" s="37" t="s">
        <v>31</v>
      </c>
      <c r="B59" s="9">
        <f aca="true" t="shared" si="7" ref="B59:Z66">IF(B68=0,0,+(B77/B68)*100)</f>
        <v>91.65882591864015</v>
      </c>
      <c r="C59" s="9">
        <f t="shared" si="7"/>
        <v>0</v>
      </c>
      <c r="D59" s="2">
        <f t="shared" si="7"/>
        <v>90</v>
      </c>
      <c r="E59" s="10">
        <f t="shared" si="7"/>
        <v>90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90</v>
      </c>
      <c r="X59" s="10">
        <f t="shared" si="7"/>
        <v>0</v>
      </c>
      <c r="Y59" s="10">
        <f t="shared" si="7"/>
        <v>0</v>
      </c>
      <c r="Z59" s="11">
        <f t="shared" si="7"/>
        <v>90</v>
      </c>
    </row>
    <row r="60" spans="1:26" ht="13.5">
      <c r="A60" s="38" t="s">
        <v>32</v>
      </c>
      <c r="B60" s="12">
        <f t="shared" si="7"/>
        <v>85.92114568113797</v>
      </c>
      <c r="C60" s="12">
        <f t="shared" si="7"/>
        <v>0</v>
      </c>
      <c r="D60" s="3">
        <f t="shared" si="7"/>
        <v>88.7539074029468</v>
      </c>
      <c r="E60" s="13">
        <f t="shared" si="7"/>
        <v>88.7539074029468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88.75391927697355</v>
      </c>
      <c r="X60" s="13">
        <f t="shared" si="7"/>
        <v>0</v>
      </c>
      <c r="Y60" s="13">
        <f t="shared" si="7"/>
        <v>0</v>
      </c>
      <c r="Z60" s="14">
        <f t="shared" si="7"/>
        <v>88.7539074029468</v>
      </c>
    </row>
    <row r="61" spans="1:26" ht="13.5">
      <c r="A61" s="39" t="s">
        <v>103</v>
      </c>
      <c r="B61" s="12">
        <f t="shared" si="7"/>
        <v>87.49545834009605</v>
      </c>
      <c r="C61" s="12">
        <f t="shared" si="7"/>
        <v>0</v>
      </c>
      <c r="D61" s="3">
        <f t="shared" si="7"/>
        <v>88.42845258698999</v>
      </c>
      <c r="E61" s="13">
        <f t="shared" si="7"/>
        <v>88.42845258698999</v>
      </c>
      <c r="F61" s="13">
        <f t="shared" si="7"/>
        <v>100</v>
      </c>
      <c r="G61" s="13">
        <f t="shared" si="7"/>
        <v>100</v>
      </c>
      <c r="H61" s="13">
        <f t="shared" si="7"/>
        <v>100.04734313490647</v>
      </c>
      <c r="I61" s="13">
        <f t="shared" si="7"/>
        <v>100.0148034797434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100.0148034797434</v>
      </c>
      <c r="W61" s="13">
        <f t="shared" si="7"/>
        <v>88.42846023656304</v>
      </c>
      <c r="X61" s="13">
        <f t="shared" si="7"/>
        <v>0</v>
      </c>
      <c r="Y61" s="13">
        <f t="shared" si="7"/>
        <v>0</v>
      </c>
      <c r="Z61" s="14">
        <f t="shared" si="7"/>
        <v>88.42845258698999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72.07340853963508</v>
      </c>
      <c r="C64" s="12">
        <f t="shared" si="7"/>
        <v>0</v>
      </c>
      <c r="D64" s="3">
        <f t="shared" si="7"/>
        <v>90</v>
      </c>
      <c r="E64" s="13">
        <f t="shared" si="7"/>
        <v>90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90</v>
      </c>
      <c r="X64" s="13">
        <f t="shared" si="7"/>
        <v>0</v>
      </c>
      <c r="Y64" s="13">
        <f t="shared" si="7"/>
        <v>0</v>
      </c>
      <c r="Z64" s="14">
        <f t="shared" si="7"/>
        <v>90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100.0001147183664</v>
      </c>
      <c r="E65" s="13">
        <f t="shared" si="7"/>
        <v>100.0001147183664</v>
      </c>
      <c r="F65" s="13">
        <f t="shared" si="7"/>
        <v>100</v>
      </c>
      <c r="G65" s="13">
        <f t="shared" si="7"/>
        <v>100</v>
      </c>
      <c r="H65" s="13">
        <f t="shared" si="7"/>
        <v>96.28440692395006</v>
      </c>
      <c r="I65" s="13">
        <f t="shared" si="7"/>
        <v>98.71734432111086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98.71734432111086</v>
      </c>
      <c r="W65" s="13">
        <f t="shared" si="7"/>
        <v>100.00045887346565</v>
      </c>
      <c r="X65" s="13">
        <f t="shared" si="7"/>
        <v>0</v>
      </c>
      <c r="Y65" s="13">
        <f t="shared" si="7"/>
        <v>0</v>
      </c>
      <c r="Z65" s="14">
        <f t="shared" si="7"/>
        <v>100.0001147183664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40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73007143</v>
      </c>
      <c r="C67" s="24"/>
      <c r="D67" s="25">
        <v>79596200</v>
      </c>
      <c r="E67" s="26">
        <v>79596200</v>
      </c>
      <c r="F67" s="26">
        <v>7009208</v>
      </c>
      <c r="G67" s="26">
        <v>7699846</v>
      </c>
      <c r="H67" s="26">
        <v>6715424</v>
      </c>
      <c r="I67" s="26">
        <v>21424478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21424478</v>
      </c>
      <c r="W67" s="26">
        <v>19899050</v>
      </c>
      <c r="X67" s="26"/>
      <c r="Y67" s="25"/>
      <c r="Z67" s="27">
        <v>79596200</v>
      </c>
    </row>
    <row r="68" spans="1:26" ht="13.5" hidden="1">
      <c r="A68" s="37" t="s">
        <v>31</v>
      </c>
      <c r="B68" s="19">
        <v>18622798</v>
      </c>
      <c r="C68" s="19"/>
      <c r="D68" s="20">
        <v>20461000</v>
      </c>
      <c r="E68" s="21">
        <v>20461000</v>
      </c>
      <c r="F68" s="21">
        <v>2110875</v>
      </c>
      <c r="G68" s="21">
        <v>1724888</v>
      </c>
      <c r="H68" s="21">
        <v>1732492</v>
      </c>
      <c r="I68" s="21">
        <v>5568255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5568255</v>
      </c>
      <c r="W68" s="21">
        <v>5115250</v>
      </c>
      <c r="X68" s="21"/>
      <c r="Y68" s="20"/>
      <c r="Z68" s="23">
        <v>20461000</v>
      </c>
    </row>
    <row r="69" spans="1:26" ht="13.5" hidden="1">
      <c r="A69" s="38" t="s">
        <v>32</v>
      </c>
      <c r="B69" s="19">
        <v>54214177</v>
      </c>
      <c r="C69" s="19"/>
      <c r="D69" s="20">
        <v>58952200</v>
      </c>
      <c r="E69" s="21">
        <v>58952200</v>
      </c>
      <c r="F69" s="21">
        <v>4881419</v>
      </c>
      <c r="G69" s="21">
        <v>5957262</v>
      </c>
      <c r="H69" s="21">
        <v>4968441</v>
      </c>
      <c r="I69" s="21">
        <v>15807122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15807122</v>
      </c>
      <c r="W69" s="21">
        <v>14738050</v>
      </c>
      <c r="X69" s="21"/>
      <c r="Y69" s="20"/>
      <c r="Z69" s="23">
        <v>58952200</v>
      </c>
    </row>
    <row r="70" spans="1:26" ht="13.5" hidden="1">
      <c r="A70" s="39" t="s">
        <v>103</v>
      </c>
      <c r="B70" s="19">
        <v>48679889</v>
      </c>
      <c r="C70" s="19"/>
      <c r="D70" s="20">
        <v>52290500</v>
      </c>
      <c r="E70" s="21">
        <v>52290500</v>
      </c>
      <c r="F70" s="21">
        <v>4323178</v>
      </c>
      <c r="G70" s="21">
        <v>5403760</v>
      </c>
      <c r="H70" s="21">
        <v>4425140</v>
      </c>
      <c r="I70" s="21">
        <v>14152078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14152078</v>
      </c>
      <c r="W70" s="21">
        <v>13072625</v>
      </c>
      <c r="X70" s="21"/>
      <c r="Y70" s="20"/>
      <c r="Z70" s="23">
        <v>52290500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5534288</v>
      </c>
      <c r="C73" s="19"/>
      <c r="D73" s="20">
        <v>5790000</v>
      </c>
      <c r="E73" s="21">
        <v>5790000</v>
      </c>
      <c r="F73" s="21">
        <v>489235</v>
      </c>
      <c r="G73" s="21">
        <v>515559</v>
      </c>
      <c r="H73" s="21">
        <v>486917</v>
      </c>
      <c r="I73" s="21">
        <v>1491711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1491711</v>
      </c>
      <c r="W73" s="21">
        <v>1447500</v>
      </c>
      <c r="X73" s="21"/>
      <c r="Y73" s="20"/>
      <c r="Z73" s="23">
        <v>5790000</v>
      </c>
    </row>
    <row r="74" spans="1:26" ht="13.5" hidden="1">
      <c r="A74" s="39" t="s">
        <v>107</v>
      </c>
      <c r="B74" s="19"/>
      <c r="C74" s="19"/>
      <c r="D74" s="20">
        <v>871700</v>
      </c>
      <c r="E74" s="21">
        <v>871700</v>
      </c>
      <c r="F74" s="21">
        <v>69006</v>
      </c>
      <c r="G74" s="21">
        <v>37943</v>
      </c>
      <c r="H74" s="21">
        <v>56384</v>
      </c>
      <c r="I74" s="21">
        <v>163333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163333</v>
      </c>
      <c r="W74" s="21">
        <v>217925</v>
      </c>
      <c r="X74" s="21"/>
      <c r="Y74" s="20"/>
      <c r="Z74" s="23">
        <v>871700</v>
      </c>
    </row>
    <row r="75" spans="1:26" ht="13.5" hidden="1">
      <c r="A75" s="40" t="s">
        <v>110</v>
      </c>
      <c r="B75" s="28">
        <v>170168</v>
      </c>
      <c r="C75" s="28"/>
      <c r="D75" s="29">
        <v>183000</v>
      </c>
      <c r="E75" s="30">
        <v>183000</v>
      </c>
      <c r="F75" s="30">
        <v>16914</v>
      </c>
      <c r="G75" s="30">
        <v>17696</v>
      </c>
      <c r="H75" s="30">
        <v>14491</v>
      </c>
      <c r="I75" s="30">
        <v>49101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49101</v>
      </c>
      <c r="W75" s="30">
        <v>45750</v>
      </c>
      <c r="X75" s="30"/>
      <c r="Y75" s="29"/>
      <c r="Z75" s="31">
        <v>183000</v>
      </c>
    </row>
    <row r="76" spans="1:26" ht="13.5" hidden="1">
      <c r="A76" s="42" t="s">
        <v>286</v>
      </c>
      <c r="B76" s="32">
        <v>63650880</v>
      </c>
      <c r="C76" s="32"/>
      <c r="D76" s="33">
        <v>70920281</v>
      </c>
      <c r="E76" s="34">
        <v>70920281</v>
      </c>
      <c r="F76" s="34">
        <v>7009208</v>
      </c>
      <c r="G76" s="34">
        <v>7699846</v>
      </c>
      <c r="H76" s="34">
        <v>6715424</v>
      </c>
      <c r="I76" s="34">
        <v>21424478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21424478</v>
      </c>
      <c r="W76" s="34">
        <v>17702622</v>
      </c>
      <c r="X76" s="34"/>
      <c r="Y76" s="33"/>
      <c r="Z76" s="35">
        <v>70920281</v>
      </c>
    </row>
    <row r="77" spans="1:26" ht="13.5" hidden="1">
      <c r="A77" s="37" t="s">
        <v>31</v>
      </c>
      <c r="B77" s="19">
        <v>17069438</v>
      </c>
      <c r="C77" s="19"/>
      <c r="D77" s="20">
        <v>18414900</v>
      </c>
      <c r="E77" s="21">
        <v>18414900</v>
      </c>
      <c r="F77" s="21">
        <v>2110875</v>
      </c>
      <c r="G77" s="21">
        <v>1724888</v>
      </c>
      <c r="H77" s="21">
        <v>1732492</v>
      </c>
      <c r="I77" s="21">
        <v>5568255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5568255</v>
      </c>
      <c r="W77" s="21">
        <v>4603725</v>
      </c>
      <c r="X77" s="21"/>
      <c r="Y77" s="20"/>
      <c r="Z77" s="23">
        <v>18414900</v>
      </c>
    </row>
    <row r="78" spans="1:26" ht="13.5" hidden="1">
      <c r="A78" s="38" t="s">
        <v>32</v>
      </c>
      <c r="B78" s="19">
        <v>46581442</v>
      </c>
      <c r="C78" s="19"/>
      <c r="D78" s="20">
        <v>52322381</v>
      </c>
      <c r="E78" s="21">
        <v>52322381</v>
      </c>
      <c r="F78" s="21">
        <v>4881419</v>
      </c>
      <c r="G78" s="21">
        <v>5957262</v>
      </c>
      <c r="H78" s="21">
        <v>4968441</v>
      </c>
      <c r="I78" s="21">
        <v>15807122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15807122</v>
      </c>
      <c r="W78" s="21">
        <v>13080597</v>
      </c>
      <c r="X78" s="21"/>
      <c r="Y78" s="20"/>
      <c r="Z78" s="23">
        <v>52322381</v>
      </c>
    </row>
    <row r="79" spans="1:26" ht="13.5" hidden="1">
      <c r="A79" s="39" t="s">
        <v>103</v>
      </c>
      <c r="B79" s="19">
        <v>42592692</v>
      </c>
      <c r="C79" s="19"/>
      <c r="D79" s="20">
        <v>46239680</v>
      </c>
      <c r="E79" s="21">
        <v>46239680</v>
      </c>
      <c r="F79" s="21">
        <v>4323178</v>
      </c>
      <c r="G79" s="21">
        <v>5403760</v>
      </c>
      <c r="H79" s="21">
        <v>4427235</v>
      </c>
      <c r="I79" s="21">
        <v>14154173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14154173</v>
      </c>
      <c r="W79" s="21">
        <v>11559921</v>
      </c>
      <c r="X79" s="21"/>
      <c r="Y79" s="20"/>
      <c r="Z79" s="23">
        <v>46239680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3988750</v>
      </c>
      <c r="C82" s="19"/>
      <c r="D82" s="20">
        <v>5211000</v>
      </c>
      <c r="E82" s="21">
        <v>5211000</v>
      </c>
      <c r="F82" s="21">
        <v>489235</v>
      </c>
      <c r="G82" s="21">
        <v>515559</v>
      </c>
      <c r="H82" s="21">
        <v>486917</v>
      </c>
      <c r="I82" s="21">
        <v>1491711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1491711</v>
      </c>
      <c r="W82" s="21">
        <v>1302750</v>
      </c>
      <c r="X82" s="21"/>
      <c r="Y82" s="20"/>
      <c r="Z82" s="23">
        <v>5211000</v>
      </c>
    </row>
    <row r="83" spans="1:26" ht="13.5" hidden="1">
      <c r="A83" s="39" t="s">
        <v>107</v>
      </c>
      <c r="B83" s="19"/>
      <c r="C83" s="19"/>
      <c r="D83" s="20">
        <v>871701</v>
      </c>
      <c r="E83" s="21">
        <v>871701</v>
      </c>
      <c r="F83" s="21">
        <v>69006</v>
      </c>
      <c r="G83" s="21">
        <v>37943</v>
      </c>
      <c r="H83" s="21">
        <v>54289</v>
      </c>
      <c r="I83" s="21">
        <v>161238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161238</v>
      </c>
      <c r="W83" s="21">
        <v>217926</v>
      </c>
      <c r="X83" s="21"/>
      <c r="Y83" s="20"/>
      <c r="Z83" s="23">
        <v>871701</v>
      </c>
    </row>
    <row r="84" spans="1:26" ht="13.5" hidden="1">
      <c r="A84" s="40" t="s">
        <v>110</v>
      </c>
      <c r="B84" s="28"/>
      <c r="C84" s="28"/>
      <c r="D84" s="29">
        <v>183000</v>
      </c>
      <c r="E84" s="30">
        <v>183000</v>
      </c>
      <c r="F84" s="30">
        <v>16914</v>
      </c>
      <c r="G84" s="30">
        <v>17696</v>
      </c>
      <c r="H84" s="30">
        <v>14491</v>
      </c>
      <c r="I84" s="30">
        <v>49101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49101</v>
      </c>
      <c r="W84" s="30">
        <v>18300</v>
      </c>
      <c r="X84" s="30"/>
      <c r="Y84" s="29"/>
      <c r="Z84" s="31">
        <v>183000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108794769</v>
      </c>
      <c r="D5" s="153">
        <f>SUM(D6:D8)</f>
        <v>0</v>
      </c>
      <c r="E5" s="154">
        <f t="shared" si="0"/>
        <v>118623150</v>
      </c>
      <c r="F5" s="100">
        <f t="shared" si="0"/>
        <v>118623150</v>
      </c>
      <c r="G5" s="100">
        <f t="shared" si="0"/>
        <v>21233659</v>
      </c>
      <c r="H5" s="100">
        <f t="shared" si="0"/>
        <v>2101978</v>
      </c>
      <c r="I5" s="100">
        <f t="shared" si="0"/>
        <v>10385050</v>
      </c>
      <c r="J5" s="100">
        <f t="shared" si="0"/>
        <v>33720687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33720687</v>
      </c>
      <c r="X5" s="100">
        <f t="shared" si="0"/>
        <v>29655788</v>
      </c>
      <c r="Y5" s="100">
        <f t="shared" si="0"/>
        <v>4064899</v>
      </c>
      <c r="Z5" s="137">
        <f>+IF(X5&lt;&gt;0,+(Y5/X5)*100,0)</f>
        <v>13.706933027711148</v>
      </c>
      <c r="AA5" s="153">
        <f>SUM(AA6:AA8)</f>
        <v>118623150</v>
      </c>
    </row>
    <row r="6" spans="1:27" ht="13.5">
      <c r="A6" s="138" t="s">
        <v>75</v>
      </c>
      <c r="B6" s="136"/>
      <c r="C6" s="155"/>
      <c r="D6" s="155"/>
      <c r="E6" s="156">
        <v>18851000</v>
      </c>
      <c r="F6" s="60">
        <v>18851000</v>
      </c>
      <c r="G6" s="60">
        <v>110</v>
      </c>
      <c r="H6" s="60">
        <v>110</v>
      </c>
      <c r="I6" s="60">
        <v>110</v>
      </c>
      <c r="J6" s="60">
        <v>330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330</v>
      </c>
      <c r="X6" s="60">
        <v>4712750</v>
      </c>
      <c r="Y6" s="60">
        <v>-4712420</v>
      </c>
      <c r="Z6" s="140">
        <v>-99.99</v>
      </c>
      <c r="AA6" s="155">
        <v>18851000</v>
      </c>
    </row>
    <row r="7" spans="1:27" ht="13.5">
      <c r="A7" s="138" t="s">
        <v>76</v>
      </c>
      <c r="B7" s="136"/>
      <c r="C7" s="157">
        <v>108794769</v>
      </c>
      <c r="D7" s="157"/>
      <c r="E7" s="158">
        <v>99772150</v>
      </c>
      <c r="F7" s="159">
        <v>99772150</v>
      </c>
      <c r="G7" s="159">
        <v>21203348</v>
      </c>
      <c r="H7" s="159">
        <v>2019643</v>
      </c>
      <c r="I7" s="159">
        <v>10370992</v>
      </c>
      <c r="J7" s="159">
        <v>33593983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33593983</v>
      </c>
      <c r="X7" s="159">
        <v>24943038</v>
      </c>
      <c r="Y7" s="159">
        <v>8650945</v>
      </c>
      <c r="Z7" s="141">
        <v>34.68</v>
      </c>
      <c r="AA7" s="157">
        <v>99772150</v>
      </c>
    </row>
    <row r="8" spans="1:27" ht="13.5">
      <c r="A8" s="138" t="s">
        <v>77</v>
      </c>
      <c r="B8" s="136"/>
      <c r="C8" s="155"/>
      <c r="D8" s="155"/>
      <c r="E8" s="156"/>
      <c r="F8" s="60"/>
      <c r="G8" s="60">
        <v>30201</v>
      </c>
      <c r="H8" s="60">
        <v>82225</v>
      </c>
      <c r="I8" s="60">
        <v>13948</v>
      </c>
      <c r="J8" s="60">
        <v>126374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126374</v>
      </c>
      <c r="X8" s="60"/>
      <c r="Y8" s="60">
        <v>126374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82689</v>
      </c>
      <c r="H9" s="100">
        <f t="shared" si="1"/>
        <v>106551</v>
      </c>
      <c r="I9" s="100">
        <f t="shared" si="1"/>
        <v>142773</v>
      </c>
      <c r="J9" s="100">
        <f t="shared" si="1"/>
        <v>332013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332013</v>
      </c>
      <c r="X9" s="100">
        <f t="shared" si="1"/>
        <v>0</v>
      </c>
      <c r="Y9" s="100">
        <f t="shared" si="1"/>
        <v>332013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>
        <v>12792</v>
      </c>
      <c r="H10" s="60">
        <v>7054</v>
      </c>
      <c r="I10" s="60">
        <v>7367</v>
      </c>
      <c r="J10" s="60">
        <v>27213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27213</v>
      </c>
      <c r="X10" s="60"/>
      <c r="Y10" s="60">
        <v>27213</v>
      </c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>
        <v>1031</v>
      </c>
      <c r="H11" s="60">
        <v>491</v>
      </c>
      <c r="I11" s="60">
        <v>1281</v>
      </c>
      <c r="J11" s="60">
        <v>2803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2803</v>
      </c>
      <c r="X11" s="60"/>
      <c r="Y11" s="60">
        <v>2803</v>
      </c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>
        <v>67190</v>
      </c>
      <c r="H12" s="60">
        <v>97330</v>
      </c>
      <c r="I12" s="60">
        <v>132453</v>
      </c>
      <c r="J12" s="60">
        <v>296973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296973</v>
      </c>
      <c r="X12" s="60"/>
      <c r="Y12" s="60">
        <v>296973</v>
      </c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>
        <v>1676</v>
      </c>
      <c r="H13" s="60">
        <v>1676</v>
      </c>
      <c r="I13" s="60">
        <v>1672</v>
      </c>
      <c r="J13" s="60">
        <v>5024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5024</v>
      </c>
      <c r="X13" s="60"/>
      <c r="Y13" s="60">
        <v>5024</v>
      </c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336695</v>
      </c>
      <c r="H15" s="100">
        <f t="shared" si="2"/>
        <v>250881</v>
      </c>
      <c r="I15" s="100">
        <f t="shared" si="2"/>
        <v>380982</v>
      </c>
      <c r="J15" s="100">
        <f t="shared" si="2"/>
        <v>968558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968558</v>
      </c>
      <c r="X15" s="100">
        <f t="shared" si="2"/>
        <v>0</v>
      </c>
      <c r="Y15" s="100">
        <f t="shared" si="2"/>
        <v>968558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68689</v>
      </c>
      <c r="H16" s="60"/>
      <c r="I16" s="60">
        <v>152043</v>
      </c>
      <c r="J16" s="60">
        <v>220732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220732</v>
      </c>
      <c r="X16" s="60"/>
      <c r="Y16" s="60">
        <v>220732</v>
      </c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>
        <v>268006</v>
      </c>
      <c r="H17" s="60">
        <v>250881</v>
      </c>
      <c r="I17" s="60">
        <v>228939</v>
      </c>
      <c r="J17" s="60">
        <v>747826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747826</v>
      </c>
      <c r="X17" s="60"/>
      <c r="Y17" s="60">
        <v>747826</v>
      </c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54214177</v>
      </c>
      <c r="D19" s="153">
        <f>SUM(D20:D23)</f>
        <v>0</v>
      </c>
      <c r="E19" s="154">
        <f t="shared" si="3"/>
        <v>58080500</v>
      </c>
      <c r="F19" s="100">
        <f t="shared" si="3"/>
        <v>58080500</v>
      </c>
      <c r="G19" s="100">
        <f t="shared" si="3"/>
        <v>4813069</v>
      </c>
      <c r="H19" s="100">
        <f t="shared" si="3"/>
        <v>5919319</v>
      </c>
      <c r="I19" s="100">
        <f t="shared" si="3"/>
        <v>4913109</v>
      </c>
      <c r="J19" s="100">
        <f t="shared" si="3"/>
        <v>15645497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15645497</v>
      </c>
      <c r="X19" s="100">
        <f t="shared" si="3"/>
        <v>14520125</v>
      </c>
      <c r="Y19" s="100">
        <f t="shared" si="3"/>
        <v>1125372</v>
      </c>
      <c r="Z19" s="137">
        <f>+IF(X19&lt;&gt;0,+(Y19/X19)*100,0)</f>
        <v>7.750429145754599</v>
      </c>
      <c r="AA19" s="153">
        <f>SUM(AA20:AA23)</f>
        <v>58080500</v>
      </c>
    </row>
    <row r="20" spans="1:27" ht="13.5">
      <c r="A20" s="138" t="s">
        <v>89</v>
      </c>
      <c r="B20" s="136"/>
      <c r="C20" s="155">
        <v>48679889</v>
      </c>
      <c r="D20" s="155"/>
      <c r="E20" s="156">
        <v>52290500</v>
      </c>
      <c r="F20" s="60">
        <v>52290500</v>
      </c>
      <c r="G20" s="60">
        <v>4323178</v>
      </c>
      <c r="H20" s="60">
        <v>5403760</v>
      </c>
      <c r="I20" s="60">
        <v>4425140</v>
      </c>
      <c r="J20" s="60">
        <v>14152078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14152078</v>
      </c>
      <c r="X20" s="60">
        <v>13072625</v>
      </c>
      <c r="Y20" s="60">
        <v>1079453</v>
      </c>
      <c r="Z20" s="140">
        <v>8.26</v>
      </c>
      <c r="AA20" s="155">
        <v>52290500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5534288</v>
      </c>
      <c r="D23" s="155"/>
      <c r="E23" s="156">
        <v>5790000</v>
      </c>
      <c r="F23" s="60">
        <v>5790000</v>
      </c>
      <c r="G23" s="60">
        <v>489891</v>
      </c>
      <c r="H23" s="60">
        <v>515559</v>
      </c>
      <c r="I23" s="60">
        <v>487969</v>
      </c>
      <c r="J23" s="60">
        <v>1493419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1493419</v>
      </c>
      <c r="X23" s="60">
        <v>1447500</v>
      </c>
      <c r="Y23" s="60">
        <v>45919</v>
      </c>
      <c r="Z23" s="140">
        <v>3.17</v>
      </c>
      <c r="AA23" s="155">
        <v>5790000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163008946</v>
      </c>
      <c r="D25" s="168">
        <f>+D5+D9+D15+D19+D24</f>
        <v>0</v>
      </c>
      <c r="E25" s="169">
        <f t="shared" si="4"/>
        <v>176703650</v>
      </c>
      <c r="F25" s="73">
        <f t="shared" si="4"/>
        <v>176703650</v>
      </c>
      <c r="G25" s="73">
        <f t="shared" si="4"/>
        <v>26466112</v>
      </c>
      <c r="H25" s="73">
        <f t="shared" si="4"/>
        <v>8378729</v>
      </c>
      <c r="I25" s="73">
        <f t="shared" si="4"/>
        <v>15821914</v>
      </c>
      <c r="J25" s="73">
        <f t="shared" si="4"/>
        <v>50666755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50666755</v>
      </c>
      <c r="X25" s="73">
        <f t="shared" si="4"/>
        <v>44175913</v>
      </c>
      <c r="Y25" s="73">
        <f t="shared" si="4"/>
        <v>6490842</v>
      </c>
      <c r="Z25" s="170">
        <f>+IF(X25&lt;&gt;0,+(Y25/X25)*100,0)</f>
        <v>14.69317000873304</v>
      </c>
      <c r="AA25" s="168">
        <f>+AA5+AA9+AA15+AA19+AA24</f>
        <v>176703650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145441756</v>
      </c>
      <c r="D28" s="153">
        <f>SUM(D29:D31)</f>
        <v>0</v>
      </c>
      <c r="E28" s="154">
        <f t="shared" si="5"/>
        <v>175909003</v>
      </c>
      <c r="F28" s="100">
        <f t="shared" si="5"/>
        <v>175909003</v>
      </c>
      <c r="G28" s="100">
        <f t="shared" si="5"/>
        <v>2675342</v>
      </c>
      <c r="H28" s="100">
        <f t="shared" si="5"/>
        <v>2790404</v>
      </c>
      <c r="I28" s="100">
        <f t="shared" si="5"/>
        <v>3489891</v>
      </c>
      <c r="J28" s="100">
        <f t="shared" si="5"/>
        <v>8955637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8955637</v>
      </c>
      <c r="X28" s="100">
        <f t="shared" si="5"/>
        <v>43977251</v>
      </c>
      <c r="Y28" s="100">
        <f t="shared" si="5"/>
        <v>-35021614</v>
      </c>
      <c r="Z28" s="137">
        <f>+IF(X28&lt;&gt;0,+(Y28/X28)*100,0)</f>
        <v>-79.6357507657766</v>
      </c>
      <c r="AA28" s="153">
        <f>SUM(AA29:AA31)</f>
        <v>175909003</v>
      </c>
    </row>
    <row r="29" spans="1:27" ht="13.5">
      <c r="A29" s="138" t="s">
        <v>75</v>
      </c>
      <c r="B29" s="136"/>
      <c r="C29" s="155"/>
      <c r="D29" s="155"/>
      <c r="E29" s="156"/>
      <c r="F29" s="60"/>
      <c r="G29" s="60">
        <v>996656</v>
      </c>
      <c r="H29" s="60">
        <v>1331288</v>
      </c>
      <c r="I29" s="60">
        <v>1792848</v>
      </c>
      <c r="J29" s="60">
        <v>4120792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4120792</v>
      </c>
      <c r="X29" s="60"/>
      <c r="Y29" s="60">
        <v>4120792</v>
      </c>
      <c r="Z29" s="140">
        <v>0</v>
      </c>
      <c r="AA29" s="155"/>
    </row>
    <row r="30" spans="1:27" ht="13.5">
      <c r="A30" s="138" t="s">
        <v>76</v>
      </c>
      <c r="B30" s="136"/>
      <c r="C30" s="157">
        <v>145441756</v>
      </c>
      <c r="D30" s="157"/>
      <c r="E30" s="158">
        <v>175909003</v>
      </c>
      <c r="F30" s="159">
        <v>175909003</v>
      </c>
      <c r="G30" s="159">
        <v>545695</v>
      </c>
      <c r="H30" s="159">
        <v>364996</v>
      </c>
      <c r="I30" s="159">
        <v>729363</v>
      </c>
      <c r="J30" s="159">
        <v>1640054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1640054</v>
      </c>
      <c r="X30" s="159">
        <v>43977251</v>
      </c>
      <c r="Y30" s="159">
        <v>-42337197</v>
      </c>
      <c r="Z30" s="141">
        <v>-96.27</v>
      </c>
      <c r="AA30" s="157">
        <v>175909003</v>
      </c>
    </row>
    <row r="31" spans="1:27" ht="13.5">
      <c r="A31" s="138" t="s">
        <v>77</v>
      </c>
      <c r="B31" s="136"/>
      <c r="C31" s="155"/>
      <c r="D31" s="155"/>
      <c r="E31" s="156"/>
      <c r="F31" s="60"/>
      <c r="G31" s="60">
        <v>1132991</v>
      </c>
      <c r="H31" s="60">
        <v>1094120</v>
      </c>
      <c r="I31" s="60">
        <v>967680</v>
      </c>
      <c r="J31" s="60">
        <v>3194791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3194791</v>
      </c>
      <c r="X31" s="60"/>
      <c r="Y31" s="60">
        <v>3194791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1618055</v>
      </c>
      <c r="H32" s="100">
        <f t="shared" si="6"/>
        <v>1547491</v>
      </c>
      <c r="I32" s="100">
        <f t="shared" si="6"/>
        <v>1560407</v>
      </c>
      <c r="J32" s="100">
        <f t="shared" si="6"/>
        <v>4725953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4725953</v>
      </c>
      <c r="X32" s="100">
        <f t="shared" si="6"/>
        <v>0</v>
      </c>
      <c r="Y32" s="100">
        <f t="shared" si="6"/>
        <v>4725953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>
        <v>166473</v>
      </c>
      <c r="H33" s="60">
        <v>155986</v>
      </c>
      <c r="I33" s="60">
        <v>168546</v>
      </c>
      <c r="J33" s="60">
        <v>491005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491005</v>
      </c>
      <c r="X33" s="60"/>
      <c r="Y33" s="60">
        <v>491005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>
        <v>516096</v>
      </c>
      <c r="H34" s="60">
        <v>491952</v>
      </c>
      <c r="I34" s="60">
        <v>250709</v>
      </c>
      <c r="J34" s="60">
        <v>1258757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1258757</v>
      </c>
      <c r="X34" s="60"/>
      <c r="Y34" s="60">
        <v>1258757</v>
      </c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>
        <v>933885</v>
      </c>
      <c r="H35" s="60">
        <v>886983</v>
      </c>
      <c r="I35" s="60">
        <v>1090842</v>
      </c>
      <c r="J35" s="60">
        <v>2911710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2911710</v>
      </c>
      <c r="X35" s="60"/>
      <c r="Y35" s="60">
        <v>2911710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>
        <v>11481</v>
      </c>
      <c r="I36" s="60">
        <v>42864</v>
      </c>
      <c r="J36" s="60">
        <v>54345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54345</v>
      </c>
      <c r="X36" s="60"/>
      <c r="Y36" s="60">
        <v>54345</v>
      </c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>
        <v>1601</v>
      </c>
      <c r="H37" s="159">
        <v>1089</v>
      </c>
      <c r="I37" s="159">
        <v>7446</v>
      </c>
      <c r="J37" s="159">
        <v>10136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10136</v>
      </c>
      <c r="X37" s="159"/>
      <c r="Y37" s="159">
        <v>10136</v>
      </c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567533</v>
      </c>
      <c r="H38" s="100">
        <f t="shared" si="7"/>
        <v>561158</v>
      </c>
      <c r="I38" s="100">
        <f t="shared" si="7"/>
        <v>710152</v>
      </c>
      <c r="J38" s="100">
        <f t="shared" si="7"/>
        <v>1838843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1838843</v>
      </c>
      <c r="X38" s="100">
        <f t="shared" si="7"/>
        <v>0</v>
      </c>
      <c r="Y38" s="100">
        <f t="shared" si="7"/>
        <v>1838843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>
        <v>328586</v>
      </c>
      <c r="H39" s="60">
        <v>295283</v>
      </c>
      <c r="I39" s="60">
        <v>417455</v>
      </c>
      <c r="J39" s="60">
        <v>1041324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1041324</v>
      </c>
      <c r="X39" s="60"/>
      <c r="Y39" s="60">
        <v>1041324</v>
      </c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>
        <v>238947</v>
      </c>
      <c r="H40" s="60">
        <v>265875</v>
      </c>
      <c r="I40" s="60">
        <v>292697</v>
      </c>
      <c r="J40" s="60">
        <v>797519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797519</v>
      </c>
      <c r="X40" s="60"/>
      <c r="Y40" s="60">
        <v>797519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773147</v>
      </c>
      <c r="H42" s="100">
        <f t="shared" si="8"/>
        <v>5210215</v>
      </c>
      <c r="I42" s="100">
        <f t="shared" si="8"/>
        <v>8358070</v>
      </c>
      <c r="J42" s="100">
        <f t="shared" si="8"/>
        <v>14341432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14341432</v>
      </c>
      <c r="X42" s="100">
        <f t="shared" si="8"/>
        <v>0</v>
      </c>
      <c r="Y42" s="100">
        <f t="shared" si="8"/>
        <v>14341432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>
        <v>344836</v>
      </c>
      <c r="H43" s="60">
        <v>4737691</v>
      </c>
      <c r="I43" s="60">
        <v>7398294</v>
      </c>
      <c r="J43" s="60">
        <v>12480821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12480821</v>
      </c>
      <c r="X43" s="60"/>
      <c r="Y43" s="60">
        <v>12480821</v>
      </c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>
        <v>428311</v>
      </c>
      <c r="H46" s="60">
        <v>472524</v>
      </c>
      <c r="I46" s="60">
        <v>959776</v>
      </c>
      <c r="J46" s="60">
        <v>1860611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1860611</v>
      </c>
      <c r="X46" s="60"/>
      <c r="Y46" s="60">
        <v>1860611</v>
      </c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145441756</v>
      </c>
      <c r="D48" s="168">
        <f>+D28+D32+D38+D42+D47</f>
        <v>0</v>
      </c>
      <c r="E48" s="169">
        <f t="shared" si="9"/>
        <v>175909003</v>
      </c>
      <c r="F48" s="73">
        <f t="shared" si="9"/>
        <v>175909003</v>
      </c>
      <c r="G48" s="73">
        <f t="shared" si="9"/>
        <v>5634077</v>
      </c>
      <c r="H48" s="73">
        <f t="shared" si="9"/>
        <v>10109268</v>
      </c>
      <c r="I48" s="73">
        <f t="shared" si="9"/>
        <v>14118520</v>
      </c>
      <c r="J48" s="73">
        <f t="shared" si="9"/>
        <v>29861865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29861865</v>
      </c>
      <c r="X48" s="73">
        <f t="shared" si="9"/>
        <v>43977251</v>
      </c>
      <c r="Y48" s="73">
        <f t="shared" si="9"/>
        <v>-14115386</v>
      </c>
      <c r="Z48" s="170">
        <f>+IF(X48&lt;&gt;0,+(Y48/X48)*100,0)</f>
        <v>-32.09701761485728</v>
      </c>
      <c r="AA48" s="168">
        <f>+AA28+AA32+AA38+AA42+AA47</f>
        <v>175909003</v>
      </c>
    </row>
    <row r="49" spans="1:27" ht="13.5">
      <c r="A49" s="148" t="s">
        <v>49</v>
      </c>
      <c r="B49" s="149"/>
      <c r="C49" s="171">
        <f aca="true" t="shared" si="10" ref="C49:Y49">+C25-C48</f>
        <v>17567190</v>
      </c>
      <c r="D49" s="171">
        <f>+D25-D48</f>
        <v>0</v>
      </c>
      <c r="E49" s="172">
        <f t="shared" si="10"/>
        <v>794647</v>
      </c>
      <c r="F49" s="173">
        <f t="shared" si="10"/>
        <v>794647</v>
      </c>
      <c r="G49" s="173">
        <f t="shared" si="10"/>
        <v>20832035</v>
      </c>
      <c r="H49" s="173">
        <f t="shared" si="10"/>
        <v>-1730539</v>
      </c>
      <c r="I49" s="173">
        <f t="shared" si="10"/>
        <v>1703394</v>
      </c>
      <c r="J49" s="173">
        <f t="shared" si="10"/>
        <v>20804890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20804890</v>
      </c>
      <c r="X49" s="173">
        <f>IF(F25=F48,0,X25-X48)</f>
        <v>198662</v>
      </c>
      <c r="Y49" s="173">
        <f t="shared" si="10"/>
        <v>20606228</v>
      </c>
      <c r="Z49" s="174">
        <f>+IF(X49&lt;&gt;0,+(Y49/X49)*100,0)</f>
        <v>10372.506065578722</v>
      </c>
      <c r="AA49" s="171">
        <f>+AA25-AA48</f>
        <v>794647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18622798</v>
      </c>
      <c r="D5" s="155">
        <v>0</v>
      </c>
      <c r="E5" s="156">
        <v>20461000</v>
      </c>
      <c r="F5" s="60">
        <v>20461000</v>
      </c>
      <c r="G5" s="60">
        <v>2110875</v>
      </c>
      <c r="H5" s="60">
        <v>1724888</v>
      </c>
      <c r="I5" s="60">
        <v>1732492</v>
      </c>
      <c r="J5" s="60">
        <v>5568255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5568255</v>
      </c>
      <c r="X5" s="60">
        <v>5115250</v>
      </c>
      <c r="Y5" s="60">
        <v>453005</v>
      </c>
      <c r="Z5" s="140">
        <v>8.86</v>
      </c>
      <c r="AA5" s="155">
        <v>20461000</v>
      </c>
    </row>
    <row r="6" spans="1:27" ht="13.5">
      <c r="A6" s="181" t="s">
        <v>102</v>
      </c>
      <c r="B6" s="182"/>
      <c r="C6" s="155">
        <v>1127100</v>
      </c>
      <c r="D6" s="155">
        <v>0</v>
      </c>
      <c r="E6" s="156">
        <v>1330000</v>
      </c>
      <c r="F6" s="60">
        <v>1330000</v>
      </c>
      <c r="G6" s="60">
        <v>109592</v>
      </c>
      <c r="H6" s="60">
        <v>95252</v>
      </c>
      <c r="I6" s="60">
        <v>108293</v>
      </c>
      <c r="J6" s="60">
        <v>313137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313137</v>
      </c>
      <c r="X6" s="60">
        <v>332500</v>
      </c>
      <c r="Y6" s="60">
        <v>-19363</v>
      </c>
      <c r="Z6" s="140">
        <v>-5.82</v>
      </c>
      <c r="AA6" s="155">
        <v>1330000</v>
      </c>
    </row>
    <row r="7" spans="1:27" ht="13.5">
      <c r="A7" s="183" t="s">
        <v>103</v>
      </c>
      <c r="B7" s="182"/>
      <c r="C7" s="155">
        <v>48679889</v>
      </c>
      <c r="D7" s="155">
        <v>0</v>
      </c>
      <c r="E7" s="156">
        <v>52290500</v>
      </c>
      <c r="F7" s="60">
        <v>52290500</v>
      </c>
      <c r="G7" s="60">
        <v>4323178</v>
      </c>
      <c r="H7" s="60">
        <v>5403760</v>
      </c>
      <c r="I7" s="60">
        <v>4425140</v>
      </c>
      <c r="J7" s="60">
        <v>14152078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14152078</v>
      </c>
      <c r="X7" s="60">
        <v>13072625</v>
      </c>
      <c r="Y7" s="60">
        <v>1079453</v>
      </c>
      <c r="Z7" s="140">
        <v>8.26</v>
      </c>
      <c r="AA7" s="155">
        <v>52290500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5534288</v>
      </c>
      <c r="D10" s="155">
        <v>0</v>
      </c>
      <c r="E10" s="156">
        <v>5790000</v>
      </c>
      <c r="F10" s="54">
        <v>5790000</v>
      </c>
      <c r="G10" s="54">
        <v>489235</v>
      </c>
      <c r="H10" s="54">
        <v>515559</v>
      </c>
      <c r="I10" s="54">
        <v>486917</v>
      </c>
      <c r="J10" s="54">
        <v>1491711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1491711</v>
      </c>
      <c r="X10" s="54">
        <v>1447500</v>
      </c>
      <c r="Y10" s="54">
        <v>44211</v>
      </c>
      <c r="Z10" s="184">
        <v>3.05</v>
      </c>
      <c r="AA10" s="130">
        <v>5790000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871700</v>
      </c>
      <c r="F11" s="60">
        <v>871700</v>
      </c>
      <c r="G11" s="60">
        <v>69006</v>
      </c>
      <c r="H11" s="60">
        <v>37943</v>
      </c>
      <c r="I11" s="60">
        <v>56384</v>
      </c>
      <c r="J11" s="60">
        <v>163333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163333</v>
      </c>
      <c r="X11" s="60">
        <v>217925</v>
      </c>
      <c r="Y11" s="60">
        <v>-54592</v>
      </c>
      <c r="Z11" s="140">
        <v>-25.05</v>
      </c>
      <c r="AA11" s="155">
        <v>871700</v>
      </c>
    </row>
    <row r="12" spans="1:27" ht="13.5">
      <c r="A12" s="183" t="s">
        <v>108</v>
      </c>
      <c r="B12" s="185"/>
      <c r="C12" s="155">
        <v>2881420</v>
      </c>
      <c r="D12" s="155">
        <v>0</v>
      </c>
      <c r="E12" s="156">
        <v>3032200</v>
      </c>
      <c r="F12" s="60">
        <v>3032200</v>
      </c>
      <c r="G12" s="60">
        <v>55651</v>
      </c>
      <c r="H12" s="60">
        <v>120053</v>
      </c>
      <c r="I12" s="60">
        <v>45280</v>
      </c>
      <c r="J12" s="60">
        <v>220984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220984</v>
      </c>
      <c r="X12" s="60">
        <v>758050</v>
      </c>
      <c r="Y12" s="60">
        <v>-537066</v>
      </c>
      <c r="Z12" s="140">
        <v>-70.85</v>
      </c>
      <c r="AA12" s="155">
        <v>3032200</v>
      </c>
    </row>
    <row r="13" spans="1:27" ht="13.5">
      <c r="A13" s="181" t="s">
        <v>109</v>
      </c>
      <c r="B13" s="185"/>
      <c r="C13" s="155">
        <v>3885545</v>
      </c>
      <c r="D13" s="155">
        <v>0</v>
      </c>
      <c r="E13" s="156">
        <v>2700000</v>
      </c>
      <c r="F13" s="60">
        <v>2700000</v>
      </c>
      <c r="G13" s="60">
        <v>510599</v>
      </c>
      <c r="H13" s="60">
        <v>136188</v>
      </c>
      <c r="I13" s="60">
        <v>68668</v>
      </c>
      <c r="J13" s="60">
        <v>715455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715455</v>
      </c>
      <c r="X13" s="60">
        <v>675000</v>
      </c>
      <c r="Y13" s="60">
        <v>40455</v>
      </c>
      <c r="Z13" s="140">
        <v>5.99</v>
      </c>
      <c r="AA13" s="155">
        <v>2700000</v>
      </c>
    </row>
    <row r="14" spans="1:27" ht="13.5">
      <c r="A14" s="181" t="s">
        <v>110</v>
      </c>
      <c r="B14" s="185"/>
      <c r="C14" s="155">
        <v>170168</v>
      </c>
      <c r="D14" s="155">
        <v>0</v>
      </c>
      <c r="E14" s="156">
        <v>183000</v>
      </c>
      <c r="F14" s="60">
        <v>183000</v>
      </c>
      <c r="G14" s="60">
        <v>16914</v>
      </c>
      <c r="H14" s="60">
        <v>17696</v>
      </c>
      <c r="I14" s="60">
        <v>14491</v>
      </c>
      <c r="J14" s="60">
        <v>49101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49101</v>
      </c>
      <c r="X14" s="60">
        <v>45750</v>
      </c>
      <c r="Y14" s="60">
        <v>3351</v>
      </c>
      <c r="Z14" s="140">
        <v>7.32</v>
      </c>
      <c r="AA14" s="155">
        <v>183000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846315</v>
      </c>
      <c r="D16" s="155">
        <v>0</v>
      </c>
      <c r="E16" s="156">
        <v>804000</v>
      </c>
      <c r="F16" s="60">
        <v>804000</v>
      </c>
      <c r="G16" s="60">
        <v>28981</v>
      </c>
      <c r="H16" s="60">
        <v>68860</v>
      </c>
      <c r="I16" s="60">
        <v>92826</v>
      </c>
      <c r="J16" s="60">
        <v>190667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190667</v>
      </c>
      <c r="X16" s="60">
        <v>201000</v>
      </c>
      <c r="Y16" s="60">
        <v>-10333</v>
      </c>
      <c r="Z16" s="140">
        <v>-5.14</v>
      </c>
      <c r="AA16" s="155">
        <v>804000</v>
      </c>
    </row>
    <row r="17" spans="1:27" ht="13.5">
      <c r="A17" s="181" t="s">
        <v>113</v>
      </c>
      <c r="B17" s="185"/>
      <c r="C17" s="155">
        <v>1989757</v>
      </c>
      <c r="D17" s="155">
        <v>0</v>
      </c>
      <c r="E17" s="156">
        <v>2045400</v>
      </c>
      <c r="F17" s="60">
        <v>2045400</v>
      </c>
      <c r="G17" s="60">
        <v>175191</v>
      </c>
      <c r="H17" s="60">
        <v>161182</v>
      </c>
      <c r="I17" s="60">
        <v>145644</v>
      </c>
      <c r="J17" s="60">
        <v>482017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482017</v>
      </c>
      <c r="X17" s="60">
        <v>511350</v>
      </c>
      <c r="Y17" s="60">
        <v>-29333</v>
      </c>
      <c r="Z17" s="140">
        <v>-5.74</v>
      </c>
      <c r="AA17" s="155">
        <v>2045400</v>
      </c>
    </row>
    <row r="18" spans="1:27" ht="13.5">
      <c r="A18" s="183" t="s">
        <v>114</v>
      </c>
      <c r="B18" s="182"/>
      <c r="C18" s="155">
        <v>1053826</v>
      </c>
      <c r="D18" s="155">
        <v>0</v>
      </c>
      <c r="E18" s="156">
        <v>1110000</v>
      </c>
      <c r="F18" s="60">
        <v>1110000</v>
      </c>
      <c r="G18" s="60">
        <v>93015</v>
      </c>
      <c r="H18" s="60">
        <v>89699</v>
      </c>
      <c r="I18" s="60">
        <v>83383</v>
      </c>
      <c r="J18" s="60">
        <v>266097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266097</v>
      </c>
      <c r="X18" s="60">
        <v>277500</v>
      </c>
      <c r="Y18" s="60">
        <v>-11403</v>
      </c>
      <c r="Z18" s="140">
        <v>-4.11</v>
      </c>
      <c r="AA18" s="155">
        <v>1110000</v>
      </c>
    </row>
    <row r="19" spans="1:27" ht="13.5">
      <c r="A19" s="181" t="s">
        <v>34</v>
      </c>
      <c r="B19" s="185"/>
      <c r="C19" s="155">
        <v>52017583</v>
      </c>
      <c r="D19" s="155">
        <v>0</v>
      </c>
      <c r="E19" s="156">
        <v>67053450</v>
      </c>
      <c r="F19" s="60">
        <v>67053450</v>
      </c>
      <c r="G19" s="60">
        <v>18481370</v>
      </c>
      <c r="H19" s="60">
        <v>3360</v>
      </c>
      <c r="I19" s="60">
        <v>8549746</v>
      </c>
      <c r="J19" s="60">
        <v>27034476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27034476</v>
      </c>
      <c r="X19" s="60">
        <v>16763363</v>
      </c>
      <c r="Y19" s="60">
        <v>10271113</v>
      </c>
      <c r="Z19" s="140">
        <v>61.27</v>
      </c>
      <c r="AA19" s="155">
        <v>67053450</v>
      </c>
    </row>
    <row r="20" spans="1:27" ht="13.5">
      <c r="A20" s="181" t="s">
        <v>35</v>
      </c>
      <c r="B20" s="185"/>
      <c r="C20" s="155">
        <v>288353</v>
      </c>
      <c r="D20" s="155">
        <v>0</v>
      </c>
      <c r="E20" s="156">
        <v>171400</v>
      </c>
      <c r="F20" s="54">
        <v>171400</v>
      </c>
      <c r="G20" s="54">
        <v>2505</v>
      </c>
      <c r="H20" s="54">
        <v>4289</v>
      </c>
      <c r="I20" s="54">
        <v>12650</v>
      </c>
      <c r="J20" s="54">
        <v>19444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19444</v>
      </c>
      <c r="X20" s="54">
        <v>42850</v>
      </c>
      <c r="Y20" s="54">
        <v>-23406</v>
      </c>
      <c r="Z20" s="184">
        <v>-54.62</v>
      </c>
      <c r="AA20" s="130">
        <v>171400</v>
      </c>
    </row>
    <row r="21" spans="1:27" ht="13.5">
      <c r="A21" s="181" t="s">
        <v>115</v>
      </c>
      <c r="B21" s="185"/>
      <c r="C21" s="155">
        <v>209704</v>
      </c>
      <c r="D21" s="155">
        <v>0</v>
      </c>
      <c r="E21" s="156">
        <v>10000</v>
      </c>
      <c r="F21" s="60">
        <v>10000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2500</v>
      </c>
      <c r="Y21" s="60">
        <v>-2500</v>
      </c>
      <c r="Z21" s="140">
        <v>-100</v>
      </c>
      <c r="AA21" s="155">
        <v>10000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137306746</v>
      </c>
      <c r="D22" s="188">
        <f>SUM(D5:D21)</f>
        <v>0</v>
      </c>
      <c r="E22" s="189">
        <f t="shared" si="0"/>
        <v>157852650</v>
      </c>
      <c r="F22" s="190">
        <f t="shared" si="0"/>
        <v>157852650</v>
      </c>
      <c r="G22" s="190">
        <f t="shared" si="0"/>
        <v>26466112</v>
      </c>
      <c r="H22" s="190">
        <f t="shared" si="0"/>
        <v>8378729</v>
      </c>
      <c r="I22" s="190">
        <f t="shared" si="0"/>
        <v>15821914</v>
      </c>
      <c r="J22" s="190">
        <f t="shared" si="0"/>
        <v>50666755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50666755</v>
      </c>
      <c r="X22" s="190">
        <f t="shared" si="0"/>
        <v>39463163</v>
      </c>
      <c r="Y22" s="190">
        <f t="shared" si="0"/>
        <v>11203592</v>
      </c>
      <c r="Z22" s="191">
        <f>+IF(X22&lt;&gt;0,+(Y22/X22)*100,0)</f>
        <v>28.390000061576416</v>
      </c>
      <c r="AA22" s="188">
        <f>SUM(AA5:AA21)</f>
        <v>157852650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40808570</v>
      </c>
      <c r="D25" s="155">
        <v>0</v>
      </c>
      <c r="E25" s="156">
        <v>53005460</v>
      </c>
      <c r="F25" s="60">
        <v>53005460</v>
      </c>
      <c r="G25" s="60">
        <v>3975162</v>
      </c>
      <c r="H25" s="60">
        <v>3992983</v>
      </c>
      <c r="I25" s="60">
        <v>3922969</v>
      </c>
      <c r="J25" s="60">
        <v>11891114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11891114</v>
      </c>
      <c r="X25" s="60">
        <v>13251365</v>
      </c>
      <c r="Y25" s="60">
        <v>-1360251</v>
      </c>
      <c r="Z25" s="140">
        <v>-10.26</v>
      </c>
      <c r="AA25" s="155">
        <v>53005460</v>
      </c>
    </row>
    <row r="26" spans="1:27" ht="13.5">
      <c r="A26" s="183" t="s">
        <v>38</v>
      </c>
      <c r="B26" s="182"/>
      <c r="C26" s="155">
        <v>6488366</v>
      </c>
      <c r="D26" s="155">
        <v>0</v>
      </c>
      <c r="E26" s="156">
        <v>6728670</v>
      </c>
      <c r="F26" s="60">
        <v>6728670</v>
      </c>
      <c r="G26" s="60">
        <v>544615</v>
      </c>
      <c r="H26" s="60">
        <v>533571</v>
      </c>
      <c r="I26" s="60">
        <v>478110</v>
      </c>
      <c r="J26" s="60">
        <v>1556296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1556296</v>
      </c>
      <c r="X26" s="60">
        <v>1682168</v>
      </c>
      <c r="Y26" s="60">
        <v>-125872</v>
      </c>
      <c r="Z26" s="140">
        <v>-7.48</v>
      </c>
      <c r="AA26" s="155">
        <v>6728670</v>
      </c>
    </row>
    <row r="27" spans="1:27" ht="13.5">
      <c r="A27" s="183" t="s">
        <v>118</v>
      </c>
      <c r="B27" s="182"/>
      <c r="C27" s="155">
        <v>3531519</v>
      </c>
      <c r="D27" s="155">
        <v>0</v>
      </c>
      <c r="E27" s="156">
        <v>3180000</v>
      </c>
      <c r="F27" s="60">
        <v>3180000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795000</v>
      </c>
      <c r="Y27" s="60">
        <v>-795000</v>
      </c>
      <c r="Z27" s="140">
        <v>-100</v>
      </c>
      <c r="AA27" s="155">
        <v>3180000</v>
      </c>
    </row>
    <row r="28" spans="1:27" ht="13.5">
      <c r="A28" s="183" t="s">
        <v>39</v>
      </c>
      <c r="B28" s="182"/>
      <c r="C28" s="155">
        <v>17560243</v>
      </c>
      <c r="D28" s="155">
        <v>0</v>
      </c>
      <c r="E28" s="156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140">
        <v>0</v>
      </c>
      <c r="AA28" s="155">
        <v>0</v>
      </c>
    </row>
    <row r="29" spans="1:27" ht="13.5">
      <c r="A29" s="183" t="s">
        <v>40</v>
      </c>
      <c r="B29" s="182"/>
      <c r="C29" s="155">
        <v>16137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31537084</v>
      </c>
      <c r="D30" s="155">
        <v>0</v>
      </c>
      <c r="E30" s="156">
        <v>37000000</v>
      </c>
      <c r="F30" s="60">
        <v>37000000</v>
      </c>
      <c r="G30" s="60">
        <v>0</v>
      </c>
      <c r="H30" s="60">
        <v>4319608</v>
      </c>
      <c r="I30" s="60">
        <v>4264033</v>
      </c>
      <c r="J30" s="60">
        <v>8583641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8583641</v>
      </c>
      <c r="X30" s="60">
        <v>9250000</v>
      </c>
      <c r="Y30" s="60">
        <v>-666359</v>
      </c>
      <c r="Z30" s="140">
        <v>-7.2</v>
      </c>
      <c r="AA30" s="155">
        <v>37000000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13238790</v>
      </c>
      <c r="D32" s="155">
        <v>0</v>
      </c>
      <c r="E32" s="156">
        <v>28913450</v>
      </c>
      <c r="F32" s="60">
        <v>28913450</v>
      </c>
      <c r="G32" s="60">
        <v>151920</v>
      </c>
      <c r="H32" s="60">
        <v>105858</v>
      </c>
      <c r="I32" s="60">
        <v>914280</v>
      </c>
      <c r="J32" s="60">
        <v>1172058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1172058</v>
      </c>
      <c r="X32" s="60">
        <v>7228363</v>
      </c>
      <c r="Y32" s="60">
        <v>-6056305</v>
      </c>
      <c r="Z32" s="140">
        <v>-83.79</v>
      </c>
      <c r="AA32" s="155">
        <v>28913450</v>
      </c>
    </row>
    <row r="33" spans="1:27" ht="13.5">
      <c r="A33" s="183" t="s">
        <v>42</v>
      </c>
      <c r="B33" s="182"/>
      <c r="C33" s="155">
        <v>1268328</v>
      </c>
      <c r="D33" s="155">
        <v>0</v>
      </c>
      <c r="E33" s="156">
        <v>1910000</v>
      </c>
      <c r="F33" s="60">
        <v>1910000</v>
      </c>
      <c r="G33" s="60">
        <v>79972</v>
      </c>
      <c r="H33" s="60">
        <v>49188</v>
      </c>
      <c r="I33" s="60">
        <v>157369</v>
      </c>
      <c r="J33" s="60">
        <v>286529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286529</v>
      </c>
      <c r="X33" s="60">
        <v>477500</v>
      </c>
      <c r="Y33" s="60">
        <v>-190971</v>
      </c>
      <c r="Z33" s="140">
        <v>-39.99</v>
      </c>
      <c r="AA33" s="155">
        <v>1910000</v>
      </c>
    </row>
    <row r="34" spans="1:27" ht="13.5">
      <c r="A34" s="183" t="s">
        <v>43</v>
      </c>
      <c r="B34" s="182"/>
      <c r="C34" s="155">
        <v>30992719</v>
      </c>
      <c r="D34" s="155">
        <v>0</v>
      </c>
      <c r="E34" s="156">
        <v>45171423</v>
      </c>
      <c r="F34" s="60">
        <v>45171423</v>
      </c>
      <c r="G34" s="60">
        <v>882408</v>
      </c>
      <c r="H34" s="60">
        <v>1108060</v>
      </c>
      <c r="I34" s="60">
        <v>4381759</v>
      </c>
      <c r="J34" s="60">
        <v>6372227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6372227</v>
      </c>
      <c r="X34" s="60">
        <v>11292856</v>
      </c>
      <c r="Y34" s="60">
        <v>-4920629</v>
      </c>
      <c r="Z34" s="140">
        <v>-43.57</v>
      </c>
      <c r="AA34" s="155">
        <v>45171423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145441756</v>
      </c>
      <c r="D36" s="188">
        <f>SUM(D25:D35)</f>
        <v>0</v>
      </c>
      <c r="E36" s="189">
        <f t="shared" si="1"/>
        <v>175909003</v>
      </c>
      <c r="F36" s="190">
        <f t="shared" si="1"/>
        <v>175909003</v>
      </c>
      <c r="G36" s="190">
        <f t="shared" si="1"/>
        <v>5634077</v>
      </c>
      <c r="H36" s="190">
        <f t="shared" si="1"/>
        <v>10109268</v>
      </c>
      <c r="I36" s="190">
        <f t="shared" si="1"/>
        <v>14118520</v>
      </c>
      <c r="J36" s="190">
        <f t="shared" si="1"/>
        <v>29861865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29861865</v>
      </c>
      <c r="X36" s="190">
        <f t="shared" si="1"/>
        <v>43977252</v>
      </c>
      <c r="Y36" s="190">
        <f t="shared" si="1"/>
        <v>-14115387</v>
      </c>
      <c r="Z36" s="191">
        <f>+IF(X36&lt;&gt;0,+(Y36/X36)*100,0)</f>
        <v>-32.097019158905155</v>
      </c>
      <c r="AA36" s="188">
        <f>SUM(AA25:AA35)</f>
        <v>175909003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-8135010</v>
      </c>
      <c r="D38" s="199">
        <f>+D22-D36</f>
        <v>0</v>
      </c>
      <c r="E38" s="200">
        <f t="shared" si="2"/>
        <v>-18056353</v>
      </c>
      <c r="F38" s="106">
        <f t="shared" si="2"/>
        <v>-18056353</v>
      </c>
      <c r="G38" s="106">
        <f t="shared" si="2"/>
        <v>20832035</v>
      </c>
      <c r="H38" s="106">
        <f t="shared" si="2"/>
        <v>-1730539</v>
      </c>
      <c r="I38" s="106">
        <f t="shared" si="2"/>
        <v>1703394</v>
      </c>
      <c r="J38" s="106">
        <f t="shared" si="2"/>
        <v>20804890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20804890</v>
      </c>
      <c r="X38" s="106">
        <f>IF(F22=F36,0,X22-X36)</f>
        <v>-4514089</v>
      </c>
      <c r="Y38" s="106">
        <f t="shared" si="2"/>
        <v>25318979</v>
      </c>
      <c r="Z38" s="201">
        <f>+IF(X38&lt;&gt;0,+(Y38/X38)*100,0)</f>
        <v>-560.8879000834942</v>
      </c>
      <c r="AA38" s="199">
        <f>+AA22-AA36</f>
        <v>-18056353</v>
      </c>
    </row>
    <row r="39" spans="1:27" ht="13.5">
      <c r="A39" s="181" t="s">
        <v>46</v>
      </c>
      <c r="B39" s="185"/>
      <c r="C39" s="155">
        <v>25702200</v>
      </c>
      <c r="D39" s="155">
        <v>0</v>
      </c>
      <c r="E39" s="156">
        <v>18851000</v>
      </c>
      <c r="F39" s="60">
        <v>18851000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4712750</v>
      </c>
      <c r="Y39" s="60">
        <v>-4712750</v>
      </c>
      <c r="Z39" s="140">
        <v>-100</v>
      </c>
      <c r="AA39" s="155">
        <v>18851000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17567190</v>
      </c>
      <c r="D42" s="206">
        <f>SUM(D38:D41)</f>
        <v>0</v>
      </c>
      <c r="E42" s="207">
        <f t="shared" si="3"/>
        <v>794647</v>
      </c>
      <c r="F42" s="88">
        <f t="shared" si="3"/>
        <v>794647</v>
      </c>
      <c r="G42" s="88">
        <f t="shared" si="3"/>
        <v>20832035</v>
      </c>
      <c r="H42" s="88">
        <f t="shared" si="3"/>
        <v>-1730539</v>
      </c>
      <c r="I42" s="88">
        <f t="shared" si="3"/>
        <v>1703394</v>
      </c>
      <c r="J42" s="88">
        <f t="shared" si="3"/>
        <v>20804890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20804890</v>
      </c>
      <c r="X42" s="88">
        <f t="shared" si="3"/>
        <v>198661</v>
      </c>
      <c r="Y42" s="88">
        <f t="shared" si="3"/>
        <v>20606229</v>
      </c>
      <c r="Z42" s="208">
        <f>+IF(X42&lt;&gt;0,+(Y42/X42)*100,0)</f>
        <v>10372.558781039057</v>
      </c>
      <c r="AA42" s="206">
        <f>SUM(AA38:AA41)</f>
        <v>794647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17567190</v>
      </c>
      <c r="D44" s="210">
        <f>+D42-D43</f>
        <v>0</v>
      </c>
      <c r="E44" s="211">
        <f t="shared" si="4"/>
        <v>794647</v>
      </c>
      <c r="F44" s="77">
        <f t="shared" si="4"/>
        <v>794647</v>
      </c>
      <c r="G44" s="77">
        <f t="shared" si="4"/>
        <v>20832035</v>
      </c>
      <c r="H44" s="77">
        <f t="shared" si="4"/>
        <v>-1730539</v>
      </c>
      <c r="I44" s="77">
        <f t="shared" si="4"/>
        <v>1703394</v>
      </c>
      <c r="J44" s="77">
        <f t="shared" si="4"/>
        <v>20804890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20804890</v>
      </c>
      <c r="X44" s="77">
        <f t="shared" si="4"/>
        <v>198661</v>
      </c>
      <c r="Y44" s="77">
        <f t="shared" si="4"/>
        <v>20606229</v>
      </c>
      <c r="Z44" s="212">
        <f>+IF(X44&lt;&gt;0,+(Y44/X44)*100,0)</f>
        <v>10372.558781039057</v>
      </c>
      <c r="AA44" s="210">
        <f>+AA42-AA43</f>
        <v>794647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17567190</v>
      </c>
      <c r="D46" s="206">
        <f>SUM(D44:D45)</f>
        <v>0</v>
      </c>
      <c r="E46" s="207">
        <f t="shared" si="5"/>
        <v>794647</v>
      </c>
      <c r="F46" s="88">
        <f t="shared" si="5"/>
        <v>794647</v>
      </c>
      <c r="G46" s="88">
        <f t="shared" si="5"/>
        <v>20832035</v>
      </c>
      <c r="H46" s="88">
        <f t="shared" si="5"/>
        <v>-1730539</v>
      </c>
      <c r="I46" s="88">
        <f t="shared" si="5"/>
        <v>1703394</v>
      </c>
      <c r="J46" s="88">
        <f t="shared" si="5"/>
        <v>20804890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20804890</v>
      </c>
      <c r="X46" s="88">
        <f t="shared" si="5"/>
        <v>198661</v>
      </c>
      <c r="Y46" s="88">
        <f t="shared" si="5"/>
        <v>20606229</v>
      </c>
      <c r="Z46" s="208">
        <f>+IF(X46&lt;&gt;0,+(Y46/X46)*100,0)</f>
        <v>10372.558781039057</v>
      </c>
      <c r="AA46" s="206">
        <f>SUM(AA44:AA45)</f>
        <v>794647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17567190</v>
      </c>
      <c r="D48" s="217">
        <f>SUM(D46:D47)</f>
        <v>0</v>
      </c>
      <c r="E48" s="218">
        <f t="shared" si="6"/>
        <v>794647</v>
      </c>
      <c r="F48" s="219">
        <f t="shared" si="6"/>
        <v>794647</v>
      </c>
      <c r="G48" s="219">
        <f t="shared" si="6"/>
        <v>20832035</v>
      </c>
      <c r="H48" s="220">
        <f t="shared" si="6"/>
        <v>-1730539</v>
      </c>
      <c r="I48" s="220">
        <f t="shared" si="6"/>
        <v>1703394</v>
      </c>
      <c r="J48" s="220">
        <f t="shared" si="6"/>
        <v>20804890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20804890</v>
      </c>
      <c r="X48" s="220">
        <f t="shared" si="6"/>
        <v>198661</v>
      </c>
      <c r="Y48" s="220">
        <f t="shared" si="6"/>
        <v>20606229</v>
      </c>
      <c r="Z48" s="221">
        <f>+IF(X48&lt;&gt;0,+(Y48/X48)*100,0)</f>
        <v>10372.558781039057</v>
      </c>
      <c r="AA48" s="222">
        <f>SUM(AA46:AA47)</f>
        <v>794647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8817591</v>
      </c>
      <c r="D5" s="153">
        <f>SUM(D6:D8)</f>
        <v>0</v>
      </c>
      <c r="E5" s="154">
        <f t="shared" si="0"/>
        <v>1993000</v>
      </c>
      <c r="F5" s="100">
        <f t="shared" si="0"/>
        <v>1993000</v>
      </c>
      <c r="G5" s="100">
        <f t="shared" si="0"/>
        <v>0</v>
      </c>
      <c r="H5" s="100">
        <f t="shared" si="0"/>
        <v>0</v>
      </c>
      <c r="I5" s="100">
        <f t="shared" si="0"/>
        <v>21779</v>
      </c>
      <c r="J5" s="100">
        <f t="shared" si="0"/>
        <v>21779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21779</v>
      </c>
      <c r="X5" s="100">
        <f t="shared" si="0"/>
        <v>498250</v>
      </c>
      <c r="Y5" s="100">
        <f t="shared" si="0"/>
        <v>-476471</v>
      </c>
      <c r="Z5" s="137">
        <f>+IF(X5&lt;&gt;0,+(Y5/X5)*100,0)</f>
        <v>-95.62890115403914</v>
      </c>
      <c r="AA5" s="153">
        <f>SUM(AA6:AA8)</f>
        <v>1993000</v>
      </c>
    </row>
    <row r="6" spans="1:27" ht="13.5">
      <c r="A6" s="138" t="s">
        <v>75</v>
      </c>
      <c r="B6" s="136"/>
      <c r="C6" s="155">
        <v>5647351</v>
      </c>
      <c r="D6" s="155"/>
      <c r="E6" s="156">
        <v>695000</v>
      </c>
      <c r="F6" s="60">
        <v>695000</v>
      </c>
      <c r="G6" s="60"/>
      <c r="H6" s="60"/>
      <c r="I6" s="60">
        <v>21779</v>
      </c>
      <c r="J6" s="60">
        <v>21779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21779</v>
      </c>
      <c r="X6" s="60">
        <v>173750</v>
      </c>
      <c r="Y6" s="60">
        <v>-151971</v>
      </c>
      <c r="Z6" s="140">
        <v>-87.47</v>
      </c>
      <c r="AA6" s="62">
        <v>695000</v>
      </c>
    </row>
    <row r="7" spans="1:27" ht="13.5">
      <c r="A7" s="138" t="s">
        <v>76</v>
      </c>
      <c r="B7" s="136"/>
      <c r="C7" s="157"/>
      <c r="D7" s="157"/>
      <c r="E7" s="158">
        <v>82000</v>
      </c>
      <c r="F7" s="159">
        <v>82000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20500</v>
      </c>
      <c r="Y7" s="159">
        <v>-20500</v>
      </c>
      <c r="Z7" s="141">
        <v>-100</v>
      </c>
      <c r="AA7" s="225">
        <v>82000</v>
      </c>
    </row>
    <row r="8" spans="1:27" ht="13.5">
      <c r="A8" s="138" t="s">
        <v>77</v>
      </c>
      <c r="B8" s="136"/>
      <c r="C8" s="155">
        <v>3170240</v>
      </c>
      <c r="D8" s="155"/>
      <c r="E8" s="156">
        <v>1216000</v>
      </c>
      <c r="F8" s="60">
        <v>1216000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304000</v>
      </c>
      <c r="Y8" s="60">
        <v>-304000</v>
      </c>
      <c r="Z8" s="140">
        <v>-100</v>
      </c>
      <c r="AA8" s="62">
        <v>1216000</v>
      </c>
    </row>
    <row r="9" spans="1:27" ht="13.5">
      <c r="A9" s="135" t="s">
        <v>78</v>
      </c>
      <c r="B9" s="136"/>
      <c r="C9" s="153">
        <f aca="true" t="shared" si="1" ref="C9:Y9">SUM(C10:C14)</f>
        <v>4018736</v>
      </c>
      <c r="D9" s="153">
        <f>SUM(D10:D14)</f>
        <v>0</v>
      </c>
      <c r="E9" s="154">
        <f t="shared" si="1"/>
        <v>6614000</v>
      </c>
      <c r="F9" s="100">
        <f t="shared" si="1"/>
        <v>6614000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1653500</v>
      </c>
      <c r="Y9" s="100">
        <f t="shared" si="1"/>
        <v>-1653500</v>
      </c>
      <c r="Z9" s="137">
        <f>+IF(X9&lt;&gt;0,+(Y9/X9)*100,0)</f>
        <v>-100</v>
      </c>
      <c r="AA9" s="102">
        <f>SUM(AA10:AA14)</f>
        <v>6614000</v>
      </c>
    </row>
    <row r="10" spans="1:27" ht="13.5">
      <c r="A10" s="138" t="s">
        <v>79</v>
      </c>
      <c r="B10" s="136"/>
      <c r="C10" s="155">
        <v>4018736</v>
      </c>
      <c r="D10" s="155"/>
      <c r="E10" s="156">
        <v>788000</v>
      </c>
      <c r="F10" s="60">
        <v>788000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197000</v>
      </c>
      <c r="Y10" s="60">
        <v>-197000</v>
      </c>
      <c r="Z10" s="140">
        <v>-100</v>
      </c>
      <c r="AA10" s="62">
        <v>788000</v>
      </c>
    </row>
    <row r="11" spans="1:27" ht="13.5">
      <c r="A11" s="138" t="s">
        <v>80</v>
      </c>
      <c r="B11" s="136"/>
      <c r="C11" s="155"/>
      <c r="D11" s="155"/>
      <c r="E11" s="156">
        <v>3100000</v>
      </c>
      <c r="F11" s="60">
        <v>3100000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775000</v>
      </c>
      <c r="Y11" s="60">
        <v>-775000</v>
      </c>
      <c r="Z11" s="140">
        <v>-100</v>
      </c>
      <c r="AA11" s="62">
        <v>3100000</v>
      </c>
    </row>
    <row r="12" spans="1:27" ht="13.5">
      <c r="A12" s="138" t="s">
        <v>81</v>
      </c>
      <c r="B12" s="136"/>
      <c r="C12" s="155"/>
      <c r="D12" s="155"/>
      <c r="E12" s="156">
        <v>2726000</v>
      </c>
      <c r="F12" s="60">
        <v>2726000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681500</v>
      </c>
      <c r="Y12" s="60">
        <v>-681500</v>
      </c>
      <c r="Z12" s="140">
        <v>-100</v>
      </c>
      <c r="AA12" s="62">
        <v>2726000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25645984</v>
      </c>
      <c r="D15" s="153">
        <f>SUM(D16:D18)</f>
        <v>0</v>
      </c>
      <c r="E15" s="154">
        <f t="shared" si="2"/>
        <v>18028000</v>
      </c>
      <c r="F15" s="100">
        <f t="shared" si="2"/>
        <v>18028000</v>
      </c>
      <c r="G15" s="100">
        <f t="shared" si="2"/>
        <v>0</v>
      </c>
      <c r="H15" s="100">
        <f t="shared" si="2"/>
        <v>0</v>
      </c>
      <c r="I15" s="100">
        <f t="shared" si="2"/>
        <v>8236786</v>
      </c>
      <c r="J15" s="100">
        <f t="shared" si="2"/>
        <v>8236786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8236786</v>
      </c>
      <c r="X15" s="100">
        <f t="shared" si="2"/>
        <v>4507000</v>
      </c>
      <c r="Y15" s="100">
        <f t="shared" si="2"/>
        <v>3729786</v>
      </c>
      <c r="Z15" s="137">
        <f>+IF(X15&lt;&gt;0,+(Y15/X15)*100,0)</f>
        <v>82.75540270690037</v>
      </c>
      <c r="AA15" s="102">
        <f>SUM(AA16:AA18)</f>
        <v>18028000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25645984</v>
      </c>
      <c r="D17" s="155"/>
      <c r="E17" s="156">
        <v>18028000</v>
      </c>
      <c r="F17" s="60">
        <v>18028000</v>
      </c>
      <c r="G17" s="60"/>
      <c r="H17" s="60"/>
      <c r="I17" s="60">
        <v>8236786</v>
      </c>
      <c r="J17" s="60">
        <v>8236786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8236786</v>
      </c>
      <c r="X17" s="60">
        <v>4507000</v>
      </c>
      <c r="Y17" s="60">
        <v>3729786</v>
      </c>
      <c r="Z17" s="140">
        <v>82.76</v>
      </c>
      <c r="AA17" s="62">
        <v>18028000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793013</v>
      </c>
      <c r="D19" s="153">
        <f>SUM(D20:D23)</f>
        <v>0</v>
      </c>
      <c r="E19" s="154">
        <f t="shared" si="3"/>
        <v>4950000</v>
      </c>
      <c r="F19" s="100">
        <f t="shared" si="3"/>
        <v>4950000</v>
      </c>
      <c r="G19" s="100">
        <f t="shared" si="3"/>
        <v>0</v>
      </c>
      <c r="H19" s="100">
        <f t="shared" si="3"/>
        <v>0</v>
      </c>
      <c r="I19" s="100">
        <f t="shared" si="3"/>
        <v>5785</v>
      </c>
      <c r="J19" s="100">
        <f t="shared" si="3"/>
        <v>5785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5785</v>
      </c>
      <c r="X19" s="100">
        <f t="shared" si="3"/>
        <v>1237500</v>
      </c>
      <c r="Y19" s="100">
        <f t="shared" si="3"/>
        <v>-1231715</v>
      </c>
      <c r="Z19" s="137">
        <f>+IF(X19&lt;&gt;0,+(Y19/X19)*100,0)</f>
        <v>-99.53252525252525</v>
      </c>
      <c r="AA19" s="102">
        <f>SUM(AA20:AA23)</f>
        <v>4950000</v>
      </c>
    </row>
    <row r="20" spans="1:27" ht="13.5">
      <c r="A20" s="138" t="s">
        <v>89</v>
      </c>
      <c r="B20" s="136"/>
      <c r="C20" s="155">
        <v>793013</v>
      </c>
      <c r="D20" s="155"/>
      <c r="E20" s="156">
        <v>4950000</v>
      </c>
      <c r="F20" s="60">
        <v>4950000</v>
      </c>
      <c r="G20" s="60"/>
      <c r="H20" s="60"/>
      <c r="I20" s="60">
        <v>5785</v>
      </c>
      <c r="J20" s="60">
        <v>5785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5785</v>
      </c>
      <c r="X20" s="60">
        <v>1237500</v>
      </c>
      <c r="Y20" s="60">
        <v>-1231715</v>
      </c>
      <c r="Z20" s="140">
        <v>-99.53</v>
      </c>
      <c r="AA20" s="62">
        <v>4950000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39275324</v>
      </c>
      <c r="D25" s="217">
        <f>+D5+D9+D15+D19+D24</f>
        <v>0</v>
      </c>
      <c r="E25" s="230">
        <f t="shared" si="4"/>
        <v>31585000</v>
      </c>
      <c r="F25" s="219">
        <f t="shared" si="4"/>
        <v>31585000</v>
      </c>
      <c r="G25" s="219">
        <f t="shared" si="4"/>
        <v>0</v>
      </c>
      <c r="H25" s="219">
        <f t="shared" si="4"/>
        <v>0</v>
      </c>
      <c r="I25" s="219">
        <f t="shared" si="4"/>
        <v>8264350</v>
      </c>
      <c r="J25" s="219">
        <f t="shared" si="4"/>
        <v>8264350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8264350</v>
      </c>
      <c r="X25" s="219">
        <f t="shared" si="4"/>
        <v>7896250</v>
      </c>
      <c r="Y25" s="219">
        <f t="shared" si="4"/>
        <v>368100</v>
      </c>
      <c r="Z25" s="231">
        <f>+IF(X25&lt;&gt;0,+(Y25/X25)*100,0)</f>
        <v>4.661706506252968</v>
      </c>
      <c r="AA25" s="232">
        <f>+AA5+AA9+AA15+AA19+AA24</f>
        <v>31585000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25610784</v>
      </c>
      <c r="D28" s="155"/>
      <c r="E28" s="156">
        <v>29674000</v>
      </c>
      <c r="F28" s="60">
        <v>29674000</v>
      </c>
      <c r="G28" s="60"/>
      <c r="H28" s="60"/>
      <c r="I28" s="60">
        <v>8242571</v>
      </c>
      <c r="J28" s="60">
        <v>8242571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8242571</v>
      </c>
      <c r="X28" s="60">
        <v>7418500</v>
      </c>
      <c r="Y28" s="60">
        <v>824071</v>
      </c>
      <c r="Z28" s="140">
        <v>11.11</v>
      </c>
      <c r="AA28" s="155">
        <v>29674000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>
        <v>1216000</v>
      </c>
      <c r="F31" s="60">
        <v>1216000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304000</v>
      </c>
      <c r="Y31" s="60">
        <v>-304000</v>
      </c>
      <c r="Z31" s="140">
        <v>-100</v>
      </c>
      <c r="AA31" s="62">
        <v>1216000</v>
      </c>
    </row>
    <row r="32" spans="1:27" ht="13.5">
      <c r="A32" s="236" t="s">
        <v>46</v>
      </c>
      <c r="B32" s="136"/>
      <c r="C32" s="210">
        <f aca="true" t="shared" si="5" ref="C32:Y32">SUM(C28:C31)</f>
        <v>25610784</v>
      </c>
      <c r="D32" s="210">
        <f>SUM(D28:D31)</f>
        <v>0</v>
      </c>
      <c r="E32" s="211">
        <f t="shared" si="5"/>
        <v>30890000</v>
      </c>
      <c r="F32" s="77">
        <f t="shared" si="5"/>
        <v>30890000</v>
      </c>
      <c r="G32" s="77">
        <f t="shared" si="5"/>
        <v>0</v>
      </c>
      <c r="H32" s="77">
        <f t="shared" si="5"/>
        <v>0</v>
      </c>
      <c r="I32" s="77">
        <f t="shared" si="5"/>
        <v>8242571</v>
      </c>
      <c r="J32" s="77">
        <f t="shared" si="5"/>
        <v>8242571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8242571</v>
      </c>
      <c r="X32" s="77">
        <f t="shared" si="5"/>
        <v>7722500</v>
      </c>
      <c r="Y32" s="77">
        <f t="shared" si="5"/>
        <v>520071</v>
      </c>
      <c r="Z32" s="212">
        <f>+IF(X32&lt;&gt;0,+(Y32/X32)*100,0)</f>
        <v>6.734490126254451</v>
      </c>
      <c r="AA32" s="79">
        <f>SUM(AA28:AA31)</f>
        <v>30890000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695000</v>
      </c>
      <c r="F33" s="60">
        <v>695000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173750</v>
      </c>
      <c r="Y33" s="60">
        <v>-173750</v>
      </c>
      <c r="Z33" s="140">
        <v>-100</v>
      </c>
      <c r="AA33" s="62">
        <v>695000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13664540</v>
      </c>
      <c r="D35" s="155"/>
      <c r="E35" s="156"/>
      <c r="F35" s="60"/>
      <c r="G35" s="60"/>
      <c r="H35" s="60"/>
      <c r="I35" s="60">
        <v>21779</v>
      </c>
      <c r="J35" s="60">
        <v>21779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21779</v>
      </c>
      <c r="X35" s="60"/>
      <c r="Y35" s="60">
        <v>21779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39275324</v>
      </c>
      <c r="D36" s="222">
        <f>SUM(D32:D35)</f>
        <v>0</v>
      </c>
      <c r="E36" s="218">
        <f t="shared" si="6"/>
        <v>31585000</v>
      </c>
      <c r="F36" s="220">
        <f t="shared" si="6"/>
        <v>31585000</v>
      </c>
      <c r="G36" s="220">
        <f t="shared" si="6"/>
        <v>0</v>
      </c>
      <c r="H36" s="220">
        <f t="shared" si="6"/>
        <v>0</v>
      </c>
      <c r="I36" s="220">
        <f t="shared" si="6"/>
        <v>8264350</v>
      </c>
      <c r="J36" s="220">
        <f t="shared" si="6"/>
        <v>8264350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8264350</v>
      </c>
      <c r="X36" s="220">
        <f t="shared" si="6"/>
        <v>7896250</v>
      </c>
      <c r="Y36" s="220">
        <f t="shared" si="6"/>
        <v>368100</v>
      </c>
      <c r="Z36" s="221">
        <f>+IF(X36&lt;&gt;0,+(Y36/X36)*100,0)</f>
        <v>4.661706506252968</v>
      </c>
      <c r="AA36" s="239">
        <f>SUM(AA32:AA35)</f>
        <v>31585000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48518268</v>
      </c>
      <c r="D6" s="155"/>
      <c r="E6" s="59">
        <v>1000000</v>
      </c>
      <c r="F6" s="60">
        <v>1000000</v>
      </c>
      <c r="G6" s="60">
        <v>1084584</v>
      </c>
      <c r="H6" s="60">
        <v>1930189</v>
      </c>
      <c r="I6" s="60">
        <v>1982110</v>
      </c>
      <c r="J6" s="60">
        <v>1982110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1982110</v>
      </c>
      <c r="X6" s="60">
        <v>250000</v>
      </c>
      <c r="Y6" s="60">
        <v>1732110</v>
      </c>
      <c r="Z6" s="140">
        <v>692.84</v>
      </c>
      <c r="AA6" s="62">
        <v>1000000</v>
      </c>
    </row>
    <row r="7" spans="1:27" ht="13.5">
      <c r="A7" s="249" t="s">
        <v>144</v>
      </c>
      <c r="B7" s="182"/>
      <c r="C7" s="155"/>
      <c r="D7" s="155"/>
      <c r="E7" s="59">
        <v>39121000</v>
      </c>
      <c r="F7" s="60">
        <v>39121000</v>
      </c>
      <c r="G7" s="60">
        <v>87491230</v>
      </c>
      <c r="H7" s="60">
        <v>87434625</v>
      </c>
      <c r="I7" s="60">
        <v>75503291</v>
      </c>
      <c r="J7" s="60">
        <v>75503291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75503291</v>
      </c>
      <c r="X7" s="60">
        <v>9780250</v>
      </c>
      <c r="Y7" s="60">
        <v>65723041</v>
      </c>
      <c r="Z7" s="140">
        <v>672</v>
      </c>
      <c r="AA7" s="62">
        <v>39121000</v>
      </c>
    </row>
    <row r="8" spans="1:27" ht="13.5">
      <c r="A8" s="249" t="s">
        <v>145</v>
      </c>
      <c r="B8" s="182"/>
      <c r="C8" s="155">
        <v>18619050</v>
      </c>
      <c r="D8" s="155"/>
      <c r="E8" s="59">
        <v>17409000</v>
      </c>
      <c r="F8" s="60">
        <v>17409000</v>
      </c>
      <c r="G8" s="60">
        <v>12226022</v>
      </c>
      <c r="H8" s="60">
        <v>14450064</v>
      </c>
      <c r="I8" s="60">
        <v>13571028</v>
      </c>
      <c r="J8" s="60">
        <v>13571028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13571028</v>
      </c>
      <c r="X8" s="60">
        <v>4352250</v>
      </c>
      <c r="Y8" s="60">
        <v>9218778</v>
      </c>
      <c r="Z8" s="140">
        <v>211.82</v>
      </c>
      <c r="AA8" s="62">
        <v>17409000</v>
      </c>
    </row>
    <row r="9" spans="1:27" ht="13.5">
      <c r="A9" s="249" t="s">
        <v>146</v>
      </c>
      <c r="B9" s="182"/>
      <c r="C9" s="155">
        <v>10329265</v>
      </c>
      <c r="D9" s="155"/>
      <c r="E9" s="59">
        <v>2000000</v>
      </c>
      <c r="F9" s="60">
        <v>2000000</v>
      </c>
      <c r="G9" s="60">
        <v>2204793</v>
      </c>
      <c r="H9" s="60">
        <v>2293029</v>
      </c>
      <c r="I9" s="60">
        <v>2245484</v>
      </c>
      <c r="J9" s="60">
        <v>2245484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2245484</v>
      </c>
      <c r="X9" s="60">
        <v>500000</v>
      </c>
      <c r="Y9" s="60">
        <v>1745484</v>
      </c>
      <c r="Z9" s="140">
        <v>349.1</v>
      </c>
      <c r="AA9" s="62">
        <v>2000000</v>
      </c>
    </row>
    <row r="10" spans="1:27" ht="13.5">
      <c r="A10" s="249" t="s">
        <v>147</v>
      </c>
      <c r="B10" s="182"/>
      <c r="C10" s="155">
        <v>932</v>
      </c>
      <c r="D10" s="155"/>
      <c r="E10" s="59">
        <v>20000</v>
      </c>
      <c r="F10" s="60">
        <v>20000</v>
      </c>
      <c r="G10" s="159">
        <v>2729411</v>
      </c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5000</v>
      </c>
      <c r="Y10" s="159">
        <v>-5000</v>
      </c>
      <c r="Z10" s="141">
        <v>-100</v>
      </c>
      <c r="AA10" s="225">
        <v>20000</v>
      </c>
    </row>
    <row r="11" spans="1:27" ht="13.5">
      <c r="A11" s="249" t="s">
        <v>148</v>
      </c>
      <c r="B11" s="182"/>
      <c r="C11" s="155">
        <v>1462042</v>
      </c>
      <c r="D11" s="155"/>
      <c r="E11" s="59">
        <v>1700000</v>
      </c>
      <c r="F11" s="60">
        <v>1700000</v>
      </c>
      <c r="G11" s="60">
        <v>1444272</v>
      </c>
      <c r="H11" s="60">
        <v>3696343</v>
      </c>
      <c r="I11" s="60">
        <v>4783997</v>
      </c>
      <c r="J11" s="60">
        <v>4783997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4783997</v>
      </c>
      <c r="X11" s="60">
        <v>425000</v>
      </c>
      <c r="Y11" s="60">
        <v>4358997</v>
      </c>
      <c r="Z11" s="140">
        <v>1025.65</v>
      </c>
      <c r="AA11" s="62">
        <v>1700000</v>
      </c>
    </row>
    <row r="12" spans="1:27" ht="13.5">
      <c r="A12" s="250" t="s">
        <v>56</v>
      </c>
      <c r="B12" s="251"/>
      <c r="C12" s="168">
        <f aca="true" t="shared" si="0" ref="C12:Y12">SUM(C6:C11)</f>
        <v>78929557</v>
      </c>
      <c r="D12" s="168">
        <f>SUM(D6:D11)</f>
        <v>0</v>
      </c>
      <c r="E12" s="72">
        <f t="shared" si="0"/>
        <v>61250000</v>
      </c>
      <c r="F12" s="73">
        <f t="shared" si="0"/>
        <v>61250000</v>
      </c>
      <c r="G12" s="73">
        <f t="shared" si="0"/>
        <v>107180312</v>
      </c>
      <c r="H12" s="73">
        <f t="shared" si="0"/>
        <v>109804250</v>
      </c>
      <c r="I12" s="73">
        <f t="shared" si="0"/>
        <v>98085910</v>
      </c>
      <c r="J12" s="73">
        <f t="shared" si="0"/>
        <v>98085910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98085910</v>
      </c>
      <c r="X12" s="73">
        <f t="shared" si="0"/>
        <v>15312500</v>
      </c>
      <c r="Y12" s="73">
        <f t="shared" si="0"/>
        <v>82773410</v>
      </c>
      <c r="Z12" s="170">
        <f>+IF(X12&lt;&gt;0,+(Y12/X12)*100,0)</f>
        <v>540.5610448979592</v>
      </c>
      <c r="AA12" s="74">
        <f>SUM(AA6:AA11)</f>
        <v>61250000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>
        <v>60000</v>
      </c>
      <c r="F15" s="60">
        <v>60000</v>
      </c>
      <c r="G15" s="60">
        <v>592</v>
      </c>
      <c r="H15" s="60">
        <v>248</v>
      </c>
      <c r="I15" s="60">
        <v>19</v>
      </c>
      <c r="J15" s="60">
        <v>19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19</v>
      </c>
      <c r="X15" s="60">
        <v>15000</v>
      </c>
      <c r="Y15" s="60">
        <v>-14981</v>
      </c>
      <c r="Z15" s="140">
        <v>-99.87</v>
      </c>
      <c r="AA15" s="62">
        <v>60000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76176962</v>
      </c>
      <c r="D17" s="155"/>
      <c r="E17" s="59">
        <v>73620000</v>
      </c>
      <c r="F17" s="60">
        <v>73620000</v>
      </c>
      <c r="G17" s="60">
        <v>76176962</v>
      </c>
      <c r="H17" s="60">
        <v>76176962</v>
      </c>
      <c r="I17" s="60">
        <v>76176962</v>
      </c>
      <c r="J17" s="60">
        <v>76176962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76176962</v>
      </c>
      <c r="X17" s="60">
        <v>18405000</v>
      </c>
      <c r="Y17" s="60">
        <v>57771962</v>
      </c>
      <c r="Z17" s="140">
        <v>313.89</v>
      </c>
      <c r="AA17" s="62">
        <v>73620000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406460009</v>
      </c>
      <c r="D19" s="155"/>
      <c r="E19" s="59">
        <v>406903000</v>
      </c>
      <c r="F19" s="60">
        <v>406903000</v>
      </c>
      <c r="G19" s="60">
        <v>406460010</v>
      </c>
      <c r="H19" s="60">
        <v>406678035</v>
      </c>
      <c r="I19" s="60">
        <v>414725682</v>
      </c>
      <c r="J19" s="60">
        <v>414725682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414725682</v>
      </c>
      <c r="X19" s="60">
        <v>101725750</v>
      </c>
      <c r="Y19" s="60">
        <v>312999932</v>
      </c>
      <c r="Z19" s="140">
        <v>307.69</v>
      </c>
      <c r="AA19" s="62">
        <v>406903000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482636971</v>
      </c>
      <c r="D24" s="168">
        <f>SUM(D15:D23)</f>
        <v>0</v>
      </c>
      <c r="E24" s="76">
        <f t="shared" si="1"/>
        <v>480583000</v>
      </c>
      <c r="F24" s="77">
        <f t="shared" si="1"/>
        <v>480583000</v>
      </c>
      <c r="G24" s="77">
        <f t="shared" si="1"/>
        <v>482637564</v>
      </c>
      <c r="H24" s="77">
        <f t="shared" si="1"/>
        <v>482855245</v>
      </c>
      <c r="I24" s="77">
        <f t="shared" si="1"/>
        <v>490902663</v>
      </c>
      <c r="J24" s="77">
        <f t="shared" si="1"/>
        <v>490902663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490902663</v>
      </c>
      <c r="X24" s="77">
        <f t="shared" si="1"/>
        <v>120145750</v>
      </c>
      <c r="Y24" s="77">
        <f t="shared" si="1"/>
        <v>370756913</v>
      </c>
      <c r="Z24" s="212">
        <f>+IF(X24&lt;&gt;0,+(Y24/X24)*100,0)</f>
        <v>308.5892867621202</v>
      </c>
      <c r="AA24" s="79">
        <f>SUM(AA15:AA23)</f>
        <v>480583000</v>
      </c>
    </row>
    <row r="25" spans="1:27" ht="13.5">
      <c r="A25" s="250" t="s">
        <v>159</v>
      </c>
      <c r="B25" s="251"/>
      <c r="C25" s="168">
        <f aca="true" t="shared" si="2" ref="C25:Y25">+C12+C24</f>
        <v>561566528</v>
      </c>
      <c r="D25" s="168">
        <f>+D12+D24</f>
        <v>0</v>
      </c>
      <c r="E25" s="72">
        <f t="shared" si="2"/>
        <v>541833000</v>
      </c>
      <c r="F25" s="73">
        <f t="shared" si="2"/>
        <v>541833000</v>
      </c>
      <c r="G25" s="73">
        <f t="shared" si="2"/>
        <v>589817876</v>
      </c>
      <c r="H25" s="73">
        <f t="shared" si="2"/>
        <v>592659495</v>
      </c>
      <c r="I25" s="73">
        <f t="shared" si="2"/>
        <v>588988573</v>
      </c>
      <c r="J25" s="73">
        <f t="shared" si="2"/>
        <v>588988573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588988573</v>
      </c>
      <c r="X25" s="73">
        <f t="shared" si="2"/>
        <v>135458250</v>
      </c>
      <c r="Y25" s="73">
        <f t="shared" si="2"/>
        <v>453530323</v>
      </c>
      <c r="Z25" s="170">
        <f>+IF(X25&lt;&gt;0,+(Y25/X25)*100,0)</f>
        <v>334.81188705745126</v>
      </c>
      <c r="AA25" s="74">
        <f>+AA12+AA24</f>
        <v>541833000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2139181</v>
      </c>
      <c r="D31" s="155"/>
      <c r="E31" s="59">
        <v>2500000</v>
      </c>
      <c r="F31" s="60">
        <v>2500000</v>
      </c>
      <c r="G31" s="60">
        <v>2153341</v>
      </c>
      <c r="H31" s="60">
        <v>2172027</v>
      </c>
      <c r="I31" s="60">
        <v>2186602</v>
      </c>
      <c r="J31" s="60">
        <v>2186602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2186602</v>
      </c>
      <c r="X31" s="60">
        <v>625000</v>
      </c>
      <c r="Y31" s="60">
        <v>1561602</v>
      </c>
      <c r="Z31" s="140">
        <v>249.86</v>
      </c>
      <c r="AA31" s="62">
        <v>2500000</v>
      </c>
    </row>
    <row r="32" spans="1:27" ht="13.5">
      <c r="A32" s="249" t="s">
        <v>164</v>
      </c>
      <c r="B32" s="182"/>
      <c r="C32" s="155">
        <v>28531849</v>
      </c>
      <c r="D32" s="155"/>
      <c r="E32" s="59">
        <v>27850000</v>
      </c>
      <c r="F32" s="60">
        <v>27850000</v>
      </c>
      <c r="G32" s="60">
        <v>40498236</v>
      </c>
      <c r="H32" s="60">
        <v>42163374</v>
      </c>
      <c r="I32" s="60">
        <v>33251471</v>
      </c>
      <c r="J32" s="60">
        <v>33251471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33251471</v>
      </c>
      <c r="X32" s="60">
        <v>6962500</v>
      </c>
      <c r="Y32" s="60">
        <v>26288971</v>
      </c>
      <c r="Z32" s="140">
        <v>377.58</v>
      </c>
      <c r="AA32" s="62">
        <v>27850000</v>
      </c>
    </row>
    <row r="33" spans="1:27" ht="13.5">
      <c r="A33" s="249" t="s">
        <v>165</v>
      </c>
      <c r="B33" s="182"/>
      <c r="C33" s="155">
        <v>460868</v>
      </c>
      <c r="D33" s="155"/>
      <c r="E33" s="59"/>
      <c r="F33" s="60"/>
      <c r="G33" s="60">
        <v>460868</v>
      </c>
      <c r="H33" s="60">
        <v>603868</v>
      </c>
      <c r="I33" s="60">
        <v>460868</v>
      </c>
      <c r="J33" s="60">
        <v>460868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460868</v>
      </c>
      <c r="X33" s="60"/>
      <c r="Y33" s="60">
        <v>460868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31131898</v>
      </c>
      <c r="D34" s="168">
        <f>SUM(D29:D33)</f>
        <v>0</v>
      </c>
      <c r="E34" s="72">
        <f t="shared" si="3"/>
        <v>30350000</v>
      </c>
      <c r="F34" s="73">
        <f t="shared" si="3"/>
        <v>30350000</v>
      </c>
      <c r="G34" s="73">
        <f t="shared" si="3"/>
        <v>43112445</v>
      </c>
      <c r="H34" s="73">
        <f t="shared" si="3"/>
        <v>44939269</v>
      </c>
      <c r="I34" s="73">
        <f t="shared" si="3"/>
        <v>35898941</v>
      </c>
      <c r="J34" s="73">
        <f t="shared" si="3"/>
        <v>35898941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35898941</v>
      </c>
      <c r="X34" s="73">
        <f t="shared" si="3"/>
        <v>7587500</v>
      </c>
      <c r="Y34" s="73">
        <f t="shared" si="3"/>
        <v>28311441</v>
      </c>
      <c r="Z34" s="170">
        <f>+IF(X34&lt;&gt;0,+(Y34/X34)*100,0)</f>
        <v>373.132665568369</v>
      </c>
      <c r="AA34" s="74">
        <f>SUM(AA29:AA33)</f>
        <v>30350000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14381502</v>
      </c>
      <c r="D38" s="155"/>
      <c r="E38" s="59">
        <v>8000000</v>
      </c>
      <c r="F38" s="60">
        <v>8000000</v>
      </c>
      <c r="G38" s="60">
        <v>14381502</v>
      </c>
      <c r="H38" s="60">
        <v>14381502</v>
      </c>
      <c r="I38" s="60">
        <v>14381502</v>
      </c>
      <c r="J38" s="60">
        <v>14381502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14381502</v>
      </c>
      <c r="X38" s="60">
        <v>2000000</v>
      </c>
      <c r="Y38" s="60">
        <v>12381502</v>
      </c>
      <c r="Z38" s="140">
        <v>619.08</v>
      </c>
      <c r="AA38" s="62">
        <v>8000000</v>
      </c>
    </row>
    <row r="39" spans="1:27" ht="13.5">
      <c r="A39" s="250" t="s">
        <v>59</v>
      </c>
      <c r="B39" s="253"/>
      <c r="C39" s="168">
        <f aca="true" t="shared" si="4" ref="C39:Y39">SUM(C37:C38)</f>
        <v>14381502</v>
      </c>
      <c r="D39" s="168">
        <f>SUM(D37:D38)</f>
        <v>0</v>
      </c>
      <c r="E39" s="76">
        <f t="shared" si="4"/>
        <v>8000000</v>
      </c>
      <c r="F39" s="77">
        <f t="shared" si="4"/>
        <v>8000000</v>
      </c>
      <c r="G39" s="77">
        <f t="shared" si="4"/>
        <v>14381502</v>
      </c>
      <c r="H39" s="77">
        <f t="shared" si="4"/>
        <v>14381502</v>
      </c>
      <c r="I39" s="77">
        <f t="shared" si="4"/>
        <v>14381502</v>
      </c>
      <c r="J39" s="77">
        <f t="shared" si="4"/>
        <v>14381502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14381502</v>
      </c>
      <c r="X39" s="77">
        <f t="shared" si="4"/>
        <v>2000000</v>
      </c>
      <c r="Y39" s="77">
        <f t="shared" si="4"/>
        <v>12381502</v>
      </c>
      <c r="Z39" s="212">
        <f>+IF(X39&lt;&gt;0,+(Y39/X39)*100,0)</f>
        <v>619.0751</v>
      </c>
      <c r="AA39" s="79">
        <f>SUM(AA37:AA38)</f>
        <v>8000000</v>
      </c>
    </row>
    <row r="40" spans="1:27" ht="13.5">
      <c r="A40" s="250" t="s">
        <v>167</v>
      </c>
      <c r="B40" s="251"/>
      <c r="C40" s="168">
        <f aca="true" t="shared" si="5" ref="C40:Y40">+C34+C39</f>
        <v>45513400</v>
      </c>
      <c r="D40" s="168">
        <f>+D34+D39</f>
        <v>0</v>
      </c>
      <c r="E40" s="72">
        <f t="shared" si="5"/>
        <v>38350000</v>
      </c>
      <c r="F40" s="73">
        <f t="shared" si="5"/>
        <v>38350000</v>
      </c>
      <c r="G40" s="73">
        <f t="shared" si="5"/>
        <v>57493947</v>
      </c>
      <c r="H40" s="73">
        <f t="shared" si="5"/>
        <v>59320771</v>
      </c>
      <c r="I40" s="73">
        <f t="shared" si="5"/>
        <v>50280443</v>
      </c>
      <c r="J40" s="73">
        <f t="shared" si="5"/>
        <v>50280443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50280443</v>
      </c>
      <c r="X40" s="73">
        <f t="shared" si="5"/>
        <v>9587500</v>
      </c>
      <c r="Y40" s="73">
        <f t="shared" si="5"/>
        <v>40692943</v>
      </c>
      <c r="Z40" s="170">
        <f>+IF(X40&lt;&gt;0,+(Y40/X40)*100,0)</f>
        <v>424.43747588005215</v>
      </c>
      <c r="AA40" s="74">
        <f>+AA34+AA39</f>
        <v>38350000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516053128</v>
      </c>
      <c r="D42" s="257">
        <f>+D25-D40</f>
        <v>0</v>
      </c>
      <c r="E42" s="258">
        <f t="shared" si="6"/>
        <v>503483000</v>
      </c>
      <c r="F42" s="259">
        <f t="shared" si="6"/>
        <v>503483000</v>
      </c>
      <c r="G42" s="259">
        <f t="shared" si="6"/>
        <v>532323929</v>
      </c>
      <c r="H42" s="259">
        <f t="shared" si="6"/>
        <v>533338724</v>
      </c>
      <c r="I42" s="259">
        <f t="shared" si="6"/>
        <v>538708130</v>
      </c>
      <c r="J42" s="259">
        <f t="shared" si="6"/>
        <v>538708130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538708130</v>
      </c>
      <c r="X42" s="259">
        <f t="shared" si="6"/>
        <v>125870750</v>
      </c>
      <c r="Y42" s="259">
        <f t="shared" si="6"/>
        <v>412837380</v>
      </c>
      <c r="Z42" s="260">
        <f>+IF(X42&lt;&gt;0,+(Y42/X42)*100,0)</f>
        <v>327.9851593797606</v>
      </c>
      <c r="AA42" s="261">
        <f>+AA25-AA40</f>
        <v>503483000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139969822</v>
      </c>
      <c r="D45" s="155"/>
      <c r="E45" s="59">
        <v>140363000</v>
      </c>
      <c r="F45" s="60">
        <v>140363000</v>
      </c>
      <c r="G45" s="60">
        <v>156241746</v>
      </c>
      <c r="H45" s="60">
        <v>157257664</v>
      </c>
      <c r="I45" s="60">
        <v>162628193</v>
      </c>
      <c r="J45" s="60">
        <v>162628193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162628193</v>
      </c>
      <c r="X45" s="60">
        <v>35090750</v>
      </c>
      <c r="Y45" s="60">
        <v>127537443</v>
      </c>
      <c r="Z45" s="139">
        <v>363.45</v>
      </c>
      <c r="AA45" s="62">
        <v>140363000</v>
      </c>
    </row>
    <row r="46" spans="1:27" ht="13.5">
      <c r="A46" s="249" t="s">
        <v>171</v>
      </c>
      <c r="B46" s="182"/>
      <c r="C46" s="155">
        <v>376083306</v>
      </c>
      <c r="D46" s="155"/>
      <c r="E46" s="59">
        <v>363120000</v>
      </c>
      <c r="F46" s="60">
        <v>363120000</v>
      </c>
      <c r="G46" s="60">
        <v>376082183</v>
      </c>
      <c r="H46" s="60">
        <v>376081060</v>
      </c>
      <c r="I46" s="60">
        <v>376079937</v>
      </c>
      <c r="J46" s="60">
        <v>376079937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376079937</v>
      </c>
      <c r="X46" s="60">
        <v>90780000</v>
      </c>
      <c r="Y46" s="60">
        <v>285299937</v>
      </c>
      <c r="Z46" s="139">
        <v>314.28</v>
      </c>
      <c r="AA46" s="62">
        <v>363120000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516053128</v>
      </c>
      <c r="D48" s="217">
        <f>SUM(D45:D47)</f>
        <v>0</v>
      </c>
      <c r="E48" s="264">
        <f t="shared" si="7"/>
        <v>503483000</v>
      </c>
      <c r="F48" s="219">
        <f t="shared" si="7"/>
        <v>503483000</v>
      </c>
      <c r="G48" s="219">
        <f t="shared" si="7"/>
        <v>532323929</v>
      </c>
      <c r="H48" s="219">
        <f t="shared" si="7"/>
        <v>533338724</v>
      </c>
      <c r="I48" s="219">
        <f t="shared" si="7"/>
        <v>538708130</v>
      </c>
      <c r="J48" s="219">
        <f t="shared" si="7"/>
        <v>538708130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538708130</v>
      </c>
      <c r="X48" s="219">
        <f t="shared" si="7"/>
        <v>125870750</v>
      </c>
      <c r="Y48" s="219">
        <f t="shared" si="7"/>
        <v>412837380</v>
      </c>
      <c r="Z48" s="265">
        <f>+IF(X48&lt;&gt;0,+(Y48/X48)*100,0)</f>
        <v>327.9851593797606</v>
      </c>
      <c r="AA48" s="232">
        <f>SUM(AA45:AA47)</f>
        <v>503483000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72647550</v>
      </c>
      <c r="D6" s="155"/>
      <c r="E6" s="59">
        <v>79097281</v>
      </c>
      <c r="F6" s="60">
        <v>79097281</v>
      </c>
      <c r="G6" s="60">
        <v>7545387</v>
      </c>
      <c r="H6" s="60">
        <v>10788768</v>
      </c>
      <c r="I6" s="60">
        <v>14438641</v>
      </c>
      <c r="J6" s="60">
        <v>32772796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32772796</v>
      </c>
      <c r="X6" s="60">
        <v>19774320</v>
      </c>
      <c r="Y6" s="60">
        <v>12998476</v>
      </c>
      <c r="Z6" s="140">
        <v>65.73</v>
      </c>
      <c r="AA6" s="62">
        <v>79097281</v>
      </c>
    </row>
    <row r="7" spans="1:27" ht="13.5">
      <c r="A7" s="249" t="s">
        <v>178</v>
      </c>
      <c r="B7" s="182"/>
      <c r="C7" s="155">
        <v>52017583</v>
      </c>
      <c r="D7" s="155"/>
      <c r="E7" s="59">
        <v>67053450</v>
      </c>
      <c r="F7" s="60">
        <v>67053450</v>
      </c>
      <c r="G7" s="60">
        <v>25367639</v>
      </c>
      <c r="H7" s="60">
        <v>3360</v>
      </c>
      <c r="I7" s="60">
        <v>8549746</v>
      </c>
      <c r="J7" s="60">
        <v>33920745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33920745</v>
      </c>
      <c r="X7" s="60">
        <v>38261450</v>
      </c>
      <c r="Y7" s="60">
        <v>-4340705</v>
      </c>
      <c r="Z7" s="140">
        <v>-11.34</v>
      </c>
      <c r="AA7" s="62">
        <v>67053450</v>
      </c>
    </row>
    <row r="8" spans="1:27" ht="13.5">
      <c r="A8" s="249" t="s">
        <v>179</v>
      </c>
      <c r="B8" s="182"/>
      <c r="C8" s="155">
        <v>25702200</v>
      </c>
      <c r="D8" s="155"/>
      <c r="E8" s="59">
        <v>18851000</v>
      </c>
      <c r="F8" s="60">
        <v>18851000</v>
      </c>
      <c r="G8" s="60">
        <v>13740000</v>
      </c>
      <c r="H8" s="60"/>
      <c r="I8" s="60"/>
      <c r="J8" s="60">
        <v>13740000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13740000</v>
      </c>
      <c r="X8" s="60">
        <v>10615000</v>
      </c>
      <c r="Y8" s="60">
        <v>3125000</v>
      </c>
      <c r="Z8" s="140">
        <v>29.44</v>
      </c>
      <c r="AA8" s="62">
        <v>18851000</v>
      </c>
    </row>
    <row r="9" spans="1:27" ht="13.5">
      <c r="A9" s="249" t="s">
        <v>180</v>
      </c>
      <c r="B9" s="182"/>
      <c r="C9" s="155">
        <v>3885545</v>
      </c>
      <c r="D9" s="155"/>
      <c r="E9" s="59">
        <v>2883000</v>
      </c>
      <c r="F9" s="60">
        <v>2883000</v>
      </c>
      <c r="G9" s="60">
        <v>527513</v>
      </c>
      <c r="H9" s="60">
        <v>153884</v>
      </c>
      <c r="I9" s="60">
        <v>83159</v>
      </c>
      <c r="J9" s="60">
        <v>764556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764556</v>
      </c>
      <c r="X9" s="60">
        <v>693300</v>
      </c>
      <c r="Y9" s="60">
        <v>71256</v>
      </c>
      <c r="Z9" s="140">
        <v>10.28</v>
      </c>
      <c r="AA9" s="62">
        <v>2883000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-129770450</v>
      </c>
      <c r="D12" s="155"/>
      <c r="E12" s="59">
        <v>-147910000</v>
      </c>
      <c r="F12" s="60">
        <v>-147910000</v>
      </c>
      <c r="G12" s="60">
        <v>-5554331</v>
      </c>
      <c r="H12" s="60">
        <v>-10006104</v>
      </c>
      <c r="I12" s="60">
        <v>-20594368</v>
      </c>
      <c r="J12" s="60">
        <v>-36154803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-36154803</v>
      </c>
      <c r="X12" s="60">
        <v>-36975750</v>
      </c>
      <c r="Y12" s="60">
        <v>820947</v>
      </c>
      <c r="Z12" s="140">
        <v>-2.22</v>
      </c>
      <c r="AA12" s="62">
        <v>-147910000</v>
      </c>
    </row>
    <row r="13" spans="1:27" ht="13.5">
      <c r="A13" s="249" t="s">
        <v>40</v>
      </c>
      <c r="B13" s="182"/>
      <c r="C13" s="155">
        <v>-16137</v>
      </c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>
        <v>-1268328</v>
      </c>
      <c r="D14" s="155"/>
      <c r="E14" s="59">
        <v>-1910000</v>
      </c>
      <c r="F14" s="60">
        <v>-1910000</v>
      </c>
      <c r="G14" s="60">
        <v>-79972</v>
      </c>
      <c r="H14" s="60">
        <v>-49188</v>
      </c>
      <c r="I14" s="60">
        <v>-157369</v>
      </c>
      <c r="J14" s="60">
        <v>-286529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-286529</v>
      </c>
      <c r="X14" s="60">
        <v>-477000</v>
      </c>
      <c r="Y14" s="60">
        <v>190471</v>
      </c>
      <c r="Z14" s="140">
        <v>-39.93</v>
      </c>
      <c r="AA14" s="62">
        <v>-1910000</v>
      </c>
    </row>
    <row r="15" spans="1:27" ht="13.5">
      <c r="A15" s="250" t="s">
        <v>184</v>
      </c>
      <c r="B15" s="251"/>
      <c r="C15" s="168">
        <f aca="true" t="shared" si="0" ref="C15:Y15">SUM(C6:C14)</f>
        <v>23197963</v>
      </c>
      <c r="D15" s="168">
        <f>SUM(D6:D14)</f>
        <v>0</v>
      </c>
      <c r="E15" s="72">
        <f t="shared" si="0"/>
        <v>18064731</v>
      </c>
      <c r="F15" s="73">
        <f t="shared" si="0"/>
        <v>18064731</v>
      </c>
      <c r="G15" s="73">
        <f t="shared" si="0"/>
        <v>41546236</v>
      </c>
      <c r="H15" s="73">
        <f t="shared" si="0"/>
        <v>890720</v>
      </c>
      <c r="I15" s="73">
        <f t="shared" si="0"/>
        <v>2319809</v>
      </c>
      <c r="J15" s="73">
        <f t="shared" si="0"/>
        <v>44756765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44756765</v>
      </c>
      <c r="X15" s="73">
        <f t="shared" si="0"/>
        <v>31891320</v>
      </c>
      <c r="Y15" s="73">
        <f t="shared" si="0"/>
        <v>12865445</v>
      </c>
      <c r="Z15" s="170">
        <f>+IF(X15&lt;&gt;0,+(Y15/X15)*100,0)</f>
        <v>40.34152553108495</v>
      </c>
      <c r="AA15" s="74">
        <f>SUM(AA6:AA14)</f>
        <v>18064731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209704</v>
      </c>
      <c r="D19" s="155"/>
      <c r="E19" s="59">
        <v>10000</v>
      </c>
      <c r="F19" s="60">
        <v>10000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>
        <v>10000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31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-39274123</v>
      </c>
      <c r="D24" s="155"/>
      <c r="E24" s="59">
        <v>-24851000</v>
      </c>
      <c r="F24" s="60">
        <v>-24851000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-2485100</v>
      </c>
      <c r="Y24" s="60">
        <v>2485100</v>
      </c>
      <c r="Z24" s="140">
        <v>-100</v>
      </c>
      <c r="AA24" s="62">
        <v>-24851000</v>
      </c>
    </row>
    <row r="25" spans="1:27" ht="13.5">
      <c r="A25" s="250" t="s">
        <v>191</v>
      </c>
      <c r="B25" s="251"/>
      <c r="C25" s="168">
        <f aca="true" t="shared" si="1" ref="C25:Y25">SUM(C19:C24)</f>
        <v>-39064388</v>
      </c>
      <c r="D25" s="168">
        <f>SUM(D19:D24)</f>
        <v>0</v>
      </c>
      <c r="E25" s="72">
        <f t="shared" si="1"/>
        <v>-24841000</v>
      </c>
      <c r="F25" s="73">
        <f t="shared" si="1"/>
        <v>-24841000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-2485100</v>
      </c>
      <c r="Y25" s="73">
        <f t="shared" si="1"/>
        <v>2485100</v>
      </c>
      <c r="Z25" s="170">
        <f>+IF(X25&lt;&gt;0,+(Y25/X25)*100,0)</f>
        <v>-100</v>
      </c>
      <c r="AA25" s="74">
        <f>SUM(AA19:AA24)</f>
        <v>-24841000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151036</v>
      </c>
      <c r="D31" s="155"/>
      <c r="E31" s="59">
        <v>300000</v>
      </c>
      <c r="F31" s="60">
        <v>300000</v>
      </c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>
        <v>150000</v>
      </c>
      <c r="Y31" s="60">
        <v>-150000</v>
      </c>
      <c r="Z31" s="140">
        <v>-100</v>
      </c>
      <c r="AA31" s="62">
        <v>300000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-81542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69494</v>
      </c>
      <c r="D34" s="168">
        <f>SUM(D29:D33)</f>
        <v>0</v>
      </c>
      <c r="E34" s="72">
        <f t="shared" si="2"/>
        <v>300000</v>
      </c>
      <c r="F34" s="73">
        <f t="shared" si="2"/>
        <v>300000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150000</v>
      </c>
      <c r="Y34" s="73">
        <f t="shared" si="2"/>
        <v>-150000</v>
      </c>
      <c r="Z34" s="170">
        <f>+IF(X34&lt;&gt;0,+(Y34/X34)*100,0)</f>
        <v>-100</v>
      </c>
      <c r="AA34" s="74">
        <f>SUM(AA29:AA33)</f>
        <v>300000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-15796931</v>
      </c>
      <c r="D36" s="153">
        <f>+D15+D25+D34</f>
        <v>0</v>
      </c>
      <c r="E36" s="99">
        <f t="shared" si="3"/>
        <v>-6476269</v>
      </c>
      <c r="F36" s="100">
        <f t="shared" si="3"/>
        <v>-6476269</v>
      </c>
      <c r="G36" s="100">
        <f t="shared" si="3"/>
        <v>41546236</v>
      </c>
      <c r="H36" s="100">
        <f t="shared" si="3"/>
        <v>890720</v>
      </c>
      <c r="I36" s="100">
        <f t="shared" si="3"/>
        <v>2319809</v>
      </c>
      <c r="J36" s="100">
        <f t="shared" si="3"/>
        <v>44756765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44756765</v>
      </c>
      <c r="X36" s="100">
        <f t="shared" si="3"/>
        <v>29556220</v>
      </c>
      <c r="Y36" s="100">
        <f t="shared" si="3"/>
        <v>15200545</v>
      </c>
      <c r="Z36" s="137">
        <f>+IF(X36&lt;&gt;0,+(Y36/X36)*100,0)</f>
        <v>51.429259221916745</v>
      </c>
      <c r="AA36" s="102">
        <f>+AA15+AA25+AA34</f>
        <v>-6476269</v>
      </c>
    </row>
    <row r="37" spans="1:27" ht="13.5">
      <c r="A37" s="249" t="s">
        <v>199</v>
      </c>
      <c r="B37" s="182"/>
      <c r="C37" s="153">
        <v>64315199</v>
      </c>
      <c r="D37" s="153"/>
      <c r="E37" s="99">
        <v>46597000</v>
      </c>
      <c r="F37" s="100">
        <v>46597000</v>
      </c>
      <c r="G37" s="100">
        <v>48518268</v>
      </c>
      <c r="H37" s="100">
        <v>90064504</v>
      </c>
      <c r="I37" s="100">
        <v>90955224</v>
      </c>
      <c r="J37" s="100">
        <v>48518268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48518268</v>
      </c>
      <c r="X37" s="100">
        <v>46597000</v>
      </c>
      <c r="Y37" s="100">
        <v>1921268</v>
      </c>
      <c r="Z37" s="137">
        <v>4.12</v>
      </c>
      <c r="AA37" s="102">
        <v>46597000</v>
      </c>
    </row>
    <row r="38" spans="1:27" ht="13.5">
      <c r="A38" s="269" t="s">
        <v>200</v>
      </c>
      <c r="B38" s="256"/>
      <c r="C38" s="257">
        <v>48518268</v>
      </c>
      <c r="D38" s="257"/>
      <c r="E38" s="258">
        <v>40120731</v>
      </c>
      <c r="F38" s="259">
        <v>40120731</v>
      </c>
      <c r="G38" s="259">
        <v>90064504</v>
      </c>
      <c r="H38" s="259">
        <v>90955224</v>
      </c>
      <c r="I38" s="259">
        <v>93275033</v>
      </c>
      <c r="J38" s="259">
        <v>93275033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93275033</v>
      </c>
      <c r="X38" s="259">
        <v>76153220</v>
      </c>
      <c r="Y38" s="259">
        <v>17121813</v>
      </c>
      <c r="Z38" s="260">
        <v>22.48</v>
      </c>
      <c r="AA38" s="261">
        <v>40120731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33339647</v>
      </c>
      <c r="D5" s="200">
        <f t="shared" si="0"/>
        <v>0</v>
      </c>
      <c r="E5" s="106">
        <f t="shared" si="0"/>
        <v>0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21779</v>
      </c>
      <c r="J5" s="106">
        <f t="shared" si="0"/>
        <v>21779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21779</v>
      </c>
      <c r="X5" s="106">
        <f t="shared" si="0"/>
        <v>0</v>
      </c>
      <c r="Y5" s="106">
        <f t="shared" si="0"/>
        <v>21779</v>
      </c>
      <c r="Z5" s="201">
        <f>+IF(X5&lt;&gt;0,+(Y5/X5)*100,0)</f>
        <v>0</v>
      </c>
      <c r="AA5" s="199">
        <f>SUM(AA11:AA18)</f>
        <v>0</v>
      </c>
    </row>
    <row r="6" spans="1:27" ht="13.5">
      <c r="A6" s="291" t="s">
        <v>204</v>
      </c>
      <c r="B6" s="142"/>
      <c r="C6" s="62">
        <v>25610784</v>
      </c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>
        <v>793013</v>
      </c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26403797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>
        <v>3769995</v>
      </c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3165855</v>
      </c>
      <c r="D15" s="156"/>
      <c r="E15" s="60"/>
      <c r="F15" s="60"/>
      <c r="G15" s="60"/>
      <c r="H15" s="60"/>
      <c r="I15" s="60">
        <v>21779</v>
      </c>
      <c r="J15" s="60">
        <v>21779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21779</v>
      </c>
      <c r="X15" s="60"/>
      <c r="Y15" s="60">
        <v>21779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5935677</v>
      </c>
      <c r="D20" s="154">
        <f t="shared" si="2"/>
        <v>0</v>
      </c>
      <c r="E20" s="100">
        <f t="shared" si="2"/>
        <v>31585000</v>
      </c>
      <c r="F20" s="100">
        <f t="shared" si="2"/>
        <v>31585000</v>
      </c>
      <c r="G20" s="100">
        <f t="shared" si="2"/>
        <v>0</v>
      </c>
      <c r="H20" s="100">
        <f t="shared" si="2"/>
        <v>0</v>
      </c>
      <c r="I20" s="100">
        <f t="shared" si="2"/>
        <v>8242571</v>
      </c>
      <c r="J20" s="100">
        <f t="shared" si="2"/>
        <v>8242571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8242571</v>
      </c>
      <c r="X20" s="100">
        <f t="shared" si="2"/>
        <v>7896250</v>
      </c>
      <c r="Y20" s="100">
        <f t="shared" si="2"/>
        <v>346321</v>
      </c>
      <c r="Z20" s="137">
        <f>+IF(X20&lt;&gt;0,+(Y20/X20)*100,0)</f>
        <v>4.385892037359506</v>
      </c>
      <c r="AA20" s="153">
        <f>SUM(AA26:AA33)</f>
        <v>31585000</v>
      </c>
    </row>
    <row r="21" spans="1:27" ht="13.5">
      <c r="A21" s="291" t="s">
        <v>204</v>
      </c>
      <c r="B21" s="142"/>
      <c r="C21" s="62">
        <v>35200</v>
      </c>
      <c r="D21" s="156"/>
      <c r="E21" s="60">
        <v>15000000</v>
      </c>
      <c r="F21" s="60">
        <v>15000000</v>
      </c>
      <c r="G21" s="60"/>
      <c r="H21" s="60"/>
      <c r="I21" s="60">
        <v>8236786</v>
      </c>
      <c r="J21" s="60">
        <v>8236786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8236786</v>
      </c>
      <c r="X21" s="60">
        <v>3750000</v>
      </c>
      <c r="Y21" s="60">
        <v>4486786</v>
      </c>
      <c r="Z21" s="140">
        <v>119.65</v>
      </c>
      <c r="AA21" s="155">
        <v>15000000</v>
      </c>
    </row>
    <row r="22" spans="1:27" ht="13.5">
      <c r="A22" s="291" t="s">
        <v>205</v>
      </c>
      <c r="B22" s="142"/>
      <c r="C22" s="62"/>
      <c r="D22" s="156"/>
      <c r="E22" s="60">
        <v>4950000</v>
      </c>
      <c r="F22" s="60">
        <v>4950000</v>
      </c>
      <c r="G22" s="60"/>
      <c r="H22" s="60"/>
      <c r="I22" s="60">
        <v>5785</v>
      </c>
      <c r="J22" s="60">
        <v>5785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5785</v>
      </c>
      <c r="X22" s="60">
        <v>1237500</v>
      </c>
      <c r="Y22" s="60">
        <v>-1231715</v>
      </c>
      <c r="Z22" s="140">
        <v>-99.53</v>
      </c>
      <c r="AA22" s="155">
        <v>4950000</v>
      </c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>
        <v>3028000</v>
      </c>
      <c r="F25" s="60">
        <v>3028000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757000</v>
      </c>
      <c r="Y25" s="60">
        <v>-757000</v>
      </c>
      <c r="Z25" s="140">
        <v>-100</v>
      </c>
      <c r="AA25" s="155">
        <v>3028000</v>
      </c>
    </row>
    <row r="26" spans="1:27" ht="13.5">
      <c r="A26" s="292" t="s">
        <v>209</v>
      </c>
      <c r="B26" s="302"/>
      <c r="C26" s="293">
        <f aca="true" t="shared" si="3" ref="C26:Y26">SUM(C21:C25)</f>
        <v>35200</v>
      </c>
      <c r="D26" s="294">
        <f t="shared" si="3"/>
        <v>0</v>
      </c>
      <c r="E26" s="295">
        <f t="shared" si="3"/>
        <v>22978000</v>
      </c>
      <c r="F26" s="295">
        <f t="shared" si="3"/>
        <v>22978000</v>
      </c>
      <c r="G26" s="295">
        <f t="shared" si="3"/>
        <v>0</v>
      </c>
      <c r="H26" s="295">
        <f t="shared" si="3"/>
        <v>0</v>
      </c>
      <c r="I26" s="295">
        <f t="shared" si="3"/>
        <v>8242571</v>
      </c>
      <c r="J26" s="295">
        <f t="shared" si="3"/>
        <v>8242571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8242571</v>
      </c>
      <c r="X26" s="295">
        <f t="shared" si="3"/>
        <v>5744500</v>
      </c>
      <c r="Y26" s="295">
        <f t="shared" si="3"/>
        <v>2498071</v>
      </c>
      <c r="Z26" s="296">
        <f>+IF(X26&lt;&gt;0,+(Y26/X26)*100,0)</f>
        <v>43.486308643049874</v>
      </c>
      <c r="AA26" s="297">
        <f>SUM(AA21:AA25)</f>
        <v>22978000</v>
      </c>
    </row>
    <row r="27" spans="1:27" ht="13.5">
      <c r="A27" s="298" t="s">
        <v>210</v>
      </c>
      <c r="B27" s="147"/>
      <c r="C27" s="62">
        <v>253126</v>
      </c>
      <c r="D27" s="156"/>
      <c r="E27" s="60">
        <v>3888000</v>
      </c>
      <c r="F27" s="60">
        <v>3888000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972000</v>
      </c>
      <c r="Y27" s="60">
        <v>-972000</v>
      </c>
      <c r="Z27" s="140">
        <v>-100</v>
      </c>
      <c r="AA27" s="155">
        <v>3888000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5647351</v>
      </c>
      <c r="D30" s="156"/>
      <c r="E30" s="60">
        <v>4719000</v>
      </c>
      <c r="F30" s="60">
        <v>4719000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1179750</v>
      </c>
      <c r="Y30" s="60">
        <v>-1179750</v>
      </c>
      <c r="Z30" s="140">
        <v>-100</v>
      </c>
      <c r="AA30" s="155">
        <v>4719000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25645984</v>
      </c>
      <c r="D36" s="156">
        <f t="shared" si="4"/>
        <v>0</v>
      </c>
      <c r="E36" s="60">
        <f t="shared" si="4"/>
        <v>15000000</v>
      </c>
      <c r="F36" s="60">
        <f t="shared" si="4"/>
        <v>15000000</v>
      </c>
      <c r="G36" s="60">
        <f t="shared" si="4"/>
        <v>0</v>
      </c>
      <c r="H36" s="60">
        <f t="shared" si="4"/>
        <v>0</v>
      </c>
      <c r="I36" s="60">
        <f t="shared" si="4"/>
        <v>8236786</v>
      </c>
      <c r="J36" s="60">
        <f t="shared" si="4"/>
        <v>8236786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8236786</v>
      </c>
      <c r="X36" s="60">
        <f t="shared" si="4"/>
        <v>3750000</v>
      </c>
      <c r="Y36" s="60">
        <f t="shared" si="4"/>
        <v>4486786</v>
      </c>
      <c r="Z36" s="140">
        <f aca="true" t="shared" si="5" ref="Z36:Z49">+IF(X36&lt;&gt;0,+(Y36/X36)*100,0)</f>
        <v>119.64762666666667</v>
      </c>
      <c r="AA36" s="155">
        <f>AA6+AA21</f>
        <v>15000000</v>
      </c>
    </row>
    <row r="37" spans="1:27" ht="13.5">
      <c r="A37" s="291" t="s">
        <v>205</v>
      </c>
      <c r="B37" s="142"/>
      <c r="C37" s="62">
        <f t="shared" si="4"/>
        <v>793013</v>
      </c>
      <c r="D37" s="156">
        <f t="shared" si="4"/>
        <v>0</v>
      </c>
      <c r="E37" s="60">
        <f t="shared" si="4"/>
        <v>4950000</v>
      </c>
      <c r="F37" s="60">
        <f t="shared" si="4"/>
        <v>4950000</v>
      </c>
      <c r="G37" s="60">
        <f t="shared" si="4"/>
        <v>0</v>
      </c>
      <c r="H37" s="60">
        <f t="shared" si="4"/>
        <v>0</v>
      </c>
      <c r="I37" s="60">
        <f t="shared" si="4"/>
        <v>5785</v>
      </c>
      <c r="J37" s="60">
        <f t="shared" si="4"/>
        <v>5785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5785</v>
      </c>
      <c r="X37" s="60">
        <f t="shared" si="4"/>
        <v>1237500</v>
      </c>
      <c r="Y37" s="60">
        <f t="shared" si="4"/>
        <v>-1231715</v>
      </c>
      <c r="Z37" s="140">
        <f t="shared" si="5"/>
        <v>-99.53252525252525</v>
      </c>
      <c r="AA37" s="155">
        <f>AA7+AA22</f>
        <v>4950000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3028000</v>
      </c>
      <c r="F40" s="60">
        <f t="shared" si="4"/>
        <v>3028000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757000</v>
      </c>
      <c r="Y40" s="60">
        <f t="shared" si="4"/>
        <v>-757000</v>
      </c>
      <c r="Z40" s="140">
        <f t="shared" si="5"/>
        <v>-100</v>
      </c>
      <c r="AA40" s="155">
        <f>AA10+AA25</f>
        <v>3028000</v>
      </c>
    </row>
    <row r="41" spans="1:27" ht="13.5">
      <c r="A41" s="292" t="s">
        <v>209</v>
      </c>
      <c r="B41" s="142"/>
      <c r="C41" s="293">
        <f aca="true" t="shared" si="6" ref="C41:Y41">SUM(C36:C40)</f>
        <v>26438997</v>
      </c>
      <c r="D41" s="294">
        <f t="shared" si="6"/>
        <v>0</v>
      </c>
      <c r="E41" s="295">
        <f t="shared" si="6"/>
        <v>22978000</v>
      </c>
      <c r="F41" s="295">
        <f t="shared" si="6"/>
        <v>22978000</v>
      </c>
      <c r="G41" s="295">
        <f t="shared" si="6"/>
        <v>0</v>
      </c>
      <c r="H41" s="295">
        <f t="shared" si="6"/>
        <v>0</v>
      </c>
      <c r="I41" s="295">
        <f t="shared" si="6"/>
        <v>8242571</v>
      </c>
      <c r="J41" s="295">
        <f t="shared" si="6"/>
        <v>8242571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8242571</v>
      </c>
      <c r="X41" s="295">
        <f t="shared" si="6"/>
        <v>5744500</v>
      </c>
      <c r="Y41" s="295">
        <f t="shared" si="6"/>
        <v>2498071</v>
      </c>
      <c r="Z41" s="296">
        <f t="shared" si="5"/>
        <v>43.486308643049874</v>
      </c>
      <c r="AA41" s="297">
        <f>SUM(AA36:AA40)</f>
        <v>22978000</v>
      </c>
    </row>
    <row r="42" spans="1:27" ht="13.5">
      <c r="A42" s="298" t="s">
        <v>210</v>
      </c>
      <c r="B42" s="136"/>
      <c r="C42" s="95">
        <f aca="true" t="shared" si="7" ref="C42:Y48">C12+C27</f>
        <v>4023121</v>
      </c>
      <c r="D42" s="129">
        <f t="shared" si="7"/>
        <v>0</v>
      </c>
      <c r="E42" s="54">
        <f t="shared" si="7"/>
        <v>3888000</v>
      </c>
      <c r="F42" s="54">
        <f t="shared" si="7"/>
        <v>3888000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972000</v>
      </c>
      <c r="Y42" s="54">
        <f t="shared" si="7"/>
        <v>-972000</v>
      </c>
      <c r="Z42" s="184">
        <f t="shared" si="5"/>
        <v>-100</v>
      </c>
      <c r="AA42" s="130">
        <f aca="true" t="shared" si="8" ref="AA42:AA48">AA12+AA27</f>
        <v>3888000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8813206</v>
      </c>
      <c r="D45" s="129">
        <f t="shared" si="7"/>
        <v>0</v>
      </c>
      <c r="E45" s="54">
        <f t="shared" si="7"/>
        <v>4719000</v>
      </c>
      <c r="F45" s="54">
        <f t="shared" si="7"/>
        <v>4719000</v>
      </c>
      <c r="G45" s="54">
        <f t="shared" si="7"/>
        <v>0</v>
      </c>
      <c r="H45" s="54">
        <f t="shared" si="7"/>
        <v>0</v>
      </c>
      <c r="I45" s="54">
        <f t="shared" si="7"/>
        <v>21779</v>
      </c>
      <c r="J45" s="54">
        <f t="shared" si="7"/>
        <v>21779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21779</v>
      </c>
      <c r="X45" s="54">
        <f t="shared" si="7"/>
        <v>1179750</v>
      </c>
      <c r="Y45" s="54">
        <f t="shared" si="7"/>
        <v>-1157971</v>
      </c>
      <c r="Z45" s="184">
        <f t="shared" si="5"/>
        <v>-98.15393091756728</v>
      </c>
      <c r="AA45" s="130">
        <f t="shared" si="8"/>
        <v>4719000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39275324</v>
      </c>
      <c r="D49" s="218">
        <f t="shared" si="9"/>
        <v>0</v>
      </c>
      <c r="E49" s="220">
        <f t="shared" si="9"/>
        <v>31585000</v>
      </c>
      <c r="F49" s="220">
        <f t="shared" si="9"/>
        <v>31585000</v>
      </c>
      <c r="G49" s="220">
        <f t="shared" si="9"/>
        <v>0</v>
      </c>
      <c r="H49" s="220">
        <f t="shared" si="9"/>
        <v>0</v>
      </c>
      <c r="I49" s="220">
        <f t="shared" si="9"/>
        <v>8264350</v>
      </c>
      <c r="J49" s="220">
        <f t="shared" si="9"/>
        <v>8264350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8264350</v>
      </c>
      <c r="X49" s="220">
        <f t="shared" si="9"/>
        <v>7896250</v>
      </c>
      <c r="Y49" s="220">
        <f t="shared" si="9"/>
        <v>368100</v>
      </c>
      <c r="Z49" s="221">
        <f t="shared" si="5"/>
        <v>4.661706506252968</v>
      </c>
      <c r="AA49" s="222">
        <f>SUM(AA41:AA48)</f>
        <v>31585000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>
        <v>4785</v>
      </c>
      <c r="I65" s="60">
        <v>17723</v>
      </c>
      <c r="J65" s="60">
        <v>22508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22508</v>
      </c>
      <c r="X65" s="60"/>
      <c r="Y65" s="60">
        <v>22508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>
        <v>30149</v>
      </c>
      <c r="I66" s="275">
        <v>615469</v>
      </c>
      <c r="J66" s="275">
        <v>645618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645618</v>
      </c>
      <c r="X66" s="275"/>
      <c r="Y66" s="275">
        <v>645618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8758190</v>
      </c>
      <c r="F68" s="60"/>
      <c r="G68" s="60"/>
      <c r="H68" s="60">
        <v>199</v>
      </c>
      <c r="I68" s="60"/>
      <c r="J68" s="60">
        <v>199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199</v>
      </c>
      <c r="X68" s="60"/>
      <c r="Y68" s="60">
        <v>199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8758190</v>
      </c>
      <c r="F69" s="220">
        <f t="shared" si="12"/>
        <v>0</v>
      </c>
      <c r="G69" s="220">
        <f t="shared" si="12"/>
        <v>0</v>
      </c>
      <c r="H69" s="220">
        <f t="shared" si="12"/>
        <v>35133</v>
      </c>
      <c r="I69" s="220">
        <f t="shared" si="12"/>
        <v>633192</v>
      </c>
      <c r="J69" s="220">
        <f t="shared" si="12"/>
        <v>668325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668325</v>
      </c>
      <c r="X69" s="220">
        <f t="shared" si="12"/>
        <v>0</v>
      </c>
      <c r="Y69" s="220">
        <f t="shared" si="12"/>
        <v>668325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26403797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25610784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25610784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793013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>
        <v>793013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3769995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>
        <v>4385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>
        <v>3765610</v>
      </c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3165855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21779</v>
      </c>
      <c r="J40" s="345">
        <f t="shared" si="9"/>
        <v>21779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21779</v>
      </c>
      <c r="X40" s="343">
        <f t="shared" si="9"/>
        <v>0</v>
      </c>
      <c r="Y40" s="345">
        <f t="shared" si="9"/>
        <v>21779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>
        <v>380015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2436413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303130</v>
      </c>
      <c r="D44" s="368"/>
      <c r="E44" s="54"/>
      <c r="F44" s="53"/>
      <c r="G44" s="53"/>
      <c r="H44" s="54"/>
      <c r="I44" s="54">
        <v>21779</v>
      </c>
      <c r="J44" s="53">
        <v>21779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21779</v>
      </c>
      <c r="X44" s="54"/>
      <c r="Y44" s="53">
        <v>21779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46297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33339647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21779</v>
      </c>
      <c r="J60" s="264">
        <f t="shared" si="14"/>
        <v>21779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21779</v>
      </c>
      <c r="X60" s="219">
        <f t="shared" si="14"/>
        <v>0</v>
      </c>
      <c r="Y60" s="264">
        <f t="shared" si="14"/>
        <v>21779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35200</v>
      </c>
      <c r="D5" s="357">
        <f t="shared" si="0"/>
        <v>0</v>
      </c>
      <c r="E5" s="356">
        <f t="shared" si="0"/>
        <v>22978000</v>
      </c>
      <c r="F5" s="358">
        <f t="shared" si="0"/>
        <v>22978000</v>
      </c>
      <c r="G5" s="358">
        <f t="shared" si="0"/>
        <v>0</v>
      </c>
      <c r="H5" s="356">
        <f t="shared" si="0"/>
        <v>0</v>
      </c>
      <c r="I5" s="356">
        <f t="shared" si="0"/>
        <v>8242571</v>
      </c>
      <c r="J5" s="358">
        <f t="shared" si="0"/>
        <v>8242571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8242571</v>
      </c>
      <c r="X5" s="356">
        <f t="shared" si="0"/>
        <v>5744500</v>
      </c>
      <c r="Y5" s="358">
        <f t="shared" si="0"/>
        <v>2498071</v>
      </c>
      <c r="Z5" s="359">
        <f>+IF(X5&lt;&gt;0,+(Y5/X5)*100,0)</f>
        <v>43.486308643049874</v>
      </c>
      <c r="AA5" s="360">
        <f>+AA6+AA8+AA11+AA13+AA15</f>
        <v>22978000</v>
      </c>
    </row>
    <row r="6" spans="1:27" ht="13.5">
      <c r="A6" s="361" t="s">
        <v>204</v>
      </c>
      <c r="B6" s="142"/>
      <c r="C6" s="60">
        <f>+C7</f>
        <v>35200</v>
      </c>
      <c r="D6" s="340">
        <f aca="true" t="shared" si="1" ref="D6:AA6">+D7</f>
        <v>0</v>
      </c>
      <c r="E6" s="60">
        <f t="shared" si="1"/>
        <v>15000000</v>
      </c>
      <c r="F6" s="59">
        <f t="shared" si="1"/>
        <v>15000000</v>
      </c>
      <c r="G6" s="59">
        <f t="shared" si="1"/>
        <v>0</v>
      </c>
      <c r="H6" s="60">
        <f t="shared" si="1"/>
        <v>0</v>
      </c>
      <c r="I6" s="60">
        <f t="shared" si="1"/>
        <v>8236786</v>
      </c>
      <c r="J6" s="59">
        <f t="shared" si="1"/>
        <v>8236786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8236786</v>
      </c>
      <c r="X6" s="60">
        <f t="shared" si="1"/>
        <v>3750000</v>
      </c>
      <c r="Y6" s="59">
        <f t="shared" si="1"/>
        <v>4486786</v>
      </c>
      <c r="Z6" s="61">
        <f>+IF(X6&lt;&gt;0,+(Y6/X6)*100,0)</f>
        <v>119.64762666666667</v>
      </c>
      <c r="AA6" s="62">
        <f t="shared" si="1"/>
        <v>15000000</v>
      </c>
    </row>
    <row r="7" spans="1:27" ht="13.5">
      <c r="A7" s="291" t="s">
        <v>228</v>
      </c>
      <c r="B7" s="142"/>
      <c r="C7" s="60">
        <v>35200</v>
      </c>
      <c r="D7" s="340"/>
      <c r="E7" s="60">
        <v>15000000</v>
      </c>
      <c r="F7" s="59">
        <v>15000000</v>
      </c>
      <c r="G7" s="59"/>
      <c r="H7" s="60"/>
      <c r="I7" s="60">
        <v>8236786</v>
      </c>
      <c r="J7" s="59">
        <v>8236786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8236786</v>
      </c>
      <c r="X7" s="60">
        <v>3750000</v>
      </c>
      <c r="Y7" s="59">
        <v>4486786</v>
      </c>
      <c r="Z7" s="61">
        <v>119.65</v>
      </c>
      <c r="AA7" s="62">
        <v>15000000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4950000</v>
      </c>
      <c r="F8" s="59">
        <f t="shared" si="2"/>
        <v>4950000</v>
      </c>
      <c r="G8" s="59">
        <f t="shared" si="2"/>
        <v>0</v>
      </c>
      <c r="H8" s="60">
        <f t="shared" si="2"/>
        <v>0</v>
      </c>
      <c r="I8" s="60">
        <f t="shared" si="2"/>
        <v>5785</v>
      </c>
      <c r="J8" s="59">
        <f t="shared" si="2"/>
        <v>5785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5785</v>
      </c>
      <c r="X8" s="60">
        <f t="shared" si="2"/>
        <v>1237500</v>
      </c>
      <c r="Y8" s="59">
        <f t="shared" si="2"/>
        <v>-1231715</v>
      </c>
      <c r="Z8" s="61">
        <f>+IF(X8&lt;&gt;0,+(Y8/X8)*100,0)</f>
        <v>-99.53252525252525</v>
      </c>
      <c r="AA8" s="62">
        <f>SUM(AA9:AA10)</f>
        <v>4950000</v>
      </c>
    </row>
    <row r="9" spans="1:27" ht="13.5">
      <c r="A9" s="291" t="s">
        <v>229</v>
      </c>
      <c r="B9" s="142"/>
      <c r="C9" s="60"/>
      <c r="D9" s="340"/>
      <c r="E9" s="60">
        <v>4950000</v>
      </c>
      <c r="F9" s="59">
        <v>4950000</v>
      </c>
      <c r="G9" s="59"/>
      <c r="H9" s="60"/>
      <c r="I9" s="60">
        <v>5785</v>
      </c>
      <c r="J9" s="59">
        <v>5785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5785</v>
      </c>
      <c r="X9" s="60">
        <v>1237500</v>
      </c>
      <c r="Y9" s="59">
        <v>-1231715</v>
      </c>
      <c r="Z9" s="61">
        <v>-99.53</v>
      </c>
      <c r="AA9" s="62">
        <v>4950000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3028000</v>
      </c>
      <c r="F15" s="59">
        <f t="shared" si="5"/>
        <v>3028000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757000</v>
      </c>
      <c r="Y15" s="59">
        <f t="shared" si="5"/>
        <v>-757000</v>
      </c>
      <c r="Z15" s="61">
        <f>+IF(X15&lt;&gt;0,+(Y15/X15)*100,0)</f>
        <v>-100</v>
      </c>
      <c r="AA15" s="62">
        <f>SUM(AA16:AA20)</f>
        <v>3028000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3028000</v>
      </c>
      <c r="F20" s="59">
        <v>3028000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757000</v>
      </c>
      <c r="Y20" s="59">
        <v>-757000</v>
      </c>
      <c r="Z20" s="61">
        <v>-100</v>
      </c>
      <c r="AA20" s="62">
        <v>3028000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253126</v>
      </c>
      <c r="D22" s="344">
        <f t="shared" si="6"/>
        <v>0</v>
      </c>
      <c r="E22" s="343">
        <f t="shared" si="6"/>
        <v>3888000</v>
      </c>
      <c r="F22" s="345">
        <f t="shared" si="6"/>
        <v>3888000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972000</v>
      </c>
      <c r="Y22" s="345">
        <f t="shared" si="6"/>
        <v>-972000</v>
      </c>
      <c r="Z22" s="336">
        <f>+IF(X22&lt;&gt;0,+(Y22/X22)*100,0)</f>
        <v>-100</v>
      </c>
      <c r="AA22" s="350">
        <f>SUM(AA23:AA32)</f>
        <v>3888000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253126</v>
      </c>
      <c r="D24" s="340"/>
      <c r="E24" s="60">
        <v>3100000</v>
      </c>
      <c r="F24" s="59">
        <v>3100000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775000</v>
      </c>
      <c r="Y24" s="59">
        <v>-775000</v>
      </c>
      <c r="Z24" s="61">
        <v>-100</v>
      </c>
      <c r="AA24" s="62">
        <v>3100000</v>
      </c>
    </row>
    <row r="25" spans="1:27" ht="13.5">
      <c r="A25" s="361" t="s">
        <v>238</v>
      </c>
      <c r="B25" s="142"/>
      <c r="C25" s="60"/>
      <c r="D25" s="340"/>
      <c r="E25" s="60">
        <v>788000</v>
      </c>
      <c r="F25" s="59">
        <v>788000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197000</v>
      </c>
      <c r="Y25" s="59">
        <v>-197000</v>
      </c>
      <c r="Z25" s="61">
        <v>-100</v>
      </c>
      <c r="AA25" s="62">
        <v>788000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5647351</v>
      </c>
      <c r="D40" s="344">
        <f t="shared" si="9"/>
        <v>0</v>
      </c>
      <c r="E40" s="343">
        <f t="shared" si="9"/>
        <v>4719000</v>
      </c>
      <c r="F40" s="345">
        <f t="shared" si="9"/>
        <v>4719000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1179750</v>
      </c>
      <c r="Y40" s="345">
        <f t="shared" si="9"/>
        <v>-1179750</v>
      </c>
      <c r="Z40" s="336">
        <f>+IF(X40&lt;&gt;0,+(Y40/X40)*100,0)</f>
        <v>-100</v>
      </c>
      <c r="AA40" s="350">
        <f>SUM(AA41:AA49)</f>
        <v>4719000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1726000</v>
      </c>
      <c r="F42" s="53">
        <f t="shared" si="10"/>
        <v>1726000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431500</v>
      </c>
      <c r="Y42" s="53">
        <f t="shared" si="10"/>
        <v>-431500</v>
      </c>
      <c r="Z42" s="94">
        <f>+IF(X42&lt;&gt;0,+(Y42/X42)*100,0)</f>
        <v>-100</v>
      </c>
      <c r="AA42" s="95">
        <f>+AA62</f>
        <v>1726000</v>
      </c>
    </row>
    <row r="43" spans="1:27" ht="13.5">
      <c r="A43" s="361" t="s">
        <v>249</v>
      </c>
      <c r="B43" s="136"/>
      <c r="C43" s="275"/>
      <c r="D43" s="369"/>
      <c r="E43" s="305">
        <v>1000000</v>
      </c>
      <c r="F43" s="370">
        <v>1000000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250000</v>
      </c>
      <c r="Y43" s="370">
        <v>-250000</v>
      </c>
      <c r="Z43" s="371">
        <v>-100</v>
      </c>
      <c r="AA43" s="303">
        <v>1000000</v>
      </c>
    </row>
    <row r="44" spans="1:27" ht="13.5">
      <c r="A44" s="361" t="s">
        <v>250</v>
      </c>
      <c r="B44" s="136"/>
      <c r="C44" s="60"/>
      <c r="D44" s="368"/>
      <c r="E44" s="54">
        <v>82000</v>
      </c>
      <c r="F44" s="53">
        <v>82000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20500</v>
      </c>
      <c r="Y44" s="53">
        <v>-20500</v>
      </c>
      <c r="Z44" s="94">
        <v>-100</v>
      </c>
      <c r="AA44" s="95">
        <v>82000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5647351</v>
      </c>
      <c r="D47" s="368"/>
      <c r="E47" s="54">
        <v>1911000</v>
      </c>
      <c r="F47" s="53">
        <v>1911000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477750</v>
      </c>
      <c r="Y47" s="53">
        <v>-477750</v>
      </c>
      <c r="Z47" s="94">
        <v>-100</v>
      </c>
      <c r="AA47" s="95">
        <v>1911000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5935677</v>
      </c>
      <c r="D60" s="346">
        <f t="shared" si="14"/>
        <v>0</v>
      </c>
      <c r="E60" s="219">
        <f t="shared" si="14"/>
        <v>31585000</v>
      </c>
      <c r="F60" s="264">
        <f t="shared" si="14"/>
        <v>31585000</v>
      </c>
      <c r="G60" s="264">
        <f t="shared" si="14"/>
        <v>0</v>
      </c>
      <c r="H60" s="219">
        <f t="shared" si="14"/>
        <v>0</v>
      </c>
      <c r="I60" s="219">
        <f t="shared" si="14"/>
        <v>8242571</v>
      </c>
      <c r="J60" s="264">
        <f t="shared" si="14"/>
        <v>8242571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8242571</v>
      </c>
      <c r="X60" s="219">
        <f t="shared" si="14"/>
        <v>7896250</v>
      </c>
      <c r="Y60" s="264">
        <f t="shared" si="14"/>
        <v>346321</v>
      </c>
      <c r="Z60" s="337">
        <f>+IF(X60&lt;&gt;0,+(Y60/X60)*100,0)</f>
        <v>4.385892037359506</v>
      </c>
      <c r="AA60" s="232">
        <f>+AA57+AA54+AA51+AA40+AA37+AA34+AA22+AA5</f>
        <v>31585000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1726000</v>
      </c>
      <c r="F62" s="349">
        <f t="shared" si="15"/>
        <v>1726000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431500</v>
      </c>
      <c r="Y62" s="349">
        <f t="shared" si="15"/>
        <v>-431500</v>
      </c>
      <c r="Z62" s="338">
        <f>+IF(X62&lt;&gt;0,+(Y62/X62)*100,0)</f>
        <v>-100</v>
      </c>
      <c r="AA62" s="351">
        <f>SUM(AA63:AA66)</f>
        <v>1726000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>
        <v>1726000</v>
      </c>
      <c r="F64" s="59">
        <v>1726000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431500</v>
      </c>
      <c r="Y64" s="59">
        <v>-431500</v>
      </c>
      <c r="Z64" s="61">
        <v>-100</v>
      </c>
      <c r="AA64" s="62">
        <v>1726000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2013-11-05T08:59:48Z</dcterms:created>
  <dcterms:modified xsi:type="dcterms:W3CDTF">2013-11-05T08:59:51Z</dcterms:modified>
  <cp:category/>
  <cp:version/>
  <cp:contentType/>
  <cp:contentStatus/>
</cp:coreProperties>
</file>