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<sst xmlns="http://schemas.openxmlformats.org/spreadsheetml/2006/main" count="855" uniqueCount="302">
  <si>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Newcastle(KZN252)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</si>
  <si>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</si>
  <si>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</si>
  <si>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</si>
  <si>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</si>
  <si>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</si>
  <si>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</si>
  <si>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</si>
  <si>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</si>
  <si>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</si>
  <si>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</si>
  <si>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</si>
  <si>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</si>
  <si>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</si>
  <si>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</si>
  <si>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</si>
  <si>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</si>
  <si>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</si>
  <si>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</si>
  <si>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</si>
  <si>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</si>
  <si>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</si>
  <si>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</si>
  <si>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</si>
  <si>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</si>
  <si>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</si>
  <si>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</si>
  <si>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</si>
  <si>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</si>
  <si>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</si>
  <si>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</si>
  <si>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</si>
  <si>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</si>
  <si>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</si>
  <si>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</si>
  <si>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</si>
  <si>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</si>
  <si>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</si>
  <si>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</si>
  <si>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</si>
  <si>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</si>
  <si>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</si>
  <si>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</si>
  <si>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</si>
  <si>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</si>
  <si>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</si>
  <si>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</si>
  <si>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</si>
  <si>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</si>
  <si>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</si>
  <si>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</si>
  <si>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</si>
  <si>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</si>
  <si>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</si>
  <si>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</si>
  <si>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</si>
  <si>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</si>
  <si>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</si>
  <si>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</si>
  <si>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</si>
  <si>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</si>
  <si>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</si>
  <si>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</si>
  <si>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</si>
  <si>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</si>
  <si>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</si>
  <si>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</si>
  <si>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</si>
  <si>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</si>
  <si>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</si>
  <si>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Newcastle(KZN252)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</si>
  <si>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</si>
  <si>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</si>
  <si>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</si>
  <si>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</si>
  <si>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</si>
  <si>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</si>
  <si>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</si>
  <si>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</si>
  <si>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</si>
  <si>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</si>
  <si>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</si>
  <si>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</si>
  <si>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</si>
  <si>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</si>
  <si>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</si>
  <si>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</si>
  <si>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</si>
  <si>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</si>
  <si>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</si>
  <si>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</si>
  <si>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</si>
  <si>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</si>
  <si>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</si>
  <si>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</si>
  <si>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</si>
  <si>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</si>
  <si>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</si>
  <si>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</si>
  <si>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</si>
  <si>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Newcastle(KZN252)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</si>
  <si>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</si>
  <si>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</si>
  <si>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</si>
  <si>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</si>
  <si>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</si>
  <si>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</si>
  <si>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</si>
  <si>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</si>
  <si>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</si>
  <si>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</si>
  <si>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</si>
  <si>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</si>
  <si>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</si>
  <si>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</si>
  <si>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</si>
  <si>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</si>
  <si>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</si>
  <si>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</si>
  <si>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</si>
  <si>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</si>
  <si>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</si>
  <si>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</si>
  <si>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</si>
  <si>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</si>
  <si>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</si>
  <si>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</si>
  <si>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</si>
  <si>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</si>
  <si>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Newcastle(KZN252)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</si>
  <si>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</si>
  <si>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</si>
  <si>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</si>
  <si>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</si>
  <si>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</si>
  <si>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</si>
  <si>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</si>
  <si>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</si>
  <si>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</si>
  <si>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</si>
  <si>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Newcastle(KZN252)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</si>
  <si>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</si>
  <si>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</si>
  <si>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</si>
  <si>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</si>
  <si>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</si>
  <si>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</si>
  <si>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</si>
  <si>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</si>
  <si>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</si>
  <si>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</si>
  <si>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</si>
  <si>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</si>
  <si>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</si>
  <si>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</si>
  <si>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</si>
  <si>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</si>
  <si>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</si>
  <si>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</si>
  <si>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</si>
  <si>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</si>
  <si>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</si>
  <si>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</si>
  <si>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</si>
  <si>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</si>
  <si>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</si>
  <si>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</si>
  <si>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</si>
  <si>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</si>
  <si>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</si>
  <si>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</si>
  <si>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</si>
  <si>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</si>
  <si>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</si>
  <si>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Newcastle(KZN252)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</si>
  <si>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</si>
  <si>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</si>
  <si>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</si>
  <si>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</si>
  <si>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</si>
  <si>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</si>
  <si>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</si>
  <si>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</si>
  <si>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</si>
  <si>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</si>
  <si>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</si>
  <si>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</si>
  <si>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</si>
  <si>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</si>
  <si>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</si>
  <si>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</si>
  <si>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</si>
  <si>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</si>
  <si>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</si>
  <si>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</si>
  <si>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</si>
  <si>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</si>
  <si>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</si>
  <si>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</si>
  <si>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</si>
  <si>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</si>
  <si>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Newcastle(KZN252)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</si>
  <si>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</si>
  <si>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</si>
  <si>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</si>
  <si>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</si>
  <si>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</si>
  <si>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</si>
  <si>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</si>
  <si>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</si>
  <si>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</si>
  <si>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</si>
  <si>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</si>
  <si>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</si>
  <si>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</si>
  <si>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</si>
  <si>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</si>
  <si>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</si>
  <si>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</si>
  <si>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</si>
  <si>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</si>
  <si>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</si>
  <si>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</si>
  <si>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</si>
  <si>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</si>
  <si>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</si>
  <si>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Newcastle(KZN252)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</si>
  <si>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</si>
  <si>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</si>
  <si>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</si>
  <si>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</si>
  <si>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</si>
  <si>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</si>
  <si>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</si>
  <si>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</si>
  <si>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</si>
  <si>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</si>
  <si>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</si>
  <si>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</si>
  <si>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</si>
  <si>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</si>
  <si>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</si>
  <si>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</si>
  <si>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</si>
  <si>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</si>
  <si>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</si>
  <si>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</si>
  <si>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</si>
  <si>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</si>
  <si>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</si>
  <si>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</si>
  <si>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</si>
  <si>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</si>
  <si>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</si>
  <si>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</si>
  <si>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</si>
  <si>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</si>
  <si>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</si>
  <si>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</si>
  <si>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</si>
  <si>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</si>
  <si>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</si>
  <si>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Newcastle(KZN252)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</si>
  <si>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</si>
  <si>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</si>
  <si>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Newcastle(KZN252)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</si>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</sst>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165196821</v>
      </c>
      <c r="C5" s="19">
        <v>0</v>
      </c>
      <c r="D5" s="59">
        <v>186121150</v>
      </c>
      <c r="E5" s="60">
        <v>186121150</v>
      </c>
      <c r="F5" s="60">
        <v>14963875</v>
      </c>
      <c r="G5" s="60">
        <v>14963996</v>
      </c>
      <c r="H5" s="60">
        <v>14964771</v>
      </c>
      <c r="I5" s="60">
        <v>44892642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44892642</v>
      </c>
      <c r="W5" s="60">
        <v>46530288</v>
      </c>
      <c r="X5" s="60">
        <v>-1637646</v>
      </c>
      <c r="Y5" s="61">
        <v>-3.52</v>
      </c>
      <c r="Z5" s="62">
        <v>186121150</v>
      </c>
    </row>
    <row r="6" spans="1:26" ht="13.5">
      <c r="A6" s="58" t="s">
        <v>32</v>
      </c>
      <c r="B6" s="19">
        <v>718417674</v>
      </c>
      <c r="C6" s="19">
        <v>0</v>
      </c>
      <c r="D6" s="59">
        <v>874211306</v>
      </c>
      <c r="E6" s="60">
        <v>874211306</v>
      </c>
      <c r="F6" s="60">
        <v>49450207</v>
      </c>
      <c r="G6" s="60">
        <v>76986002</v>
      </c>
      <c r="H6" s="60">
        <v>77611809</v>
      </c>
      <c r="I6" s="60">
        <v>204048018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204048018</v>
      </c>
      <c r="W6" s="60">
        <v>218552827</v>
      </c>
      <c r="X6" s="60">
        <v>-14504809</v>
      </c>
      <c r="Y6" s="61">
        <v>-6.64</v>
      </c>
      <c r="Z6" s="62">
        <v>874211306</v>
      </c>
    </row>
    <row r="7" spans="1:26" ht="13.5">
      <c r="A7" s="58" t="s">
        <v>33</v>
      </c>
      <c r="B7" s="19">
        <v>94392883</v>
      </c>
      <c r="C7" s="19">
        <v>0</v>
      </c>
      <c r="D7" s="59">
        <v>17435635</v>
      </c>
      <c r="E7" s="60">
        <v>17435635</v>
      </c>
      <c r="F7" s="60">
        <v>120350</v>
      </c>
      <c r="G7" s="60">
        <v>949832</v>
      </c>
      <c r="H7" s="60">
        <v>1068620</v>
      </c>
      <c r="I7" s="60">
        <v>2138802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2138802</v>
      </c>
      <c r="W7" s="60">
        <v>4358909</v>
      </c>
      <c r="X7" s="60">
        <v>-2220107</v>
      </c>
      <c r="Y7" s="61">
        <v>-50.93</v>
      </c>
      <c r="Z7" s="62">
        <v>17435635</v>
      </c>
    </row>
    <row r="8" spans="1:26" ht="13.5">
      <c r="A8" s="58" t="s">
        <v>34</v>
      </c>
      <c r="B8" s="19">
        <v>367927392</v>
      </c>
      <c r="C8" s="19">
        <v>0</v>
      </c>
      <c r="D8" s="59">
        <v>290200983</v>
      </c>
      <c r="E8" s="60">
        <v>290200983</v>
      </c>
      <c r="F8" s="60">
        <v>98424000</v>
      </c>
      <c r="G8" s="60">
        <v>4022295</v>
      </c>
      <c r="H8" s="60">
        <v>7815767</v>
      </c>
      <c r="I8" s="60">
        <v>110262062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110262062</v>
      </c>
      <c r="W8" s="60">
        <v>72550246</v>
      </c>
      <c r="X8" s="60">
        <v>37711816</v>
      </c>
      <c r="Y8" s="61">
        <v>51.98</v>
      </c>
      <c r="Z8" s="62">
        <v>290200983</v>
      </c>
    </row>
    <row r="9" spans="1:26" ht="13.5">
      <c r="A9" s="58" t="s">
        <v>35</v>
      </c>
      <c r="B9" s="19">
        <v>15824694</v>
      </c>
      <c r="C9" s="19">
        <v>0</v>
      </c>
      <c r="D9" s="59">
        <v>46380926</v>
      </c>
      <c r="E9" s="60">
        <v>46380926</v>
      </c>
      <c r="F9" s="60">
        <v>2288551</v>
      </c>
      <c r="G9" s="60">
        <v>2469838</v>
      </c>
      <c r="H9" s="60">
        <v>2227803</v>
      </c>
      <c r="I9" s="60">
        <v>6986192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6986192</v>
      </c>
      <c r="W9" s="60">
        <v>11595232</v>
      </c>
      <c r="X9" s="60">
        <v>-4609040</v>
      </c>
      <c r="Y9" s="61">
        <v>-39.75</v>
      </c>
      <c r="Z9" s="62">
        <v>46380926</v>
      </c>
    </row>
    <row r="10" spans="1:26" ht="25.5">
      <c r="A10" s="63" t="s">
        <v>277</v>
      </c>
      <c r="B10" s="64">
        <f>SUM(B5:B9)</f>
        <v>1361759464</v>
      </c>
      <c r="C10" s="64">
        <f>SUM(C5:C9)</f>
        <v>0</v>
      </c>
      <c r="D10" s="65">
        <f aca="true" t="shared" si="0" ref="D10:Z10">SUM(D5:D9)</f>
        <v>1414350000</v>
      </c>
      <c r="E10" s="66">
        <f t="shared" si="0"/>
        <v>1414350000</v>
      </c>
      <c r="F10" s="66">
        <f t="shared" si="0"/>
        <v>165246983</v>
      </c>
      <c r="G10" s="66">
        <f t="shared" si="0"/>
        <v>99391963</v>
      </c>
      <c r="H10" s="66">
        <f t="shared" si="0"/>
        <v>103688770</v>
      </c>
      <c r="I10" s="66">
        <f t="shared" si="0"/>
        <v>368327716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368327716</v>
      </c>
      <c r="W10" s="66">
        <f t="shared" si="0"/>
        <v>353587502</v>
      </c>
      <c r="X10" s="66">
        <f t="shared" si="0"/>
        <v>14740214</v>
      </c>
      <c r="Y10" s="67">
        <f>+IF(W10&lt;&gt;0,(X10/W10)*100,0)</f>
        <v>4.168759901474119</v>
      </c>
      <c r="Z10" s="68">
        <f t="shared" si="0"/>
        <v>1414350000</v>
      </c>
    </row>
    <row r="11" spans="1:26" ht="13.5">
      <c r="A11" s="58" t="s">
        <v>37</v>
      </c>
      <c r="B11" s="19">
        <v>251156745</v>
      </c>
      <c r="C11" s="19">
        <v>0</v>
      </c>
      <c r="D11" s="59">
        <v>294260814</v>
      </c>
      <c r="E11" s="60">
        <v>294260814</v>
      </c>
      <c r="F11" s="60">
        <v>25857737</v>
      </c>
      <c r="G11" s="60">
        <v>26184327</v>
      </c>
      <c r="H11" s="60">
        <v>27648836</v>
      </c>
      <c r="I11" s="60">
        <v>79690900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79690900</v>
      </c>
      <c r="W11" s="60">
        <v>73565204</v>
      </c>
      <c r="X11" s="60">
        <v>6125696</v>
      </c>
      <c r="Y11" s="61">
        <v>8.33</v>
      </c>
      <c r="Z11" s="62">
        <v>294260814</v>
      </c>
    </row>
    <row r="12" spans="1:26" ht="13.5">
      <c r="A12" s="58" t="s">
        <v>38</v>
      </c>
      <c r="B12" s="19">
        <v>17224741</v>
      </c>
      <c r="C12" s="19">
        <v>0</v>
      </c>
      <c r="D12" s="59">
        <v>19029520</v>
      </c>
      <c r="E12" s="60">
        <v>19029520</v>
      </c>
      <c r="F12" s="60">
        <v>1022167</v>
      </c>
      <c r="G12" s="60">
        <v>1197168</v>
      </c>
      <c r="H12" s="60">
        <v>1179198</v>
      </c>
      <c r="I12" s="60">
        <v>3398533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3398533</v>
      </c>
      <c r="W12" s="60">
        <v>4757380</v>
      </c>
      <c r="X12" s="60">
        <v>-1358847</v>
      </c>
      <c r="Y12" s="61">
        <v>-28.56</v>
      </c>
      <c r="Z12" s="62">
        <v>19029520</v>
      </c>
    </row>
    <row r="13" spans="1:26" ht="13.5">
      <c r="A13" s="58" t="s">
        <v>278</v>
      </c>
      <c r="B13" s="19">
        <v>255512963</v>
      </c>
      <c r="C13" s="19">
        <v>0</v>
      </c>
      <c r="D13" s="59">
        <v>229488989</v>
      </c>
      <c r="E13" s="60">
        <v>229488989</v>
      </c>
      <c r="F13" s="60">
        <v>19128110</v>
      </c>
      <c r="G13" s="60">
        <v>19227740</v>
      </c>
      <c r="H13" s="60">
        <v>19227740</v>
      </c>
      <c r="I13" s="60">
        <v>57583590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57583590</v>
      </c>
      <c r="W13" s="60">
        <v>57372247</v>
      </c>
      <c r="X13" s="60">
        <v>211343</v>
      </c>
      <c r="Y13" s="61">
        <v>0.37</v>
      </c>
      <c r="Z13" s="62">
        <v>229488989</v>
      </c>
    </row>
    <row r="14" spans="1:26" ht="13.5">
      <c r="A14" s="58" t="s">
        <v>40</v>
      </c>
      <c r="B14" s="19">
        <v>7299937</v>
      </c>
      <c r="C14" s="19">
        <v>0</v>
      </c>
      <c r="D14" s="59">
        <v>16365969</v>
      </c>
      <c r="E14" s="60">
        <v>16365969</v>
      </c>
      <c r="F14" s="60">
        <v>39517</v>
      </c>
      <c r="G14" s="60">
        <v>39517</v>
      </c>
      <c r="H14" s="60">
        <v>1662972</v>
      </c>
      <c r="I14" s="60">
        <v>1742006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1742006</v>
      </c>
      <c r="W14" s="60">
        <v>4091492</v>
      </c>
      <c r="X14" s="60">
        <v>-2349486</v>
      </c>
      <c r="Y14" s="61">
        <v>-57.42</v>
      </c>
      <c r="Z14" s="62">
        <v>16365969</v>
      </c>
    </row>
    <row r="15" spans="1:26" ht="13.5">
      <c r="A15" s="58" t="s">
        <v>41</v>
      </c>
      <c r="B15" s="19">
        <v>383643232</v>
      </c>
      <c r="C15" s="19">
        <v>0</v>
      </c>
      <c r="D15" s="59">
        <v>402411046</v>
      </c>
      <c r="E15" s="60">
        <v>402411046</v>
      </c>
      <c r="F15" s="60">
        <v>267808</v>
      </c>
      <c r="G15" s="60">
        <v>46444081</v>
      </c>
      <c r="H15" s="60">
        <v>42717292</v>
      </c>
      <c r="I15" s="60">
        <v>89429181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89429181</v>
      </c>
      <c r="W15" s="60">
        <v>100602762</v>
      </c>
      <c r="X15" s="60">
        <v>-11173581</v>
      </c>
      <c r="Y15" s="61">
        <v>-11.11</v>
      </c>
      <c r="Z15" s="62">
        <v>402411046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377297722</v>
      </c>
      <c r="C17" s="19">
        <v>0</v>
      </c>
      <c r="D17" s="59">
        <v>541903662</v>
      </c>
      <c r="E17" s="60">
        <v>541903662</v>
      </c>
      <c r="F17" s="60">
        <v>27955432</v>
      </c>
      <c r="G17" s="60">
        <v>33395950</v>
      </c>
      <c r="H17" s="60">
        <v>36212772</v>
      </c>
      <c r="I17" s="60">
        <v>97564154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97564154</v>
      </c>
      <c r="W17" s="60">
        <v>135475916</v>
      </c>
      <c r="X17" s="60">
        <v>-37911762</v>
      </c>
      <c r="Y17" s="61">
        <v>-27.98</v>
      </c>
      <c r="Z17" s="62">
        <v>541903662</v>
      </c>
    </row>
    <row r="18" spans="1:26" ht="13.5">
      <c r="A18" s="70" t="s">
        <v>44</v>
      </c>
      <c r="B18" s="71">
        <f>SUM(B11:B17)</f>
        <v>1292135340</v>
      </c>
      <c r="C18" s="71">
        <f>SUM(C11:C17)</f>
        <v>0</v>
      </c>
      <c r="D18" s="72">
        <f aca="true" t="shared" si="1" ref="D18:Z18">SUM(D11:D17)</f>
        <v>1503460000</v>
      </c>
      <c r="E18" s="73">
        <f t="shared" si="1"/>
        <v>1503460000</v>
      </c>
      <c r="F18" s="73">
        <f t="shared" si="1"/>
        <v>74270771</v>
      </c>
      <c r="G18" s="73">
        <f t="shared" si="1"/>
        <v>126488783</v>
      </c>
      <c r="H18" s="73">
        <f t="shared" si="1"/>
        <v>128648810</v>
      </c>
      <c r="I18" s="73">
        <f t="shared" si="1"/>
        <v>329408364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329408364</v>
      </c>
      <c r="W18" s="73">
        <f t="shared" si="1"/>
        <v>375865001</v>
      </c>
      <c r="X18" s="73">
        <f t="shared" si="1"/>
        <v>-46456637</v>
      </c>
      <c r="Y18" s="67">
        <f>+IF(W18&lt;&gt;0,(X18/W18)*100,0)</f>
        <v>-12.359926270443042</v>
      </c>
      <c r="Z18" s="74">
        <f t="shared" si="1"/>
        <v>1503460000</v>
      </c>
    </row>
    <row r="19" spans="1:26" ht="13.5">
      <c r="A19" s="70" t="s">
        <v>45</v>
      </c>
      <c r="B19" s="75">
        <f>+B10-B18</f>
        <v>69624124</v>
      </c>
      <c r="C19" s="75">
        <f>+C10-C18</f>
        <v>0</v>
      </c>
      <c r="D19" s="76">
        <f aca="true" t="shared" si="2" ref="D19:Z19">+D10-D18</f>
        <v>-89110000</v>
      </c>
      <c r="E19" s="77">
        <f t="shared" si="2"/>
        <v>-89110000</v>
      </c>
      <c r="F19" s="77">
        <f t="shared" si="2"/>
        <v>90976212</v>
      </c>
      <c r="G19" s="77">
        <f t="shared" si="2"/>
        <v>-27096820</v>
      </c>
      <c r="H19" s="77">
        <f t="shared" si="2"/>
        <v>-24960040</v>
      </c>
      <c r="I19" s="77">
        <f t="shared" si="2"/>
        <v>38919352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38919352</v>
      </c>
      <c r="W19" s="77">
        <f>IF(E10=E18,0,W10-W18)</f>
        <v>-22277499</v>
      </c>
      <c r="X19" s="77">
        <f t="shared" si="2"/>
        <v>61196851</v>
      </c>
      <c r="Y19" s="78">
        <f>+IF(W19&lt;&gt;0,(X19/W19)*100,0)</f>
        <v>-274.7025193447433</v>
      </c>
      <c r="Z19" s="79">
        <f t="shared" si="2"/>
        <v>-89110000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69624124</v>
      </c>
      <c r="C22" s="86">
        <f>SUM(C19:C21)</f>
        <v>0</v>
      </c>
      <c r="D22" s="87">
        <f aca="true" t="shared" si="3" ref="D22:Z22">SUM(D19:D21)</f>
        <v>-89110000</v>
      </c>
      <c r="E22" s="88">
        <f t="shared" si="3"/>
        <v>-89110000</v>
      </c>
      <c r="F22" s="88">
        <f t="shared" si="3"/>
        <v>90976212</v>
      </c>
      <c r="G22" s="88">
        <f t="shared" si="3"/>
        <v>-27096820</v>
      </c>
      <c r="H22" s="88">
        <f t="shared" si="3"/>
        <v>-24960040</v>
      </c>
      <c r="I22" s="88">
        <f t="shared" si="3"/>
        <v>38919352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38919352</v>
      </c>
      <c r="W22" s="88">
        <f t="shared" si="3"/>
        <v>-22277499</v>
      </c>
      <c r="X22" s="88">
        <f t="shared" si="3"/>
        <v>61196851</v>
      </c>
      <c r="Y22" s="89">
        <f>+IF(W22&lt;&gt;0,(X22/W22)*100,0)</f>
        <v>-274.7025193447433</v>
      </c>
      <c r="Z22" s="90">
        <f t="shared" si="3"/>
        <v>-89110000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69624124</v>
      </c>
      <c r="C24" s="75">
        <f>SUM(C22:C23)</f>
        <v>0</v>
      </c>
      <c r="D24" s="76">
        <f aca="true" t="shared" si="4" ref="D24:Z24">SUM(D22:D23)</f>
        <v>-89110000</v>
      </c>
      <c r="E24" s="77">
        <f t="shared" si="4"/>
        <v>-89110000</v>
      </c>
      <c r="F24" s="77">
        <f t="shared" si="4"/>
        <v>90976212</v>
      </c>
      <c r="G24" s="77">
        <f t="shared" si="4"/>
        <v>-27096820</v>
      </c>
      <c r="H24" s="77">
        <f t="shared" si="4"/>
        <v>-24960040</v>
      </c>
      <c r="I24" s="77">
        <f t="shared" si="4"/>
        <v>38919352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38919352</v>
      </c>
      <c r="W24" s="77">
        <f t="shared" si="4"/>
        <v>-22277499</v>
      </c>
      <c r="X24" s="77">
        <f t="shared" si="4"/>
        <v>61196851</v>
      </c>
      <c r="Y24" s="78">
        <f>+IF(W24&lt;&gt;0,(X24/W24)*100,0)</f>
        <v>-274.7025193447433</v>
      </c>
      <c r="Z24" s="79">
        <f t="shared" si="4"/>
        <v>-89110000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245912171</v>
      </c>
      <c r="C27" s="22">
        <v>0</v>
      </c>
      <c r="D27" s="99">
        <v>409228521</v>
      </c>
      <c r="E27" s="100">
        <v>409228521</v>
      </c>
      <c r="F27" s="100">
        <v>4046688</v>
      </c>
      <c r="G27" s="100">
        <v>21540195</v>
      </c>
      <c r="H27" s="100">
        <v>24635499</v>
      </c>
      <c r="I27" s="100">
        <v>50222382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50222382</v>
      </c>
      <c r="W27" s="100">
        <v>102307130</v>
      </c>
      <c r="X27" s="100">
        <v>-52084748</v>
      </c>
      <c r="Y27" s="101">
        <v>-50.91</v>
      </c>
      <c r="Z27" s="102">
        <v>409228521</v>
      </c>
    </row>
    <row r="28" spans="1:26" ht="13.5">
      <c r="A28" s="103" t="s">
        <v>46</v>
      </c>
      <c r="B28" s="19">
        <v>100879483</v>
      </c>
      <c r="C28" s="19">
        <v>0</v>
      </c>
      <c r="D28" s="59">
        <v>4000000</v>
      </c>
      <c r="E28" s="60">
        <v>4000000</v>
      </c>
      <c r="F28" s="60">
        <v>3105295</v>
      </c>
      <c r="G28" s="60">
        <v>7095005</v>
      </c>
      <c r="H28" s="60">
        <v>9791312</v>
      </c>
      <c r="I28" s="60">
        <v>19991612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19991612</v>
      </c>
      <c r="W28" s="60">
        <v>1000000</v>
      </c>
      <c r="X28" s="60">
        <v>18991612</v>
      </c>
      <c r="Y28" s="61">
        <v>1899.16</v>
      </c>
      <c r="Z28" s="62">
        <v>4000000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23539933</v>
      </c>
      <c r="C30" s="19">
        <v>0</v>
      </c>
      <c r="D30" s="59">
        <v>294428521</v>
      </c>
      <c r="E30" s="60">
        <v>294428521</v>
      </c>
      <c r="F30" s="60">
        <v>120840</v>
      </c>
      <c r="G30" s="60">
        <v>5508383</v>
      </c>
      <c r="H30" s="60">
        <v>6691271</v>
      </c>
      <c r="I30" s="60">
        <v>12320494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12320494</v>
      </c>
      <c r="W30" s="60">
        <v>73607130</v>
      </c>
      <c r="X30" s="60">
        <v>-61286636</v>
      </c>
      <c r="Y30" s="61">
        <v>-83.26</v>
      </c>
      <c r="Z30" s="62">
        <v>294428521</v>
      </c>
    </row>
    <row r="31" spans="1:26" ht="13.5">
      <c r="A31" s="58" t="s">
        <v>53</v>
      </c>
      <c r="B31" s="19">
        <v>121492755</v>
      </c>
      <c r="C31" s="19">
        <v>0</v>
      </c>
      <c r="D31" s="59">
        <v>110800000</v>
      </c>
      <c r="E31" s="60">
        <v>110800000</v>
      </c>
      <c r="F31" s="60">
        <v>820553</v>
      </c>
      <c r="G31" s="60">
        <v>8936807</v>
      </c>
      <c r="H31" s="60">
        <v>8152916</v>
      </c>
      <c r="I31" s="60">
        <v>17910276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17910276</v>
      </c>
      <c r="W31" s="60">
        <v>27700000</v>
      </c>
      <c r="X31" s="60">
        <v>-9789724</v>
      </c>
      <c r="Y31" s="61">
        <v>-35.34</v>
      </c>
      <c r="Z31" s="62">
        <v>110800000</v>
      </c>
    </row>
    <row r="32" spans="1:26" ht="13.5">
      <c r="A32" s="70" t="s">
        <v>54</v>
      </c>
      <c r="B32" s="22">
        <f>SUM(B28:B31)</f>
        <v>245912171</v>
      </c>
      <c r="C32" s="22">
        <f>SUM(C28:C31)</f>
        <v>0</v>
      </c>
      <c r="D32" s="99">
        <f aca="true" t="shared" si="5" ref="D32:Z32">SUM(D28:D31)</f>
        <v>409228521</v>
      </c>
      <c r="E32" s="100">
        <f t="shared" si="5"/>
        <v>409228521</v>
      </c>
      <c r="F32" s="100">
        <f t="shared" si="5"/>
        <v>4046688</v>
      </c>
      <c r="G32" s="100">
        <f t="shared" si="5"/>
        <v>21540195</v>
      </c>
      <c r="H32" s="100">
        <f t="shared" si="5"/>
        <v>24635499</v>
      </c>
      <c r="I32" s="100">
        <f t="shared" si="5"/>
        <v>50222382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50222382</v>
      </c>
      <c r="W32" s="100">
        <f t="shared" si="5"/>
        <v>102307130</v>
      </c>
      <c r="X32" s="100">
        <f t="shared" si="5"/>
        <v>-52084748</v>
      </c>
      <c r="Y32" s="101">
        <f>+IF(W32&lt;&gt;0,(X32/W32)*100,0)</f>
        <v>-50.91018387477002</v>
      </c>
      <c r="Z32" s="102">
        <f t="shared" si="5"/>
        <v>409228521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733117206</v>
      </c>
      <c r="C35" s="19">
        <v>0</v>
      </c>
      <c r="D35" s="59">
        <v>1231226000</v>
      </c>
      <c r="E35" s="60">
        <v>1231226000</v>
      </c>
      <c r="F35" s="60">
        <v>0</v>
      </c>
      <c r="G35" s="60">
        <v>0</v>
      </c>
      <c r="H35" s="60">
        <v>1442740372</v>
      </c>
      <c r="I35" s="60">
        <v>1442740372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1442740372</v>
      </c>
      <c r="W35" s="60">
        <v>307806500</v>
      </c>
      <c r="X35" s="60">
        <v>1134933872</v>
      </c>
      <c r="Y35" s="61">
        <v>368.72</v>
      </c>
      <c r="Z35" s="62">
        <v>1231226000</v>
      </c>
    </row>
    <row r="36" spans="1:26" ht="13.5">
      <c r="A36" s="58" t="s">
        <v>57</v>
      </c>
      <c r="B36" s="19">
        <v>2697869076</v>
      </c>
      <c r="C36" s="19">
        <v>0</v>
      </c>
      <c r="D36" s="59">
        <v>2943819000</v>
      </c>
      <c r="E36" s="60">
        <v>2943819000</v>
      </c>
      <c r="F36" s="60">
        <v>0</v>
      </c>
      <c r="G36" s="60">
        <v>0</v>
      </c>
      <c r="H36" s="60">
        <v>2403756117</v>
      </c>
      <c r="I36" s="60">
        <v>2403756117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2403756117</v>
      </c>
      <c r="W36" s="60">
        <v>735954750</v>
      </c>
      <c r="X36" s="60">
        <v>1667801367</v>
      </c>
      <c r="Y36" s="61">
        <v>226.62</v>
      </c>
      <c r="Z36" s="62">
        <v>2943819000</v>
      </c>
    </row>
    <row r="37" spans="1:26" ht="13.5">
      <c r="A37" s="58" t="s">
        <v>58</v>
      </c>
      <c r="B37" s="19">
        <v>309681585</v>
      </c>
      <c r="C37" s="19">
        <v>0</v>
      </c>
      <c r="D37" s="59">
        <v>142525000</v>
      </c>
      <c r="E37" s="60">
        <v>142525000</v>
      </c>
      <c r="F37" s="60">
        <v>0</v>
      </c>
      <c r="G37" s="60">
        <v>0</v>
      </c>
      <c r="H37" s="60">
        <v>217927500</v>
      </c>
      <c r="I37" s="60">
        <v>217927500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217927500</v>
      </c>
      <c r="W37" s="60">
        <v>35631250</v>
      </c>
      <c r="X37" s="60">
        <v>182296250</v>
      </c>
      <c r="Y37" s="61">
        <v>511.62</v>
      </c>
      <c r="Z37" s="62">
        <v>142525000</v>
      </c>
    </row>
    <row r="38" spans="1:26" ht="13.5">
      <c r="A38" s="58" t="s">
        <v>59</v>
      </c>
      <c r="B38" s="19">
        <v>192736111</v>
      </c>
      <c r="C38" s="19">
        <v>0</v>
      </c>
      <c r="D38" s="59">
        <v>281595000</v>
      </c>
      <c r="E38" s="60">
        <v>281595000</v>
      </c>
      <c r="F38" s="60">
        <v>0</v>
      </c>
      <c r="G38" s="60">
        <v>0</v>
      </c>
      <c r="H38" s="60">
        <v>154909104</v>
      </c>
      <c r="I38" s="60">
        <v>154909104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154909104</v>
      </c>
      <c r="W38" s="60">
        <v>70398750</v>
      </c>
      <c r="X38" s="60">
        <v>84510354</v>
      </c>
      <c r="Y38" s="61">
        <v>120.05</v>
      </c>
      <c r="Z38" s="62">
        <v>281595000</v>
      </c>
    </row>
    <row r="39" spans="1:26" ht="13.5">
      <c r="A39" s="58" t="s">
        <v>60</v>
      </c>
      <c r="B39" s="19">
        <v>2928568586</v>
      </c>
      <c r="C39" s="19">
        <v>0</v>
      </c>
      <c r="D39" s="59">
        <v>3750925000</v>
      </c>
      <c r="E39" s="60">
        <v>3750925000</v>
      </c>
      <c r="F39" s="60">
        <v>0</v>
      </c>
      <c r="G39" s="60">
        <v>0</v>
      </c>
      <c r="H39" s="60">
        <v>3473659885</v>
      </c>
      <c r="I39" s="60">
        <v>3473659885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3473659885</v>
      </c>
      <c r="W39" s="60">
        <v>937731250</v>
      </c>
      <c r="X39" s="60">
        <v>2535928635</v>
      </c>
      <c r="Y39" s="61">
        <v>270.43</v>
      </c>
      <c r="Z39" s="62">
        <v>3750925000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-133877691</v>
      </c>
      <c r="C42" s="19">
        <v>0</v>
      </c>
      <c r="D42" s="59">
        <v>213102996</v>
      </c>
      <c r="E42" s="60">
        <v>213102996</v>
      </c>
      <c r="F42" s="60">
        <v>163379904</v>
      </c>
      <c r="G42" s="60">
        <v>22357713</v>
      </c>
      <c r="H42" s="60">
        <v>-3382543</v>
      </c>
      <c r="I42" s="60">
        <v>182355074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182355074</v>
      </c>
      <c r="W42" s="60">
        <v>53277498</v>
      </c>
      <c r="X42" s="60">
        <v>129077576</v>
      </c>
      <c r="Y42" s="61">
        <v>242.27</v>
      </c>
      <c r="Z42" s="62">
        <v>213102996</v>
      </c>
    </row>
    <row r="43" spans="1:26" ht="13.5">
      <c r="A43" s="58" t="s">
        <v>63</v>
      </c>
      <c r="B43" s="19">
        <v>-63061188</v>
      </c>
      <c r="C43" s="19">
        <v>0</v>
      </c>
      <c r="D43" s="59">
        <v>-409698996</v>
      </c>
      <c r="E43" s="60">
        <v>-409698996</v>
      </c>
      <c r="F43" s="60">
        <v>-4046688</v>
      </c>
      <c r="G43" s="60">
        <v>-21540198</v>
      </c>
      <c r="H43" s="60">
        <v>-24635499</v>
      </c>
      <c r="I43" s="60">
        <v>-50222385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-50222385</v>
      </c>
      <c r="W43" s="60">
        <v>-102424749</v>
      </c>
      <c r="X43" s="60">
        <v>52202364</v>
      </c>
      <c r="Y43" s="61">
        <v>-50.97</v>
      </c>
      <c r="Z43" s="62">
        <v>-409698996</v>
      </c>
    </row>
    <row r="44" spans="1:26" ht="13.5">
      <c r="A44" s="58" t="s">
        <v>64</v>
      </c>
      <c r="B44" s="19">
        <v>-783663</v>
      </c>
      <c r="C44" s="19">
        <v>0</v>
      </c>
      <c r="D44" s="59">
        <v>138198000</v>
      </c>
      <c r="E44" s="60">
        <v>138198000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34549500</v>
      </c>
      <c r="X44" s="60">
        <v>-34549500</v>
      </c>
      <c r="Y44" s="61">
        <v>-100</v>
      </c>
      <c r="Z44" s="62">
        <v>138198000</v>
      </c>
    </row>
    <row r="45" spans="1:26" ht="13.5">
      <c r="A45" s="70" t="s">
        <v>65</v>
      </c>
      <c r="B45" s="22">
        <v>-197722542</v>
      </c>
      <c r="C45" s="22">
        <v>0</v>
      </c>
      <c r="D45" s="99">
        <v>289117000</v>
      </c>
      <c r="E45" s="100">
        <v>289117000</v>
      </c>
      <c r="F45" s="100">
        <v>512136596</v>
      </c>
      <c r="G45" s="100">
        <v>512954111</v>
      </c>
      <c r="H45" s="100">
        <v>484936069</v>
      </c>
      <c r="I45" s="100">
        <v>484936069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484936069</v>
      </c>
      <c r="W45" s="100">
        <v>332917249</v>
      </c>
      <c r="X45" s="100">
        <v>152018820</v>
      </c>
      <c r="Y45" s="101">
        <v>45.66</v>
      </c>
      <c r="Z45" s="102">
        <v>289117000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57631333</v>
      </c>
      <c r="C49" s="52">
        <v>0</v>
      </c>
      <c r="D49" s="129">
        <v>26359131</v>
      </c>
      <c r="E49" s="54">
        <v>21253874</v>
      </c>
      <c r="F49" s="54">
        <v>0</v>
      </c>
      <c r="G49" s="54">
        <v>0</v>
      </c>
      <c r="H49" s="54">
        <v>0</v>
      </c>
      <c r="I49" s="54">
        <v>22798557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18798370</v>
      </c>
      <c r="W49" s="54">
        <v>16940942</v>
      </c>
      <c r="X49" s="54">
        <v>650591262</v>
      </c>
      <c r="Y49" s="54">
        <v>0</v>
      </c>
      <c r="Z49" s="130">
        <v>814373469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169688294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169688294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81.41544233734156</v>
      </c>
      <c r="E58" s="7">
        <f t="shared" si="6"/>
        <v>81.41544233734156</v>
      </c>
      <c r="F58" s="7">
        <f t="shared" si="6"/>
        <v>56.89147599743796</v>
      </c>
      <c r="G58" s="7">
        <f t="shared" si="6"/>
        <v>51.01362372916623</v>
      </c>
      <c r="H58" s="7">
        <f t="shared" si="6"/>
        <v>52.07611303066073</v>
      </c>
      <c r="I58" s="7">
        <f t="shared" si="6"/>
        <v>52.92276472448896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52.92276472448896</v>
      </c>
      <c r="W58" s="7">
        <f t="shared" si="6"/>
        <v>81.41544203866039</v>
      </c>
      <c r="X58" s="7">
        <f t="shared" si="6"/>
        <v>0</v>
      </c>
      <c r="Y58" s="7">
        <f t="shared" si="6"/>
        <v>0</v>
      </c>
      <c r="Z58" s="8">
        <f t="shared" si="6"/>
        <v>81.41544233734156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99.99938212288072</v>
      </c>
      <c r="E59" s="10">
        <f t="shared" si="7"/>
        <v>99.99938212288072</v>
      </c>
      <c r="F59" s="10">
        <f t="shared" si="7"/>
        <v>54.284515207457964</v>
      </c>
      <c r="G59" s="10">
        <f t="shared" si="7"/>
        <v>72.38297176770162</v>
      </c>
      <c r="H59" s="10">
        <f t="shared" si="7"/>
        <v>66.90289480540665</v>
      </c>
      <c r="I59" s="10">
        <f t="shared" si="7"/>
        <v>64.52352926789206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64.52352926789206</v>
      </c>
      <c r="W59" s="10">
        <f t="shared" si="7"/>
        <v>99.99938104831845</v>
      </c>
      <c r="X59" s="10">
        <f t="shared" si="7"/>
        <v>0</v>
      </c>
      <c r="Y59" s="10">
        <f t="shared" si="7"/>
        <v>0</v>
      </c>
      <c r="Z59" s="11">
        <f t="shared" si="7"/>
        <v>99.99938212288072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76.8211286436966</v>
      </c>
      <c r="E60" s="13">
        <f t="shared" si="7"/>
        <v>76.8211286436966</v>
      </c>
      <c r="F60" s="13">
        <f t="shared" si="7"/>
        <v>57.68035510953473</v>
      </c>
      <c r="G60" s="13">
        <f t="shared" si="7"/>
        <v>47.267012255033066</v>
      </c>
      <c r="H60" s="13">
        <f t="shared" si="7"/>
        <v>49.64730173986796</v>
      </c>
      <c r="I60" s="13">
        <f t="shared" si="7"/>
        <v>50.696011661333564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50.696011661333564</v>
      </c>
      <c r="W60" s="13">
        <f t="shared" si="7"/>
        <v>76.82112846794702</v>
      </c>
      <c r="X60" s="13">
        <f t="shared" si="7"/>
        <v>0</v>
      </c>
      <c r="Y60" s="13">
        <f t="shared" si="7"/>
        <v>0</v>
      </c>
      <c r="Z60" s="14">
        <f t="shared" si="7"/>
        <v>76.8211286436966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64.30005178166769</v>
      </c>
      <c r="E61" s="13">
        <f t="shared" si="7"/>
        <v>64.30005178166769</v>
      </c>
      <c r="F61" s="13">
        <f t="shared" si="7"/>
        <v>79.07260802382761</v>
      </c>
      <c r="G61" s="13">
        <f t="shared" si="7"/>
        <v>51.87689904333717</v>
      </c>
      <c r="H61" s="13">
        <f t="shared" si="7"/>
        <v>54.47087212000701</v>
      </c>
      <c r="I61" s="13">
        <f t="shared" si="7"/>
        <v>58.29571167597436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58.29571167597436</v>
      </c>
      <c r="W61" s="13">
        <f t="shared" si="7"/>
        <v>64.30005166837984</v>
      </c>
      <c r="X61" s="13">
        <f t="shared" si="7"/>
        <v>0</v>
      </c>
      <c r="Y61" s="13">
        <f t="shared" si="7"/>
        <v>0</v>
      </c>
      <c r="Z61" s="14">
        <f t="shared" si="7"/>
        <v>64.30005178166769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99.99739720316394</v>
      </c>
      <c r="E62" s="13">
        <f t="shared" si="7"/>
        <v>99.99739720316394</v>
      </c>
      <c r="F62" s="13">
        <f t="shared" si="7"/>
        <v>39.1361105038933</v>
      </c>
      <c r="G62" s="13">
        <f t="shared" si="7"/>
        <v>39.79428201882854</v>
      </c>
      <c r="H62" s="13">
        <f t="shared" si="7"/>
        <v>42.50786833302848</v>
      </c>
      <c r="I62" s="13">
        <f t="shared" si="7"/>
        <v>40.543228590449026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40.543228590449026</v>
      </c>
      <c r="W62" s="13">
        <f t="shared" si="7"/>
        <v>99.99739590114841</v>
      </c>
      <c r="X62" s="13">
        <f t="shared" si="7"/>
        <v>0</v>
      </c>
      <c r="Y62" s="13">
        <f t="shared" si="7"/>
        <v>0</v>
      </c>
      <c r="Z62" s="14">
        <f t="shared" si="7"/>
        <v>99.99739720316394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100.00289636754269</v>
      </c>
      <c r="E63" s="13">
        <f t="shared" si="7"/>
        <v>100.00289636754269</v>
      </c>
      <c r="F63" s="13">
        <f t="shared" si="7"/>
        <v>26.555337624758597</v>
      </c>
      <c r="G63" s="13">
        <f t="shared" si="7"/>
        <v>31.18450099334679</v>
      </c>
      <c r="H63" s="13">
        <f t="shared" si="7"/>
        <v>32.09885573376713</v>
      </c>
      <c r="I63" s="13">
        <f t="shared" si="7"/>
        <v>29.948637825010298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29.948637825010298</v>
      </c>
      <c r="W63" s="13">
        <f t="shared" si="7"/>
        <v>100.00289636754269</v>
      </c>
      <c r="X63" s="13">
        <f t="shared" si="7"/>
        <v>0</v>
      </c>
      <c r="Y63" s="13">
        <f t="shared" si="7"/>
        <v>0</v>
      </c>
      <c r="Z63" s="14">
        <f t="shared" si="7"/>
        <v>100.00289636754269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99.99333814779501</v>
      </c>
      <c r="E64" s="13">
        <f t="shared" si="7"/>
        <v>99.99333814779501</v>
      </c>
      <c r="F64" s="13">
        <f t="shared" si="7"/>
        <v>33.90247877242278</v>
      </c>
      <c r="G64" s="13">
        <f t="shared" si="7"/>
        <v>39.92678659676405</v>
      </c>
      <c r="H64" s="13">
        <f t="shared" si="7"/>
        <v>42.04303087259177</v>
      </c>
      <c r="I64" s="13">
        <f t="shared" si="7"/>
        <v>38.622741474521845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38.622741474521845</v>
      </c>
      <c r="W64" s="13">
        <f t="shared" si="7"/>
        <v>99.9933396044774</v>
      </c>
      <c r="X64" s="13">
        <f t="shared" si="7"/>
        <v>0</v>
      </c>
      <c r="Y64" s="13">
        <f t="shared" si="7"/>
        <v>0</v>
      </c>
      <c r="Z64" s="14">
        <f t="shared" si="7"/>
        <v>99.99333814779501</v>
      </c>
    </row>
    <row r="65" spans="1:26" ht="13.5">
      <c r="A65" s="39" t="s">
        <v>107</v>
      </c>
      <c r="B65" s="12">
        <f t="shared" si="7"/>
        <v>0.4442223675026124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883614495</v>
      </c>
      <c r="C67" s="24"/>
      <c r="D67" s="25">
        <v>1090332456</v>
      </c>
      <c r="E67" s="26">
        <v>1090332456</v>
      </c>
      <c r="F67" s="26">
        <v>64414082</v>
      </c>
      <c r="G67" s="26">
        <v>92564230</v>
      </c>
      <c r="H67" s="26">
        <v>93217468</v>
      </c>
      <c r="I67" s="26">
        <v>250195780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250195780</v>
      </c>
      <c r="W67" s="26">
        <v>272583115</v>
      </c>
      <c r="X67" s="26"/>
      <c r="Y67" s="25"/>
      <c r="Z67" s="27">
        <v>1090332456</v>
      </c>
    </row>
    <row r="68" spans="1:26" ht="13.5" hidden="1">
      <c r="A68" s="37" t="s">
        <v>31</v>
      </c>
      <c r="B68" s="19">
        <v>165196821</v>
      </c>
      <c r="C68" s="19"/>
      <c r="D68" s="20">
        <v>186121150</v>
      </c>
      <c r="E68" s="21">
        <v>186121150</v>
      </c>
      <c r="F68" s="21">
        <v>14963875</v>
      </c>
      <c r="G68" s="21">
        <v>14963996</v>
      </c>
      <c r="H68" s="21">
        <v>14964771</v>
      </c>
      <c r="I68" s="21">
        <v>44892642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44892642</v>
      </c>
      <c r="W68" s="21">
        <v>46530288</v>
      </c>
      <c r="X68" s="21"/>
      <c r="Y68" s="20"/>
      <c r="Z68" s="23">
        <v>186121150</v>
      </c>
    </row>
    <row r="69" spans="1:26" ht="13.5" hidden="1">
      <c r="A69" s="38" t="s">
        <v>32</v>
      </c>
      <c r="B69" s="19">
        <v>718417674</v>
      </c>
      <c r="C69" s="19"/>
      <c r="D69" s="20">
        <v>874211306</v>
      </c>
      <c r="E69" s="21">
        <v>874211306</v>
      </c>
      <c r="F69" s="21">
        <v>49450207</v>
      </c>
      <c r="G69" s="21">
        <v>76986002</v>
      </c>
      <c r="H69" s="21">
        <v>77611809</v>
      </c>
      <c r="I69" s="21">
        <v>204048018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204048018</v>
      </c>
      <c r="W69" s="21">
        <v>218552827</v>
      </c>
      <c r="X69" s="21"/>
      <c r="Y69" s="20"/>
      <c r="Z69" s="23">
        <v>874211306</v>
      </c>
    </row>
    <row r="70" spans="1:26" ht="13.5" hidden="1">
      <c r="A70" s="39" t="s">
        <v>103</v>
      </c>
      <c r="B70" s="19"/>
      <c r="C70" s="19"/>
      <c r="D70" s="20">
        <v>567581179</v>
      </c>
      <c r="E70" s="21">
        <v>567581179</v>
      </c>
      <c r="F70" s="21">
        <v>25906090</v>
      </c>
      <c r="G70" s="21">
        <v>52493207</v>
      </c>
      <c r="H70" s="21">
        <v>52630727</v>
      </c>
      <c r="I70" s="21">
        <v>131030024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131030024</v>
      </c>
      <c r="W70" s="21">
        <v>141895295</v>
      </c>
      <c r="X70" s="21"/>
      <c r="Y70" s="20"/>
      <c r="Z70" s="23">
        <v>567581179</v>
      </c>
    </row>
    <row r="71" spans="1:26" ht="13.5" hidden="1">
      <c r="A71" s="39" t="s">
        <v>104</v>
      </c>
      <c r="B71" s="19"/>
      <c r="C71" s="19"/>
      <c r="D71" s="20">
        <v>153603998</v>
      </c>
      <c r="E71" s="21">
        <v>153603998</v>
      </c>
      <c r="F71" s="21">
        <v>10850948</v>
      </c>
      <c r="G71" s="21">
        <v>11795177</v>
      </c>
      <c r="H71" s="21">
        <v>12268164</v>
      </c>
      <c r="I71" s="21">
        <v>34914289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34914289</v>
      </c>
      <c r="W71" s="21">
        <v>38401000</v>
      </c>
      <c r="X71" s="21"/>
      <c r="Y71" s="20"/>
      <c r="Z71" s="23">
        <v>153603998</v>
      </c>
    </row>
    <row r="72" spans="1:26" ht="13.5" hidden="1">
      <c r="A72" s="39" t="s">
        <v>105</v>
      </c>
      <c r="B72" s="19"/>
      <c r="C72" s="19"/>
      <c r="D72" s="20">
        <v>84381556</v>
      </c>
      <c r="E72" s="21">
        <v>84381556</v>
      </c>
      <c r="F72" s="21">
        <v>6961945</v>
      </c>
      <c r="G72" s="21">
        <v>6936651</v>
      </c>
      <c r="H72" s="21">
        <v>6999857</v>
      </c>
      <c r="I72" s="21">
        <v>20898453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20898453</v>
      </c>
      <c r="W72" s="21">
        <v>21095389</v>
      </c>
      <c r="X72" s="21"/>
      <c r="Y72" s="20"/>
      <c r="Z72" s="23">
        <v>84381556</v>
      </c>
    </row>
    <row r="73" spans="1:26" ht="13.5" hidden="1">
      <c r="A73" s="39" t="s">
        <v>106</v>
      </c>
      <c r="B73" s="19"/>
      <c r="C73" s="19"/>
      <c r="D73" s="20">
        <v>68644573</v>
      </c>
      <c r="E73" s="21">
        <v>68644573</v>
      </c>
      <c r="F73" s="21">
        <v>5731224</v>
      </c>
      <c r="G73" s="21">
        <v>5760967</v>
      </c>
      <c r="H73" s="21">
        <v>5713061</v>
      </c>
      <c r="I73" s="21">
        <v>17205252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17205252</v>
      </c>
      <c r="W73" s="21">
        <v>17161143</v>
      </c>
      <c r="X73" s="21"/>
      <c r="Y73" s="20"/>
      <c r="Z73" s="23">
        <v>68644573</v>
      </c>
    </row>
    <row r="74" spans="1:26" ht="13.5" hidden="1">
      <c r="A74" s="39" t="s">
        <v>107</v>
      </c>
      <c r="B74" s="19">
        <v>718417674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30000000</v>
      </c>
      <c r="E75" s="30">
        <v>30000000</v>
      </c>
      <c r="F75" s="30"/>
      <c r="G75" s="30">
        <v>614232</v>
      </c>
      <c r="H75" s="30">
        <v>640888</v>
      </c>
      <c r="I75" s="30">
        <v>1255120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1255120</v>
      </c>
      <c r="W75" s="30">
        <v>7500000</v>
      </c>
      <c r="X75" s="30"/>
      <c r="Y75" s="29"/>
      <c r="Z75" s="31">
        <v>30000000</v>
      </c>
    </row>
    <row r="76" spans="1:26" ht="13.5" hidden="1">
      <c r="A76" s="42" t="s">
        <v>286</v>
      </c>
      <c r="B76" s="32">
        <v>883614495</v>
      </c>
      <c r="C76" s="32"/>
      <c r="D76" s="33">
        <v>887698992</v>
      </c>
      <c r="E76" s="34">
        <v>887698992</v>
      </c>
      <c r="F76" s="34">
        <v>36646122</v>
      </c>
      <c r="G76" s="34">
        <v>47220368</v>
      </c>
      <c r="H76" s="34">
        <v>48544034</v>
      </c>
      <c r="I76" s="34">
        <v>132410524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132410524</v>
      </c>
      <c r="W76" s="34">
        <v>221924748</v>
      </c>
      <c r="X76" s="34"/>
      <c r="Y76" s="33"/>
      <c r="Z76" s="35">
        <v>887698992</v>
      </c>
    </row>
    <row r="77" spans="1:26" ht="13.5" hidden="1">
      <c r="A77" s="37" t="s">
        <v>31</v>
      </c>
      <c r="B77" s="19">
        <v>165196821</v>
      </c>
      <c r="C77" s="19"/>
      <c r="D77" s="20">
        <v>186120000</v>
      </c>
      <c r="E77" s="21">
        <v>186120000</v>
      </c>
      <c r="F77" s="21">
        <v>8123067</v>
      </c>
      <c r="G77" s="21">
        <v>10831385</v>
      </c>
      <c r="H77" s="21">
        <v>10011865</v>
      </c>
      <c r="I77" s="21">
        <v>28966317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28966317</v>
      </c>
      <c r="W77" s="21">
        <v>46530000</v>
      </c>
      <c r="X77" s="21"/>
      <c r="Y77" s="20"/>
      <c r="Z77" s="23">
        <v>186120000</v>
      </c>
    </row>
    <row r="78" spans="1:26" ht="13.5" hidden="1">
      <c r="A78" s="38" t="s">
        <v>32</v>
      </c>
      <c r="B78" s="19">
        <v>718417674</v>
      </c>
      <c r="C78" s="19"/>
      <c r="D78" s="20">
        <v>671578992</v>
      </c>
      <c r="E78" s="21">
        <v>671578992</v>
      </c>
      <c r="F78" s="21">
        <v>28523055</v>
      </c>
      <c r="G78" s="21">
        <v>36388983</v>
      </c>
      <c r="H78" s="21">
        <v>38532169</v>
      </c>
      <c r="I78" s="21">
        <v>103444207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103444207</v>
      </c>
      <c r="W78" s="21">
        <v>167894748</v>
      </c>
      <c r="X78" s="21"/>
      <c r="Y78" s="20"/>
      <c r="Z78" s="23">
        <v>671578992</v>
      </c>
    </row>
    <row r="79" spans="1:26" ht="13.5" hidden="1">
      <c r="A79" s="39" t="s">
        <v>103</v>
      </c>
      <c r="B79" s="19">
        <v>437310629</v>
      </c>
      <c r="C79" s="19"/>
      <c r="D79" s="20">
        <v>364954992</v>
      </c>
      <c r="E79" s="21">
        <v>364954992</v>
      </c>
      <c r="F79" s="21">
        <v>20484621</v>
      </c>
      <c r="G79" s="21">
        <v>27231848</v>
      </c>
      <c r="H79" s="21">
        <v>28668416</v>
      </c>
      <c r="I79" s="21">
        <v>76384885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76384885</v>
      </c>
      <c r="W79" s="21">
        <v>91238748</v>
      </c>
      <c r="X79" s="21"/>
      <c r="Y79" s="20"/>
      <c r="Z79" s="23">
        <v>364954992</v>
      </c>
    </row>
    <row r="80" spans="1:26" ht="13.5" hidden="1">
      <c r="A80" s="39" t="s">
        <v>104</v>
      </c>
      <c r="B80" s="19">
        <v>135209094</v>
      </c>
      <c r="C80" s="19"/>
      <c r="D80" s="20">
        <v>153600000</v>
      </c>
      <c r="E80" s="21">
        <v>153600000</v>
      </c>
      <c r="F80" s="21">
        <v>4246639</v>
      </c>
      <c r="G80" s="21">
        <v>4693806</v>
      </c>
      <c r="H80" s="21">
        <v>5214935</v>
      </c>
      <c r="I80" s="21">
        <v>14155380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14155380</v>
      </c>
      <c r="W80" s="21">
        <v>38400000</v>
      </c>
      <c r="X80" s="21"/>
      <c r="Y80" s="20"/>
      <c r="Z80" s="23">
        <v>153600000</v>
      </c>
    </row>
    <row r="81" spans="1:26" ht="13.5" hidden="1">
      <c r="A81" s="39" t="s">
        <v>105</v>
      </c>
      <c r="B81" s="19">
        <v>78636682</v>
      </c>
      <c r="C81" s="19"/>
      <c r="D81" s="20">
        <v>84384000</v>
      </c>
      <c r="E81" s="21">
        <v>84384000</v>
      </c>
      <c r="F81" s="21">
        <v>1848768</v>
      </c>
      <c r="G81" s="21">
        <v>2163160</v>
      </c>
      <c r="H81" s="21">
        <v>2246874</v>
      </c>
      <c r="I81" s="21">
        <v>6258802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6258802</v>
      </c>
      <c r="W81" s="21">
        <v>21096000</v>
      </c>
      <c r="X81" s="21"/>
      <c r="Y81" s="20"/>
      <c r="Z81" s="23">
        <v>84384000</v>
      </c>
    </row>
    <row r="82" spans="1:26" ht="13.5" hidden="1">
      <c r="A82" s="39" t="s">
        <v>106</v>
      </c>
      <c r="B82" s="19">
        <v>64069897</v>
      </c>
      <c r="C82" s="19"/>
      <c r="D82" s="20">
        <v>68640000</v>
      </c>
      <c r="E82" s="21">
        <v>68640000</v>
      </c>
      <c r="F82" s="21">
        <v>1943027</v>
      </c>
      <c r="G82" s="21">
        <v>2300169</v>
      </c>
      <c r="H82" s="21">
        <v>2401944</v>
      </c>
      <c r="I82" s="21">
        <v>6645140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6645140</v>
      </c>
      <c r="W82" s="21">
        <v>17160000</v>
      </c>
      <c r="X82" s="21"/>
      <c r="Y82" s="20"/>
      <c r="Z82" s="23">
        <v>68640000</v>
      </c>
    </row>
    <row r="83" spans="1:26" ht="13.5" hidden="1">
      <c r="A83" s="39" t="s">
        <v>107</v>
      </c>
      <c r="B83" s="19">
        <v>3191372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30000000</v>
      </c>
      <c r="E84" s="30">
        <v>30000000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7500000</v>
      </c>
      <c r="X84" s="30"/>
      <c r="Y84" s="29"/>
      <c r="Z84" s="31">
        <v>30000000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92216000</v>
      </c>
      <c r="F5" s="358">
        <f t="shared" si="0"/>
        <v>92216000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23054000</v>
      </c>
      <c r="Y5" s="358">
        <f t="shared" si="0"/>
        <v>-23054000</v>
      </c>
      <c r="Z5" s="359">
        <f>+IF(X5&lt;&gt;0,+(Y5/X5)*100,0)</f>
        <v>-100</v>
      </c>
      <c r="AA5" s="360">
        <f>+AA6+AA8+AA11+AA13+AA15</f>
        <v>92216000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38604000</v>
      </c>
      <c r="F6" s="59">
        <f t="shared" si="1"/>
        <v>38604000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9651000</v>
      </c>
      <c r="Y6" s="59">
        <f t="shared" si="1"/>
        <v>-9651000</v>
      </c>
      <c r="Z6" s="61">
        <f>+IF(X6&lt;&gt;0,+(Y6/X6)*100,0)</f>
        <v>-100</v>
      </c>
      <c r="AA6" s="62">
        <f t="shared" si="1"/>
        <v>38604000</v>
      </c>
    </row>
    <row r="7" spans="1:27" ht="13.5">
      <c r="A7" s="291" t="s">
        <v>228</v>
      </c>
      <c r="B7" s="142"/>
      <c r="C7" s="60"/>
      <c r="D7" s="340"/>
      <c r="E7" s="60">
        <v>38604000</v>
      </c>
      <c r="F7" s="59">
        <v>38604000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9651000</v>
      </c>
      <c r="Y7" s="59">
        <v>-9651000</v>
      </c>
      <c r="Z7" s="61">
        <v>-100</v>
      </c>
      <c r="AA7" s="62">
        <v>38604000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15247000</v>
      </c>
      <c r="F8" s="59">
        <f t="shared" si="2"/>
        <v>15247000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3811750</v>
      </c>
      <c r="Y8" s="59">
        <f t="shared" si="2"/>
        <v>-3811750</v>
      </c>
      <c r="Z8" s="61">
        <f>+IF(X8&lt;&gt;0,+(Y8/X8)*100,0)</f>
        <v>-100</v>
      </c>
      <c r="AA8" s="62">
        <f>SUM(AA9:AA10)</f>
        <v>15247000</v>
      </c>
    </row>
    <row r="9" spans="1:27" ht="13.5">
      <c r="A9" s="291" t="s">
        <v>229</v>
      </c>
      <c r="B9" s="142"/>
      <c r="C9" s="60"/>
      <c r="D9" s="340"/>
      <c r="E9" s="60">
        <v>15247000</v>
      </c>
      <c r="F9" s="59">
        <v>15247000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3811750</v>
      </c>
      <c r="Y9" s="59">
        <v>-3811750</v>
      </c>
      <c r="Z9" s="61">
        <v>-100</v>
      </c>
      <c r="AA9" s="62">
        <v>15247000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11039000</v>
      </c>
      <c r="F13" s="342">
        <f t="shared" si="4"/>
        <v>11039000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2759750</v>
      </c>
      <c r="Y13" s="342">
        <f t="shared" si="4"/>
        <v>-2759750</v>
      </c>
      <c r="Z13" s="335">
        <f>+IF(X13&lt;&gt;0,+(Y13/X13)*100,0)</f>
        <v>-100</v>
      </c>
      <c r="AA13" s="273">
        <f t="shared" si="4"/>
        <v>11039000</v>
      </c>
    </row>
    <row r="14" spans="1:27" ht="13.5">
      <c r="A14" s="291" t="s">
        <v>232</v>
      </c>
      <c r="B14" s="136"/>
      <c r="C14" s="60"/>
      <c r="D14" s="340"/>
      <c r="E14" s="60">
        <v>11039000</v>
      </c>
      <c r="F14" s="59">
        <v>11039000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2759750</v>
      </c>
      <c r="Y14" s="59">
        <v>-2759750</v>
      </c>
      <c r="Z14" s="61">
        <v>-100</v>
      </c>
      <c r="AA14" s="62">
        <v>11039000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27326000</v>
      </c>
      <c r="F15" s="59">
        <f t="shared" si="5"/>
        <v>27326000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6831500</v>
      </c>
      <c r="Y15" s="59">
        <f t="shared" si="5"/>
        <v>-6831500</v>
      </c>
      <c r="Z15" s="61">
        <f>+IF(X15&lt;&gt;0,+(Y15/X15)*100,0)</f>
        <v>-100</v>
      </c>
      <c r="AA15" s="62">
        <f>SUM(AA16:AA20)</f>
        <v>27326000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27326000</v>
      </c>
      <c r="F20" s="59">
        <v>27326000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6831500</v>
      </c>
      <c r="Y20" s="59">
        <v>-6831500</v>
      </c>
      <c r="Z20" s="61">
        <v>-100</v>
      </c>
      <c r="AA20" s="62">
        <v>27326000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92216000</v>
      </c>
      <c r="F60" s="264">
        <f t="shared" si="14"/>
        <v>92216000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23054000</v>
      </c>
      <c r="Y60" s="264">
        <f t="shared" si="14"/>
        <v>-23054000</v>
      </c>
      <c r="Z60" s="337">
        <f>+IF(X60&lt;&gt;0,+(Y60/X60)*100,0)</f>
        <v>-100</v>
      </c>
      <c r="AA60" s="232">
        <f>+AA57+AA54+AA51+AA40+AA37+AA34+AA22+AA5</f>
        <v>92216000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1361759464</v>
      </c>
      <c r="D5" s="153">
        <f>SUM(D6:D8)</f>
        <v>0</v>
      </c>
      <c r="E5" s="154">
        <f t="shared" si="0"/>
        <v>383389630</v>
      </c>
      <c r="F5" s="100">
        <f t="shared" si="0"/>
        <v>383389630</v>
      </c>
      <c r="G5" s="100">
        <f t="shared" si="0"/>
        <v>115796776</v>
      </c>
      <c r="H5" s="100">
        <f t="shared" si="0"/>
        <v>22405961</v>
      </c>
      <c r="I5" s="100">
        <f t="shared" si="0"/>
        <v>26076961</v>
      </c>
      <c r="J5" s="100">
        <f t="shared" si="0"/>
        <v>164279698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164279698</v>
      </c>
      <c r="X5" s="100">
        <f t="shared" si="0"/>
        <v>95847408</v>
      </c>
      <c r="Y5" s="100">
        <f t="shared" si="0"/>
        <v>68432290</v>
      </c>
      <c r="Z5" s="137">
        <f>+IF(X5&lt;&gt;0,+(Y5/X5)*100,0)</f>
        <v>71.39712114071985</v>
      </c>
      <c r="AA5" s="153">
        <f>SUM(AA6:AA8)</f>
        <v>383389630</v>
      </c>
    </row>
    <row r="6" spans="1:27" ht="13.5">
      <c r="A6" s="138" t="s">
        <v>75</v>
      </c>
      <c r="B6" s="136"/>
      <c r="C6" s="155">
        <v>1361759464</v>
      </c>
      <c r="D6" s="155"/>
      <c r="E6" s="156">
        <v>30929965</v>
      </c>
      <c r="F6" s="60">
        <v>30929965</v>
      </c>
      <c r="G6" s="60">
        <v>100832901</v>
      </c>
      <c r="H6" s="60">
        <v>7441965</v>
      </c>
      <c r="I6" s="60">
        <v>11112190</v>
      </c>
      <c r="J6" s="60">
        <v>119387056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119387056</v>
      </c>
      <c r="X6" s="60">
        <v>7732491</v>
      </c>
      <c r="Y6" s="60">
        <v>111654565</v>
      </c>
      <c r="Z6" s="140">
        <v>1443.97</v>
      </c>
      <c r="AA6" s="155">
        <v>30929965</v>
      </c>
    </row>
    <row r="7" spans="1:27" ht="13.5">
      <c r="A7" s="138" t="s">
        <v>76</v>
      </c>
      <c r="B7" s="136"/>
      <c r="C7" s="157"/>
      <c r="D7" s="157"/>
      <c r="E7" s="158">
        <v>252633902</v>
      </c>
      <c r="F7" s="159">
        <v>252633902</v>
      </c>
      <c r="G7" s="159">
        <v>14963875</v>
      </c>
      <c r="H7" s="159">
        <v>14963996</v>
      </c>
      <c r="I7" s="159">
        <v>14964771</v>
      </c>
      <c r="J7" s="159">
        <v>44892642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44892642</v>
      </c>
      <c r="X7" s="159">
        <v>63158476</v>
      </c>
      <c r="Y7" s="159">
        <v>-18265834</v>
      </c>
      <c r="Z7" s="141">
        <v>-28.92</v>
      </c>
      <c r="AA7" s="157">
        <v>252633902</v>
      </c>
    </row>
    <row r="8" spans="1:27" ht="13.5">
      <c r="A8" s="138" t="s">
        <v>77</v>
      </c>
      <c r="B8" s="136"/>
      <c r="C8" s="155"/>
      <c r="D8" s="155"/>
      <c r="E8" s="156">
        <v>99825763</v>
      </c>
      <c r="F8" s="60">
        <v>99825763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24956441</v>
      </c>
      <c r="Y8" s="60">
        <v>-24956441</v>
      </c>
      <c r="Z8" s="140">
        <v>-100</v>
      </c>
      <c r="AA8" s="155">
        <v>99825763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14810489</v>
      </c>
      <c r="F9" s="100">
        <f t="shared" si="1"/>
        <v>14810489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3702623</v>
      </c>
      <c r="Y9" s="100">
        <f t="shared" si="1"/>
        <v>-3702623</v>
      </c>
      <c r="Z9" s="137">
        <f>+IF(X9&lt;&gt;0,+(Y9/X9)*100,0)</f>
        <v>-100</v>
      </c>
      <c r="AA9" s="153">
        <f>SUM(AA10:AA14)</f>
        <v>14810489</v>
      </c>
    </row>
    <row r="10" spans="1:27" ht="13.5">
      <c r="A10" s="138" t="s">
        <v>79</v>
      </c>
      <c r="B10" s="136"/>
      <c r="C10" s="155"/>
      <c r="D10" s="155"/>
      <c r="E10" s="156">
        <v>8750446</v>
      </c>
      <c r="F10" s="60">
        <v>8750446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2187612</v>
      </c>
      <c r="Y10" s="60">
        <v>-2187612</v>
      </c>
      <c r="Z10" s="140">
        <v>-100</v>
      </c>
      <c r="AA10" s="155">
        <v>8750446</v>
      </c>
    </row>
    <row r="11" spans="1:27" ht="13.5">
      <c r="A11" s="138" t="s">
        <v>80</v>
      </c>
      <c r="B11" s="136"/>
      <c r="C11" s="155"/>
      <c r="D11" s="155"/>
      <c r="E11" s="156">
        <v>532581</v>
      </c>
      <c r="F11" s="60">
        <v>532581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133145</v>
      </c>
      <c r="Y11" s="60">
        <v>-133145</v>
      </c>
      <c r="Z11" s="140">
        <v>-100</v>
      </c>
      <c r="AA11" s="155">
        <v>532581</v>
      </c>
    </row>
    <row r="12" spans="1:27" ht="13.5">
      <c r="A12" s="138" t="s">
        <v>81</v>
      </c>
      <c r="B12" s="136"/>
      <c r="C12" s="155"/>
      <c r="D12" s="155"/>
      <c r="E12" s="156">
        <v>2246267</v>
      </c>
      <c r="F12" s="60">
        <v>2246267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561567</v>
      </c>
      <c r="Y12" s="60">
        <v>-561567</v>
      </c>
      <c r="Z12" s="140">
        <v>-100</v>
      </c>
      <c r="AA12" s="155">
        <v>2246267</v>
      </c>
    </row>
    <row r="13" spans="1:27" ht="13.5">
      <c r="A13" s="138" t="s">
        <v>82</v>
      </c>
      <c r="B13" s="136"/>
      <c r="C13" s="155"/>
      <c r="D13" s="155"/>
      <c r="E13" s="156">
        <v>3279563</v>
      </c>
      <c r="F13" s="60">
        <v>3279563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819891</v>
      </c>
      <c r="Y13" s="60">
        <v>-819891</v>
      </c>
      <c r="Z13" s="140">
        <v>-100</v>
      </c>
      <c r="AA13" s="155">
        <v>3279563</v>
      </c>
    </row>
    <row r="14" spans="1:27" ht="13.5">
      <c r="A14" s="138" t="s">
        <v>83</v>
      </c>
      <c r="B14" s="136"/>
      <c r="C14" s="157"/>
      <c r="D14" s="157"/>
      <c r="E14" s="158">
        <v>1632</v>
      </c>
      <c r="F14" s="159">
        <v>1632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408</v>
      </c>
      <c r="Y14" s="159">
        <v>-408</v>
      </c>
      <c r="Z14" s="141">
        <v>-100</v>
      </c>
      <c r="AA14" s="157">
        <v>1632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5062219</v>
      </c>
      <c r="F15" s="100">
        <f t="shared" si="2"/>
        <v>5062219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1265555</v>
      </c>
      <c r="Y15" s="100">
        <f t="shared" si="2"/>
        <v>-1265555</v>
      </c>
      <c r="Z15" s="137">
        <f>+IF(X15&lt;&gt;0,+(Y15/X15)*100,0)</f>
        <v>-100</v>
      </c>
      <c r="AA15" s="153">
        <f>SUM(AA16:AA18)</f>
        <v>5062219</v>
      </c>
    </row>
    <row r="16" spans="1:27" ht="13.5">
      <c r="A16" s="138" t="s">
        <v>85</v>
      </c>
      <c r="B16" s="136"/>
      <c r="C16" s="155"/>
      <c r="D16" s="155"/>
      <c r="E16" s="156">
        <v>480806</v>
      </c>
      <c r="F16" s="60">
        <v>480806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120202</v>
      </c>
      <c r="Y16" s="60">
        <v>-120202</v>
      </c>
      <c r="Z16" s="140">
        <v>-100</v>
      </c>
      <c r="AA16" s="155">
        <v>480806</v>
      </c>
    </row>
    <row r="17" spans="1:27" ht="13.5">
      <c r="A17" s="138" t="s">
        <v>86</v>
      </c>
      <c r="B17" s="136"/>
      <c r="C17" s="155"/>
      <c r="D17" s="155"/>
      <c r="E17" s="156">
        <v>4581413</v>
      </c>
      <c r="F17" s="60">
        <v>4581413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1145353</v>
      </c>
      <c r="Y17" s="60">
        <v>-1145353</v>
      </c>
      <c r="Z17" s="140">
        <v>-100</v>
      </c>
      <c r="AA17" s="155">
        <v>4581413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1010964184</v>
      </c>
      <c r="F19" s="100">
        <f t="shared" si="3"/>
        <v>1010964184</v>
      </c>
      <c r="G19" s="100">
        <f t="shared" si="3"/>
        <v>49450207</v>
      </c>
      <c r="H19" s="100">
        <f t="shared" si="3"/>
        <v>76986002</v>
      </c>
      <c r="I19" s="100">
        <f t="shared" si="3"/>
        <v>77611809</v>
      </c>
      <c r="J19" s="100">
        <f t="shared" si="3"/>
        <v>204048018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204048018</v>
      </c>
      <c r="X19" s="100">
        <f t="shared" si="3"/>
        <v>252741046</v>
      </c>
      <c r="Y19" s="100">
        <f t="shared" si="3"/>
        <v>-48693028</v>
      </c>
      <c r="Z19" s="137">
        <f>+IF(X19&lt;&gt;0,+(Y19/X19)*100,0)</f>
        <v>-19.265975499681996</v>
      </c>
      <c r="AA19" s="153">
        <f>SUM(AA20:AA23)</f>
        <v>1010964184</v>
      </c>
    </row>
    <row r="20" spans="1:27" ht="13.5">
      <c r="A20" s="138" t="s">
        <v>89</v>
      </c>
      <c r="B20" s="136"/>
      <c r="C20" s="155"/>
      <c r="D20" s="155"/>
      <c r="E20" s="156">
        <v>581666080</v>
      </c>
      <c r="F20" s="60">
        <v>581666080</v>
      </c>
      <c r="G20" s="60">
        <v>25906090</v>
      </c>
      <c r="H20" s="60">
        <v>52493207</v>
      </c>
      <c r="I20" s="60">
        <v>52630727</v>
      </c>
      <c r="J20" s="60">
        <v>131030024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131030024</v>
      </c>
      <c r="X20" s="60">
        <v>145416520</v>
      </c>
      <c r="Y20" s="60">
        <v>-14386496</v>
      </c>
      <c r="Z20" s="140">
        <v>-9.89</v>
      </c>
      <c r="AA20" s="155">
        <v>581666080</v>
      </c>
    </row>
    <row r="21" spans="1:27" ht="13.5">
      <c r="A21" s="138" t="s">
        <v>90</v>
      </c>
      <c r="B21" s="136"/>
      <c r="C21" s="155"/>
      <c r="D21" s="155"/>
      <c r="E21" s="156">
        <v>181544983</v>
      </c>
      <c r="F21" s="60">
        <v>181544983</v>
      </c>
      <c r="G21" s="60">
        <v>10850948</v>
      </c>
      <c r="H21" s="60">
        <v>11795177</v>
      </c>
      <c r="I21" s="60">
        <v>12268164</v>
      </c>
      <c r="J21" s="60">
        <v>34914289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34914289</v>
      </c>
      <c r="X21" s="60">
        <v>45386246</v>
      </c>
      <c r="Y21" s="60">
        <v>-10471957</v>
      </c>
      <c r="Z21" s="140">
        <v>-23.07</v>
      </c>
      <c r="AA21" s="155">
        <v>181544983</v>
      </c>
    </row>
    <row r="22" spans="1:27" ht="13.5">
      <c r="A22" s="138" t="s">
        <v>91</v>
      </c>
      <c r="B22" s="136"/>
      <c r="C22" s="157"/>
      <c r="D22" s="157"/>
      <c r="E22" s="158">
        <v>149289620</v>
      </c>
      <c r="F22" s="159">
        <v>149289620</v>
      </c>
      <c r="G22" s="159">
        <v>6961945</v>
      </c>
      <c r="H22" s="159">
        <v>6936651</v>
      </c>
      <c r="I22" s="159">
        <v>6999857</v>
      </c>
      <c r="J22" s="159">
        <v>20898453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20898453</v>
      </c>
      <c r="X22" s="159">
        <v>37322405</v>
      </c>
      <c r="Y22" s="159">
        <v>-16423952</v>
      </c>
      <c r="Z22" s="141">
        <v>-44.01</v>
      </c>
      <c r="AA22" s="157">
        <v>149289620</v>
      </c>
    </row>
    <row r="23" spans="1:27" ht="13.5">
      <c r="A23" s="138" t="s">
        <v>92</v>
      </c>
      <c r="B23" s="136"/>
      <c r="C23" s="155"/>
      <c r="D23" s="155"/>
      <c r="E23" s="156">
        <v>98463501</v>
      </c>
      <c r="F23" s="60">
        <v>98463501</v>
      </c>
      <c r="G23" s="60">
        <v>5731224</v>
      </c>
      <c r="H23" s="60">
        <v>5760967</v>
      </c>
      <c r="I23" s="60">
        <v>5713061</v>
      </c>
      <c r="J23" s="60">
        <v>17205252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17205252</v>
      </c>
      <c r="X23" s="60">
        <v>24615875</v>
      </c>
      <c r="Y23" s="60">
        <v>-7410623</v>
      </c>
      <c r="Z23" s="140">
        <v>-30.11</v>
      </c>
      <c r="AA23" s="155">
        <v>98463501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123478</v>
      </c>
      <c r="F24" s="100">
        <v>123478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30870</v>
      </c>
      <c r="Y24" s="100">
        <v>-30870</v>
      </c>
      <c r="Z24" s="137">
        <v>-100</v>
      </c>
      <c r="AA24" s="153">
        <v>123478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1361759464</v>
      </c>
      <c r="D25" s="168">
        <f>+D5+D9+D15+D19+D24</f>
        <v>0</v>
      </c>
      <c r="E25" s="169">
        <f t="shared" si="4"/>
        <v>1414350000</v>
      </c>
      <c r="F25" s="73">
        <f t="shared" si="4"/>
        <v>1414350000</v>
      </c>
      <c r="G25" s="73">
        <f t="shared" si="4"/>
        <v>165246983</v>
      </c>
      <c r="H25" s="73">
        <f t="shared" si="4"/>
        <v>99391963</v>
      </c>
      <c r="I25" s="73">
        <f t="shared" si="4"/>
        <v>103688770</v>
      </c>
      <c r="J25" s="73">
        <f t="shared" si="4"/>
        <v>368327716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368327716</v>
      </c>
      <c r="X25" s="73">
        <f t="shared" si="4"/>
        <v>353587502</v>
      </c>
      <c r="Y25" s="73">
        <f t="shared" si="4"/>
        <v>14740214</v>
      </c>
      <c r="Z25" s="170">
        <f>+IF(X25&lt;&gt;0,+(Y25/X25)*100,0)</f>
        <v>4.168759901474119</v>
      </c>
      <c r="AA25" s="168">
        <f>+AA5+AA9+AA15+AA19+AA24</f>
        <v>1414350000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1292135340</v>
      </c>
      <c r="D28" s="153">
        <f>SUM(D29:D31)</f>
        <v>0</v>
      </c>
      <c r="E28" s="154">
        <f t="shared" si="5"/>
        <v>223091388</v>
      </c>
      <c r="F28" s="100">
        <f t="shared" si="5"/>
        <v>223091388</v>
      </c>
      <c r="G28" s="100">
        <f t="shared" si="5"/>
        <v>74270771</v>
      </c>
      <c r="H28" s="100">
        <f t="shared" si="5"/>
        <v>126488783</v>
      </c>
      <c r="I28" s="100">
        <f t="shared" si="5"/>
        <v>128648810</v>
      </c>
      <c r="J28" s="100">
        <f t="shared" si="5"/>
        <v>329408364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329408364</v>
      </c>
      <c r="X28" s="100">
        <f t="shared" si="5"/>
        <v>55772847</v>
      </c>
      <c r="Y28" s="100">
        <f t="shared" si="5"/>
        <v>273635517</v>
      </c>
      <c r="Z28" s="137">
        <f>+IF(X28&lt;&gt;0,+(Y28/X28)*100,0)</f>
        <v>490.62497562658046</v>
      </c>
      <c r="AA28" s="153">
        <f>SUM(AA29:AA31)</f>
        <v>223091388</v>
      </c>
    </row>
    <row r="29" spans="1:27" ht="13.5">
      <c r="A29" s="138" t="s">
        <v>75</v>
      </c>
      <c r="B29" s="136"/>
      <c r="C29" s="155">
        <v>1292135340</v>
      </c>
      <c r="D29" s="155"/>
      <c r="E29" s="156">
        <v>87242601</v>
      </c>
      <c r="F29" s="60">
        <v>87242601</v>
      </c>
      <c r="G29" s="60">
        <v>74270771</v>
      </c>
      <c r="H29" s="60">
        <v>126488783</v>
      </c>
      <c r="I29" s="60">
        <v>128648810</v>
      </c>
      <c r="J29" s="60">
        <v>329408364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329408364</v>
      </c>
      <c r="X29" s="60">
        <v>21810650</v>
      </c>
      <c r="Y29" s="60">
        <v>307597714</v>
      </c>
      <c r="Z29" s="140">
        <v>1410.31</v>
      </c>
      <c r="AA29" s="155">
        <v>87242601</v>
      </c>
    </row>
    <row r="30" spans="1:27" ht="13.5">
      <c r="A30" s="138" t="s">
        <v>76</v>
      </c>
      <c r="B30" s="136"/>
      <c r="C30" s="157"/>
      <c r="D30" s="157"/>
      <c r="E30" s="158">
        <v>49031469</v>
      </c>
      <c r="F30" s="159">
        <v>49031469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12257867</v>
      </c>
      <c r="Y30" s="159">
        <v>-12257867</v>
      </c>
      <c r="Z30" s="141">
        <v>-100</v>
      </c>
      <c r="AA30" s="157">
        <v>49031469</v>
      </c>
    </row>
    <row r="31" spans="1:27" ht="13.5">
      <c r="A31" s="138" t="s">
        <v>77</v>
      </c>
      <c r="B31" s="136"/>
      <c r="C31" s="155"/>
      <c r="D31" s="155"/>
      <c r="E31" s="156">
        <v>86817318</v>
      </c>
      <c r="F31" s="60">
        <v>86817318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21704330</v>
      </c>
      <c r="Y31" s="60">
        <v>-21704330</v>
      </c>
      <c r="Z31" s="140">
        <v>-100</v>
      </c>
      <c r="AA31" s="155">
        <v>86817318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159882002</v>
      </c>
      <c r="F32" s="100">
        <f t="shared" si="6"/>
        <v>159882002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39970501</v>
      </c>
      <c r="Y32" s="100">
        <f t="shared" si="6"/>
        <v>-39970501</v>
      </c>
      <c r="Z32" s="137">
        <f>+IF(X32&lt;&gt;0,+(Y32/X32)*100,0)</f>
        <v>-100</v>
      </c>
      <c r="AA32" s="153">
        <f>SUM(AA33:AA37)</f>
        <v>159882002</v>
      </c>
    </row>
    <row r="33" spans="1:27" ht="13.5">
      <c r="A33" s="138" t="s">
        <v>79</v>
      </c>
      <c r="B33" s="136"/>
      <c r="C33" s="155"/>
      <c r="D33" s="155"/>
      <c r="E33" s="156">
        <v>50073303</v>
      </c>
      <c r="F33" s="60">
        <v>50073303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12518326</v>
      </c>
      <c r="Y33" s="60">
        <v>-12518326</v>
      </c>
      <c r="Z33" s="140">
        <v>-100</v>
      </c>
      <c r="AA33" s="155">
        <v>50073303</v>
      </c>
    </row>
    <row r="34" spans="1:27" ht="13.5">
      <c r="A34" s="138" t="s">
        <v>80</v>
      </c>
      <c r="B34" s="136"/>
      <c r="C34" s="155"/>
      <c r="D34" s="155"/>
      <c r="E34" s="156">
        <v>34268045</v>
      </c>
      <c r="F34" s="60">
        <v>34268045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8567011</v>
      </c>
      <c r="Y34" s="60">
        <v>-8567011</v>
      </c>
      <c r="Z34" s="140">
        <v>-100</v>
      </c>
      <c r="AA34" s="155">
        <v>34268045</v>
      </c>
    </row>
    <row r="35" spans="1:27" ht="13.5">
      <c r="A35" s="138" t="s">
        <v>81</v>
      </c>
      <c r="B35" s="136"/>
      <c r="C35" s="155"/>
      <c r="D35" s="155"/>
      <c r="E35" s="156">
        <v>51466304</v>
      </c>
      <c r="F35" s="60">
        <v>51466304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12866576</v>
      </c>
      <c r="Y35" s="60">
        <v>-12866576</v>
      </c>
      <c r="Z35" s="140">
        <v>-100</v>
      </c>
      <c r="AA35" s="155">
        <v>51466304</v>
      </c>
    </row>
    <row r="36" spans="1:27" ht="13.5">
      <c r="A36" s="138" t="s">
        <v>82</v>
      </c>
      <c r="B36" s="136"/>
      <c r="C36" s="155"/>
      <c r="D36" s="155"/>
      <c r="E36" s="156">
        <v>22100482</v>
      </c>
      <c r="F36" s="60">
        <v>22100482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5525121</v>
      </c>
      <c r="Y36" s="60">
        <v>-5525121</v>
      </c>
      <c r="Z36" s="140">
        <v>-100</v>
      </c>
      <c r="AA36" s="155">
        <v>22100482</v>
      </c>
    </row>
    <row r="37" spans="1:27" ht="13.5">
      <c r="A37" s="138" t="s">
        <v>83</v>
      </c>
      <c r="B37" s="136"/>
      <c r="C37" s="157"/>
      <c r="D37" s="157"/>
      <c r="E37" s="158">
        <v>1973868</v>
      </c>
      <c r="F37" s="159">
        <v>1973868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493467</v>
      </c>
      <c r="Y37" s="159">
        <v>-493467</v>
      </c>
      <c r="Z37" s="141">
        <v>-100</v>
      </c>
      <c r="AA37" s="157">
        <v>1973868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327493544</v>
      </c>
      <c r="F38" s="100">
        <f t="shared" si="7"/>
        <v>327493544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81873386</v>
      </c>
      <c r="Y38" s="100">
        <f t="shared" si="7"/>
        <v>-81873386</v>
      </c>
      <c r="Z38" s="137">
        <f>+IF(X38&lt;&gt;0,+(Y38/X38)*100,0)</f>
        <v>-100</v>
      </c>
      <c r="AA38" s="153">
        <f>SUM(AA39:AA41)</f>
        <v>327493544</v>
      </c>
    </row>
    <row r="39" spans="1:27" ht="13.5">
      <c r="A39" s="138" t="s">
        <v>85</v>
      </c>
      <c r="B39" s="136"/>
      <c r="C39" s="155"/>
      <c r="D39" s="155"/>
      <c r="E39" s="156">
        <v>35691293</v>
      </c>
      <c r="F39" s="60">
        <v>35691293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8922823</v>
      </c>
      <c r="Y39" s="60">
        <v>-8922823</v>
      </c>
      <c r="Z39" s="140">
        <v>-100</v>
      </c>
      <c r="AA39" s="155">
        <v>35691293</v>
      </c>
    </row>
    <row r="40" spans="1:27" ht="13.5">
      <c r="A40" s="138" t="s">
        <v>86</v>
      </c>
      <c r="B40" s="136"/>
      <c r="C40" s="155"/>
      <c r="D40" s="155"/>
      <c r="E40" s="156">
        <v>291747263</v>
      </c>
      <c r="F40" s="60">
        <v>291747263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72936816</v>
      </c>
      <c r="Y40" s="60">
        <v>-72936816</v>
      </c>
      <c r="Z40" s="140">
        <v>-100</v>
      </c>
      <c r="AA40" s="155">
        <v>291747263</v>
      </c>
    </row>
    <row r="41" spans="1:27" ht="13.5">
      <c r="A41" s="138" t="s">
        <v>87</v>
      </c>
      <c r="B41" s="136"/>
      <c r="C41" s="155"/>
      <c r="D41" s="155"/>
      <c r="E41" s="156">
        <v>54988</v>
      </c>
      <c r="F41" s="60">
        <v>54988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13747</v>
      </c>
      <c r="Y41" s="60">
        <v>-13747</v>
      </c>
      <c r="Z41" s="140">
        <v>-100</v>
      </c>
      <c r="AA41" s="155">
        <v>54988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792319375</v>
      </c>
      <c r="F42" s="100">
        <f t="shared" si="8"/>
        <v>792319375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198079844</v>
      </c>
      <c r="Y42" s="100">
        <f t="shared" si="8"/>
        <v>-198079844</v>
      </c>
      <c r="Z42" s="137">
        <f>+IF(X42&lt;&gt;0,+(Y42/X42)*100,0)</f>
        <v>-100</v>
      </c>
      <c r="AA42" s="153">
        <f>SUM(AA43:AA46)</f>
        <v>792319375</v>
      </c>
    </row>
    <row r="43" spans="1:27" ht="13.5">
      <c r="A43" s="138" t="s">
        <v>89</v>
      </c>
      <c r="B43" s="136"/>
      <c r="C43" s="155"/>
      <c r="D43" s="155"/>
      <c r="E43" s="156">
        <v>467828446</v>
      </c>
      <c r="F43" s="60">
        <v>467828446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116957112</v>
      </c>
      <c r="Y43" s="60">
        <v>-116957112</v>
      </c>
      <c r="Z43" s="140">
        <v>-100</v>
      </c>
      <c r="AA43" s="155">
        <v>467828446</v>
      </c>
    </row>
    <row r="44" spans="1:27" ht="13.5">
      <c r="A44" s="138" t="s">
        <v>90</v>
      </c>
      <c r="B44" s="136"/>
      <c r="C44" s="155"/>
      <c r="D44" s="155"/>
      <c r="E44" s="156">
        <v>185396020</v>
      </c>
      <c r="F44" s="60">
        <v>185396020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46349005</v>
      </c>
      <c r="Y44" s="60">
        <v>-46349005</v>
      </c>
      <c r="Z44" s="140">
        <v>-100</v>
      </c>
      <c r="AA44" s="155">
        <v>185396020</v>
      </c>
    </row>
    <row r="45" spans="1:27" ht="13.5">
      <c r="A45" s="138" t="s">
        <v>91</v>
      </c>
      <c r="B45" s="136"/>
      <c r="C45" s="157"/>
      <c r="D45" s="157"/>
      <c r="E45" s="158">
        <v>46137297</v>
      </c>
      <c r="F45" s="159">
        <v>46137297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11534324</v>
      </c>
      <c r="Y45" s="159">
        <v>-11534324</v>
      </c>
      <c r="Z45" s="141">
        <v>-100</v>
      </c>
      <c r="AA45" s="157">
        <v>46137297</v>
      </c>
    </row>
    <row r="46" spans="1:27" ht="13.5">
      <c r="A46" s="138" t="s">
        <v>92</v>
      </c>
      <c r="B46" s="136"/>
      <c r="C46" s="155"/>
      <c r="D46" s="155"/>
      <c r="E46" s="156">
        <v>92957612</v>
      </c>
      <c r="F46" s="60">
        <v>92957612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23239403</v>
      </c>
      <c r="Y46" s="60">
        <v>-23239403</v>
      </c>
      <c r="Z46" s="140">
        <v>-100</v>
      </c>
      <c r="AA46" s="155">
        <v>92957612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673691</v>
      </c>
      <c r="F47" s="100">
        <v>673691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168423</v>
      </c>
      <c r="Y47" s="100">
        <v>-168423</v>
      </c>
      <c r="Z47" s="137">
        <v>-100</v>
      </c>
      <c r="AA47" s="153">
        <v>673691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1292135340</v>
      </c>
      <c r="D48" s="168">
        <f>+D28+D32+D38+D42+D47</f>
        <v>0</v>
      </c>
      <c r="E48" s="169">
        <f t="shared" si="9"/>
        <v>1503460000</v>
      </c>
      <c r="F48" s="73">
        <f t="shared" si="9"/>
        <v>1503460000</v>
      </c>
      <c r="G48" s="73">
        <f t="shared" si="9"/>
        <v>74270771</v>
      </c>
      <c r="H48" s="73">
        <f t="shared" si="9"/>
        <v>126488783</v>
      </c>
      <c r="I48" s="73">
        <f t="shared" si="9"/>
        <v>128648810</v>
      </c>
      <c r="J48" s="73">
        <f t="shared" si="9"/>
        <v>329408364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329408364</v>
      </c>
      <c r="X48" s="73">
        <f t="shared" si="9"/>
        <v>375865001</v>
      </c>
      <c r="Y48" s="73">
        <f t="shared" si="9"/>
        <v>-46456637</v>
      </c>
      <c r="Z48" s="170">
        <f>+IF(X48&lt;&gt;0,+(Y48/X48)*100,0)</f>
        <v>-12.359926270443042</v>
      </c>
      <c r="AA48" s="168">
        <f>+AA28+AA32+AA38+AA42+AA47</f>
        <v>1503460000</v>
      </c>
    </row>
    <row r="49" spans="1:27" ht="13.5">
      <c r="A49" s="148" t="s">
        <v>49</v>
      </c>
      <c r="B49" s="149"/>
      <c r="C49" s="171">
        <f aca="true" t="shared" si="10" ref="C49:Y49">+C25-C48</f>
        <v>69624124</v>
      </c>
      <c r="D49" s="171">
        <f>+D25-D48</f>
        <v>0</v>
      </c>
      <c r="E49" s="172">
        <f t="shared" si="10"/>
        <v>-89110000</v>
      </c>
      <c r="F49" s="173">
        <f t="shared" si="10"/>
        <v>-89110000</v>
      </c>
      <c r="G49" s="173">
        <f t="shared" si="10"/>
        <v>90976212</v>
      </c>
      <c r="H49" s="173">
        <f t="shared" si="10"/>
        <v>-27096820</v>
      </c>
      <c r="I49" s="173">
        <f t="shared" si="10"/>
        <v>-24960040</v>
      </c>
      <c r="J49" s="173">
        <f t="shared" si="10"/>
        <v>38919352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38919352</v>
      </c>
      <c r="X49" s="173">
        <f>IF(F25=F48,0,X25-X48)</f>
        <v>-22277499</v>
      </c>
      <c r="Y49" s="173">
        <f t="shared" si="10"/>
        <v>61196851</v>
      </c>
      <c r="Z49" s="174">
        <f>+IF(X49&lt;&gt;0,+(Y49/X49)*100,0)</f>
        <v>-274.7025193447433</v>
      </c>
      <c r="AA49" s="171">
        <f>+AA25-AA48</f>
        <v>-89110000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165196821</v>
      </c>
      <c r="D5" s="155">
        <v>0</v>
      </c>
      <c r="E5" s="156">
        <v>186121150</v>
      </c>
      <c r="F5" s="60">
        <v>186121150</v>
      </c>
      <c r="G5" s="60">
        <v>14963875</v>
      </c>
      <c r="H5" s="60">
        <v>14963996</v>
      </c>
      <c r="I5" s="60">
        <v>14964771</v>
      </c>
      <c r="J5" s="60">
        <v>44892642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44892642</v>
      </c>
      <c r="X5" s="60">
        <v>46530288</v>
      </c>
      <c r="Y5" s="60">
        <v>-1637646</v>
      </c>
      <c r="Z5" s="140">
        <v>-3.52</v>
      </c>
      <c r="AA5" s="155">
        <v>186121150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567581179</v>
      </c>
      <c r="F7" s="60">
        <v>567581179</v>
      </c>
      <c r="G7" s="60">
        <v>25906090</v>
      </c>
      <c r="H7" s="60">
        <v>52493207</v>
      </c>
      <c r="I7" s="60">
        <v>52630727</v>
      </c>
      <c r="J7" s="60">
        <v>131030024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131030024</v>
      </c>
      <c r="X7" s="60">
        <v>141895295</v>
      </c>
      <c r="Y7" s="60">
        <v>-10865271</v>
      </c>
      <c r="Z7" s="140">
        <v>-7.66</v>
      </c>
      <c r="AA7" s="155">
        <v>567581179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153603998</v>
      </c>
      <c r="F8" s="60">
        <v>153603998</v>
      </c>
      <c r="G8" s="60">
        <v>10850948</v>
      </c>
      <c r="H8" s="60">
        <v>11795177</v>
      </c>
      <c r="I8" s="60">
        <v>12268164</v>
      </c>
      <c r="J8" s="60">
        <v>34914289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34914289</v>
      </c>
      <c r="X8" s="60">
        <v>38401000</v>
      </c>
      <c r="Y8" s="60">
        <v>-3486711</v>
      </c>
      <c r="Z8" s="140">
        <v>-9.08</v>
      </c>
      <c r="AA8" s="155">
        <v>153603998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84381556</v>
      </c>
      <c r="F9" s="60">
        <v>84381556</v>
      </c>
      <c r="G9" s="60">
        <v>6961945</v>
      </c>
      <c r="H9" s="60">
        <v>6936651</v>
      </c>
      <c r="I9" s="60">
        <v>6999857</v>
      </c>
      <c r="J9" s="60">
        <v>20898453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20898453</v>
      </c>
      <c r="X9" s="60">
        <v>21095389</v>
      </c>
      <c r="Y9" s="60">
        <v>-196936</v>
      </c>
      <c r="Z9" s="140">
        <v>-0.93</v>
      </c>
      <c r="AA9" s="155">
        <v>84381556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68644573</v>
      </c>
      <c r="F10" s="54">
        <v>68644573</v>
      </c>
      <c r="G10" s="54">
        <v>5731224</v>
      </c>
      <c r="H10" s="54">
        <v>5760967</v>
      </c>
      <c r="I10" s="54">
        <v>5713061</v>
      </c>
      <c r="J10" s="54">
        <v>17205252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17205252</v>
      </c>
      <c r="X10" s="54">
        <v>17161143</v>
      </c>
      <c r="Y10" s="54">
        <v>44109</v>
      </c>
      <c r="Z10" s="184">
        <v>0.26</v>
      </c>
      <c r="AA10" s="130">
        <v>68644573</v>
      </c>
    </row>
    <row r="11" spans="1:27" ht="13.5">
      <c r="A11" s="183" t="s">
        <v>107</v>
      </c>
      <c r="B11" s="185"/>
      <c r="C11" s="155">
        <v>718417674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3677190</v>
      </c>
      <c r="D12" s="155">
        <v>0</v>
      </c>
      <c r="E12" s="156">
        <v>5889549</v>
      </c>
      <c r="F12" s="60">
        <v>5889549</v>
      </c>
      <c r="G12" s="60">
        <v>342473</v>
      </c>
      <c r="H12" s="60">
        <v>368920</v>
      </c>
      <c r="I12" s="60">
        <v>372234</v>
      </c>
      <c r="J12" s="60">
        <v>1083627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1083627</v>
      </c>
      <c r="X12" s="60">
        <v>1472387</v>
      </c>
      <c r="Y12" s="60">
        <v>-388760</v>
      </c>
      <c r="Z12" s="140">
        <v>-26.4</v>
      </c>
      <c r="AA12" s="155">
        <v>5889549</v>
      </c>
    </row>
    <row r="13" spans="1:27" ht="13.5">
      <c r="A13" s="181" t="s">
        <v>109</v>
      </c>
      <c r="B13" s="185"/>
      <c r="C13" s="155">
        <v>94392883</v>
      </c>
      <c r="D13" s="155">
        <v>0</v>
      </c>
      <c r="E13" s="156">
        <v>17435635</v>
      </c>
      <c r="F13" s="60">
        <v>17435635</v>
      </c>
      <c r="G13" s="60">
        <v>120350</v>
      </c>
      <c r="H13" s="60">
        <v>949832</v>
      </c>
      <c r="I13" s="60">
        <v>1068620</v>
      </c>
      <c r="J13" s="60">
        <v>2138802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2138802</v>
      </c>
      <c r="X13" s="60">
        <v>4358909</v>
      </c>
      <c r="Y13" s="60">
        <v>-2220107</v>
      </c>
      <c r="Z13" s="140">
        <v>-50.93</v>
      </c>
      <c r="AA13" s="155">
        <v>17435635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30000000</v>
      </c>
      <c r="F14" s="60">
        <v>30000000</v>
      </c>
      <c r="G14" s="60">
        <v>0</v>
      </c>
      <c r="H14" s="60">
        <v>614232</v>
      </c>
      <c r="I14" s="60">
        <v>640888</v>
      </c>
      <c r="J14" s="60">
        <v>1255120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1255120</v>
      </c>
      <c r="X14" s="60">
        <v>7500000</v>
      </c>
      <c r="Y14" s="60">
        <v>-6244880</v>
      </c>
      <c r="Z14" s="140">
        <v>-83.27</v>
      </c>
      <c r="AA14" s="155">
        <v>30000000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2121492</v>
      </c>
      <c r="D16" s="155">
        <v>0</v>
      </c>
      <c r="E16" s="156">
        <v>2570189</v>
      </c>
      <c r="F16" s="60">
        <v>2570189</v>
      </c>
      <c r="G16" s="60">
        <v>23543</v>
      </c>
      <c r="H16" s="60">
        <v>219052</v>
      </c>
      <c r="I16" s="60">
        <v>170620</v>
      </c>
      <c r="J16" s="60">
        <v>413215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413215</v>
      </c>
      <c r="X16" s="60">
        <v>642547</v>
      </c>
      <c r="Y16" s="60">
        <v>-229332</v>
      </c>
      <c r="Z16" s="140">
        <v>-35.69</v>
      </c>
      <c r="AA16" s="155">
        <v>2570189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3003</v>
      </c>
      <c r="F17" s="60">
        <v>3003</v>
      </c>
      <c r="G17" s="60">
        <v>1228</v>
      </c>
      <c r="H17" s="60">
        <v>526</v>
      </c>
      <c r="I17" s="60">
        <v>175</v>
      </c>
      <c r="J17" s="60">
        <v>1929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1929</v>
      </c>
      <c r="X17" s="60">
        <v>751</v>
      </c>
      <c r="Y17" s="60">
        <v>1178</v>
      </c>
      <c r="Z17" s="140">
        <v>156.86</v>
      </c>
      <c r="AA17" s="155">
        <v>3003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367927392</v>
      </c>
      <c r="D19" s="155">
        <v>0</v>
      </c>
      <c r="E19" s="156">
        <v>290200983</v>
      </c>
      <c r="F19" s="60">
        <v>290200983</v>
      </c>
      <c r="G19" s="60">
        <v>98424000</v>
      </c>
      <c r="H19" s="60">
        <v>4022295</v>
      </c>
      <c r="I19" s="60">
        <v>7815767</v>
      </c>
      <c r="J19" s="60">
        <v>110262062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110262062</v>
      </c>
      <c r="X19" s="60">
        <v>72550246</v>
      </c>
      <c r="Y19" s="60">
        <v>37711816</v>
      </c>
      <c r="Z19" s="140">
        <v>51.98</v>
      </c>
      <c r="AA19" s="155">
        <v>290200983</v>
      </c>
    </row>
    <row r="20" spans="1:27" ht="13.5">
      <c r="A20" s="181" t="s">
        <v>35</v>
      </c>
      <c r="B20" s="185"/>
      <c r="C20" s="155">
        <v>10026012</v>
      </c>
      <c r="D20" s="155">
        <v>0</v>
      </c>
      <c r="E20" s="156">
        <v>7918185</v>
      </c>
      <c r="F20" s="54">
        <v>7918185</v>
      </c>
      <c r="G20" s="54">
        <v>1921307</v>
      </c>
      <c r="H20" s="54">
        <v>1267108</v>
      </c>
      <c r="I20" s="54">
        <v>1043886</v>
      </c>
      <c r="J20" s="54">
        <v>4232301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4232301</v>
      </c>
      <c r="X20" s="54">
        <v>1979546</v>
      </c>
      <c r="Y20" s="54">
        <v>2252755</v>
      </c>
      <c r="Z20" s="184">
        <v>113.8</v>
      </c>
      <c r="AA20" s="130">
        <v>7918185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1361759464</v>
      </c>
      <c r="D22" s="188">
        <f>SUM(D5:D21)</f>
        <v>0</v>
      </c>
      <c r="E22" s="189">
        <f t="shared" si="0"/>
        <v>1414350000</v>
      </c>
      <c r="F22" s="190">
        <f t="shared" si="0"/>
        <v>1414350000</v>
      </c>
      <c r="G22" s="190">
        <f t="shared" si="0"/>
        <v>165246983</v>
      </c>
      <c r="H22" s="190">
        <f t="shared" si="0"/>
        <v>99391963</v>
      </c>
      <c r="I22" s="190">
        <f t="shared" si="0"/>
        <v>103688770</v>
      </c>
      <c r="J22" s="190">
        <f t="shared" si="0"/>
        <v>368327716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368327716</v>
      </c>
      <c r="X22" s="190">
        <f t="shared" si="0"/>
        <v>353587501</v>
      </c>
      <c r="Y22" s="190">
        <f t="shared" si="0"/>
        <v>14740215</v>
      </c>
      <c r="Z22" s="191">
        <f>+IF(X22&lt;&gt;0,+(Y22/X22)*100,0)</f>
        <v>4.168760196079442</v>
      </c>
      <c r="AA22" s="188">
        <f>SUM(AA5:AA21)</f>
        <v>1414350000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251156745</v>
      </c>
      <c r="D25" s="155">
        <v>0</v>
      </c>
      <c r="E25" s="156">
        <v>294260814</v>
      </c>
      <c r="F25" s="60">
        <v>294260814</v>
      </c>
      <c r="G25" s="60">
        <v>25857737</v>
      </c>
      <c r="H25" s="60">
        <v>26184327</v>
      </c>
      <c r="I25" s="60">
        <v>27648836</v>
      </c>
      <c r="J25" s="60">
        <v>79690900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79690900</v>
      </c>
      <c r="X25" s="60">
        <v>73565204</v>
      </c>
      <c r="Y25" s="60">
        <v>6125696</v>
      </c>
      <c r="Z25" s="140">
        <v>8.33</v>
      </c>
      <c r="AA25" s="155">
        <v>294260814</v>
      </c>
    </row>
    <row r="26" spans="1:27" ht="13.5">
      <c r="A26" s="183" t="s">
        <v>38</v>
      </c>
      <c r="B26" s="182"/>
      <c r="C26" s="155">
        <v>17224741</v>
      </c>
      <c r="D26" s="155">
        <v>0</v>
      </c>
      <c r="E26" s="156">
        <v>19029520</v>
      </c>
      <c r="F26" s="60">
        <v>19029520</v>
      </c>
      <c r="G26" s="60">
        <v>1022167</v>
      </c>
      <c r="H26" s="60">
        <v>1197168</v>
      </c>
      <c r="I26" s="60">
        <v>1179198</v>
      </c>
      <c r="J26" s="60">
        <v>3398533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3398533</v>
      </c>
      <c r="X26" s="60">
        <v>4757380</v>
      </c>
      <c r="Y26" s="60">
        <v>-1358847</v>
      </c>
      <c r="Z26" s="140">
        <v>-28.56</v>
      </c>
      <c r="AA26" s="155">
        <v>19029520</v>
      </c>
    </row>
    <row r="27" spans="1:27" ht="13.5">
      <c r="A27" s="183" t="s">
        <v>118</v>
      </c>
      <c r="B27" s="182"/>
      <c r="C27" s="155">
        <v>60161307</v>
      </c>
      <c r="D27" s="155">
        <v>0</v>
      </c>
      <c r="E27" s="156">
        <v>90148510</v>
      </c>
      <c r="F27" s="60">
        <v>90148510</v>
      </c>
      <c r="G27" s="60">
        <v>7512376</v>
      </c>
      <c r="H27" s="60">
        <v>7512376</v>
      </c>
      <c r="I27" s="60">
        <v>7512376</v>
      </c>
      <c r="J27" s="60">
        <v>22537128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22537128</v>
      </c>
      <c r="X27" s="60">
        <v>22537128</v>
      </c>
      <c r="Y27" s="60">
        <v>0</v>
      </c>
      <c r="Z27" s="140">
        <v>0</v>
      </c>
      <c r="AA27" s="155">
        <v>90148510</v>
      </c>
    </row>
    <row r="28" spans="1:27" ht="13.5">
      <c r="A28" s="183" t="s">
        <v>39</v>
      </c>
      <c r="B28" s="182"/>
      <c r="C28" s="155">
        <v>255512963</v>
      </c>
      <c r="D28" s="155">
        <v>0</v>
      </c>
      <c r="E28" s="156">
        <v>229488989</v>
      </c>
      <c r="F28" s="60">
        <v>229488989</v>
      </c>
      <c r="G28" s="60">
        <v>19128110</v>
      </c>
      <c r="H28" s="60">
        <v>19227740</v>
      </c>
      <c r="I28" s="60">
        <v>19227740</v>
      </c>
      <c r="J28" s="60">
        <v>57583590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57583590</v>
      </c>
      <c r="X28" s="60">
        <v>57372247</v>
      </c>
      <c r="Y28" s="60">
        <v>211343</v>
      </c>
      <c r="Z28" s="140">
        <v>0.37</v>
      </c>
      <c r="AA28" s="155">
        <v>229488989</v>
      </c>
    </row>
    <row r="29" spans="1:27" ht="13.5">
      <c r="A29" s="183" t="s">
        <v>40</v>
      </c>
      <c r="B29" s="182"/>
      <c r="C29" s="155">
        <v>7299937</v>
      </c>
      <c r="D29" s="155">
        <v>0</v>
      </c>
      <c r="E29" s="156">
        <v>16365969</v>
      </c>
      <c r="F29" s="60">
        <v>16365969</v>
      </c>
      <c r="G29" s="60">
        <v>39517</v>
      </c>
      <c r="H29" s="60">
        <v>39517</v>
      </c>
      <c r="I29" s="60">
        <v>1662972</v>
      </c>
      <c r="J29" s="60">
        <v>1742006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1742006</v>
      </c>
      <c r="X29" s="60">
        <v>4091492</v>
      </c>
      <c r="Y29" s="60">
        <v>-2349486</v>
      </c>
      <c r="Z29" s="140">
        <v>-57.42</v>
      </c>
      <c r="AA29" s="155">
        <v>16365969</v>
      </c>
    </row>
    <row r="30" spans="1:27" ht="13.5">
      <c r="A30" s="183" t="s">
        <v>119</v>
      </c>
      <c r="B30" s="182"/>
      <c r="C30" s="155">
        <v>383643232</v>
      </c>
      <c r="D30" s="155">
        <v>0</v>
      </c>
      <c r="E30" s="156">
        <v>400000000</v>
      </c>
      <c r="F30" s="60">
        <v>400000000</v>
      </c>
      <c r="G30" s="60">
        <v>0</v>
      </c>
      <c r="H30" s="60">
        <v>46224096</v>
      </c>
      <c r="I30" s="60">
        <v>42509231</v>
      </c>
      <c r="J30" s="60">
        <v>88733327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88733327</v>
      </c>
      <c r="X30" s="60">
        <v>100000000</v>
      </c>
      <c r="Y30" s="60">
        <v>-11266673</v>
      </c>
      <c r="Z30" s="140">
        <v>-11.27</v>
      </c>
      <c r="AA30" s="155">
        <v>400000000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2411046</v>
      </c>
      <c r="F31" s="60">
        <v>2411046</v>
      </c>
      <c r="G31" s="60">
        <v>267808</v>
      </c>
      <c r="H31" s="60">
        <v>219985</v>
      </c>
      <c r="I31" s="60">
        <v>208061</v>
      </c>
      <c r="J31" s="60">
        <v>695854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695854</v>
      </c>
      <c r="X31" s="60">
        <v>602762</v>
      </c>
      <c r="Y31" s="60">
        <v>93092</v>
      </c>
      <c r="Z31" s="140">
        <v>15.44</v>
      </c>
      <c r="AA31" s="155">
        <v>2411046</v>
      </c>
    </row>
    <row r="32" spans="1:27" ht="13.5">
      <c r="A32" s="183" t="s">
        <v>121</v>
      </c>
      <c r="B32" s="182"/>
      <c r="C32" s="155">
        <v>26091088</v>
      </c>
      <c r="D32" s="155">
        <v>0</v>
      </c>
      <c r="E32" s="156">
        <v>129328000</v>
      </c>
      <c r="F32" s="60">
        <v>129328000</v>
      </c>
      <c r="G32" s="60">
        <v>9373106</v>
      </c>
      <c r="H32" s="60">
        <v>12313785</v>
      </c>
      <c r="I32" s="60">
        <v>10732767</v>
      </c>
      <c r="J32" s="60">
        <v>32419658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32419658</v>
      </c>
      <c r="X32" s="60">
        <v>32332000</v>
      </c>
      <c r="Y32" s="60">
        <v>87658</v>
      </c>
      <c r="Z32" s="140">
        <v>0.27</v>
      </c>
      <c r="AA32" s="155">
        <v>129328000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291045327</v>
      </c>
      <c r="D34" s="155">
        <v>0</v>
      </c>
      <c r="E34" s="156">
        <v>322427152</v>
      </c>
      <c r="F34" s="60">
        <v>322427152</v>
      </c>
      <c r="G34" s="60">
        <v>11069950</v>
      </c>
      <c r="H34" s="60">
        <v>13569789</v>
      </c>
      <c r="I34" s="60">
        <v>17967629</v>
      </c>
      <c r="J34" s="60">
        <v>42607368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42607368</v>
      </c>
      <c r="X34" s="60">
        <v>80606788</v>
      </c>
      <c r="Y34" s="60">
        <v>-37999420</v>
      </c>
      <c r="Z34" s="140">
        <v>-47.14</v>
      </c>
      <c r="AA34" s="155">
        <v>322427152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1292135340</v>
      </c>
      <c r="D36" s="188">
        <f>SUM(D25:D35)</f>
        <v>0</v>
      </c>
      <c r="E36" s="189">
        <f t="shared" si="1"/>
        <v>1503460000</v>
      </c>
      <c r="F36" s="190">
        <f t="shared" si="1"/>
        <v>1503460000</v>
      </c>
      <c r="G36" s="190">
        <f t="shared" si="1"/>
        <v>74270771</v>
      </c>
      <c r="H36" s="190">
        <f t="shared" si="1"/>
        <v>126488783</v>
      </c>
      <c r="I36" s="190">
        <f t="shared" si="1"/>
        <v>128648810</v>
      </c>
      <c r="J36" s="190">
        <f t="shared" si="1"/>
        <v>329408364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329408364</v>
      </c>
      <c r="X36" s="190">
        <f t="shared" si="1"/>
        <v>375865001</v>
      </c>
      <c r="Y36" s="190">
        <f t="shared" si="1"/>
        <v>-46456637</v>
      </c>
      <c r="Z36" s="191">
        <f>+IF(X36&lt;&gt;0,+(Y36/X36)*100,0)</f>
        <v>-12.359926270443042</v>
      </c>
      <c r="AA36" s="188">
        <f>SUM(AA25:AA35)</f>
        <v>1503460000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69624124</v>
      </c>
      <c r="D38" s="199">
        <f>+D22-D36</f>
        <v>0</v>
      </c>
      <c r="E38" s="200">
        <f t="shared" si="2"/>
        <v>-89110000</v>
      </c>
      <c r="F38" s="106">
        <f t="shared" si="2"/>
        <v>-89110000</v>
      </c>
      <c r="G38" s="106">
        <f t="shared" si="2"/>
        <v>90976212</v>
      </c>
      <c r="H38" s="106">
        <f t="shared" si="2"/>
        <v>-27096820</v>
      </c>
      <c r="I38" s="106">
        <f t="shared" si="2"/>
        <v>-24960040</v>
      </c>
      <c r="J38" s="106">
        <f t="shared" si="2"/>
        <v>38919352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38919352</v>
      </c>
      <c r="X38" s="106">
        <f>IF(F22=F36,0,X22-X36)</f>
        <v>-22277500</v>
      </c>
      <c r="Y38" s="106">
        <f t="shared" si="2"/>
        <v>61196852</v>
      </c>
      <c r="Z38" s="201">
        <f>+IF(X38&lt;&gt;0,+(Y38/X38)*100,0)</f>
        <v>-274.7025115026372</v>
      </c>
      <c r="AA38" s="199">
        <f>+AA22-AA36</f>
        <v>-89110000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69624124</v>
      </c>
      <c r="D42" s="206">
        <f>SUM(D38:D41)</f>
        <v>0</v>
      </c>
      <c r="E42" s="207">
        <f t="shared" si="3"/>
        <v>-89110000</v>
      </c>
      <c r="F42" s="88">
        <f t="shared" si="3"/>
        <v>-89110000</v>
      </c>
      <c r="G42" s="88">
        <f t="shared" si="3"/>
        <v>90976212</v>
      </c>
      <c r="H42" s="88">
        <f t="shared" si="3"/>
        <v>-27096820</v>
      </c>
      <c r="I42" s="88">
        <f t="shared" si="3"/>
        <v>-24960040</v>
      </c>
      <c r="J42" s="88">
        <f t="shared" si="3"/>
        <v>38919352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38919352</v>
      </c>
      <c r="X42" s="88">
        <f t="shared" si="3"/>
        <v>-22277500</v>
      </c>
      <c r="Y42" s="88">
        <f t="shared" si="3"/>
        <v>61196852</v>
      </c>
      <c r="Z42" s="208">
        <f>+IF(X42&lt;&gt;0,+(Y42/X42)*100,0)</f>
        <v>-274.7025115026372</v>
      </c>
      <c r="AA42" s="206">
        <f>SUM(AA38:AA41)</f>
        <v>-89110000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69624124</v>
      </c>
      <c r="D44" s="210">
        <f>+D42-D43</f>
        <v>0</v>
      </c>
      <c r="E44" s="211">
        <f t="shared" si="4"/>
        <v>-89110000</v>
      </c>
      <c r="F44" s="77">
        <f t="shared" si="4"/>
        <v>-89110000</v>
      </c>
      <c r="G44" s="77">
        <f t="shared" si="4"/>
        <v>90976212</v>
      </c>
      <c r="H44" s="77">
        <f t="shared" si="4"/>
        <v>-27096820</v>
      </c>
      <c r="I44" s="77">
        <f t="shared" si="4"/>
        <v>-24960040</v>
      </c>
      <c r="J44" s="77">
        <f t="shared" si="4"/>
        <v>38919352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38919352</v>
      </c>
      <c r="X44" s="77">
        <f t="shared" si="4"/>
        <v>-22277500</v>
      </c>
      <c r="Y44" s="77">
        <f t="shared" si="4"/>
        <v>61196852</v>
      </c>
      <c r="Z44" s="212">
        <f>+IF(X44&lt;&gt;0,+(Y44/X44)*100,0)</f>
        <v>-274.7025115026372</v>
      </c>
      <c r="AA44" s="210">
        <f>+AA42-AA43</f>
        <v>-89110000</v>
      </c>
    </row>
    <row r="45" spans="1:27" ht="13.5">
      <c r="A45" s="181" t="s">
        <v>127</v>
      </c>
      <c r="B45" s="185"/>
      <c r="C45" s="157">
        <v>-113876919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-44252795</v>
      </c>
      <c r="D46" s="206">
        <f>SUM(D44:D45)</f>
        <v>0</v>
      </c>
      <c r="E46" s="207">
        <f t="shared" si="5"/>
        <v>-89110000</v>
      </c>
      <c r="F46" s="88">
        <f t="shared" si="5"/>
        <v>-89110000</v>
      </c>
      <c r="G46" s="88">
        <f t="shared" si="5"/>
        <v>90976212</v>
      </c>
      <c r="H46" s="88">
        <f t="shared" si="5"/>
        <v>-27096820</v>
      </c>
      <c r="I46" s="88">
        <f t="shared" si="5"/>
        <v>-24960040</v>
      </c>
      <c r="J46" s="88">
        <f t="shared" si="5"/>
        <v>38919352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38919352</v>
      </c>
      <c r="X46" s="88">
        <f t="shared" si="5"/>
        <v>-22277500</v>
      </c>
      <c r="Y46" s="88">
        <f t="shared" si="5"/>
        <v>61196852</v>
      </c>
      <c r="Z46" s="208">
        <f>+IF(X46&lt;&gt;0,+(Y46/X46)*100,0)</f>
        <v>-274.7025115026372</v>
      </c>
      <c r="AA46" s="206">
        <f>SUM(AA44:AA45)</f>
        <v>-89110000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-44252795</v>
      </c>
      <c r="D48" s="217">
        <f>SUM(D46:D47)</f>
        <v>0</v>
      </c>
      <c r="E48" s="218">
        <f t="shared" si="6"/>
        <v>-89110000</v>
      </c>
      <c r="F48" s="219">
        <f t="shared" si="6"/>
        <v>-89110000</v>
      </c>
      <c r="G48" s="219">
        <f t="shared" si="6"/>
        <v>90976212</v>
      </c>
      <c r="H48" s="220">
        <f t="shared" si="6"/>
        <v>-27096820</v>
      </c>
      <c r="I48" s="220">
        <f t="shared" si="6"/>
        <v>-24960040</v>
      </c>
      <c r="J48" s="220">
        <f t="shared" si="6"/>
        <v>38919352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38919352</v>
      </c>
      <c r="X48" s="220">
        <f t="shared" si="6"/>
        <v>-22277500</v>
      </c>
      <c r="Y48" s="220">
        <f t="shared" si="6"/>
        <v>61196852</v>
      </c>
      <c r="Z48" s="221">
        <f>+IF(X48&lt;&gt;0,+(Y48/X48)*100,0)</f>
        <v>-274.7025115026372</v>
      </c>
      <c r="AA48" s="222">
        <f>SUM(AA46:AA47)</f>
        <v>-89110000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52143312</v>
      </c>
      <c r="D5" s="153">
        <f>SUM(D6:D8)</f>
        <v>0</v>
      </c>
      <c r="E5" s="154">
        <f t="shared" si="0"/>
        <v>117780000</v>
      </c>
      <c r="F5" s="100">
        <f t="shared" si="0"/>
        <v>117780000</v>
      </c>
      <c r="G5" s="100">
        <f t="shared" si="0"/>
        <v>120840</v>
      </c>
      <c r="H5" s="100">
        <f t="shared" si="0"/>
        <v>4776014</v>
      </c>
      <c r="I5" s="100">
        <f t="shared" si="0"/>
        <v>5324335</v>
      </c>
      <c r="J5" s="100">
        <f t="shared" si="0"/>
        <v>10221189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10221189</v>
      </c>
      <c r="X5" s="100">
        <f t="shared" si="0"/>
        <v>29445000</v>
      </c>
      <c r="Y5" s="100">
        <f t="shared" si="0"/>
        <v>-19223811</v>
      </c>
      <c r="Z5" s="137">
        <f>+IF(X5&lt;&gt;0,+(Y5/X5)*100,0)</f>
        <v>-65.28718288334183</v>
      </c>
      <c r="AA5" s="153">
        <f>SUM(AA6:AA8)</f>
        <v>117780000</v>
      </c>
    </row>
    <row r="6" spans="1:27" ht="13.5">
      <c r="A6" s="138" t="s">
        <v>75</v>
      </c>
      <c r="B6" s="136"/>
      <c r="C6" s="155">
        <v>1533042</v>
      </c>
      <c r="D6" s="155"/>
      <c r="E6" s="156">
        <v>112100000</v>
      </c>
      <c r="F6" s="60">
        <v>112100000</v>
      </c>
      <c r="G6" s="60"/>
      <c r="H6" s="60">
        <v>4725912</v>
      </c>
      <c r="I6" s="60">
        <v>5217919</v>
      </c>
      <c r="J6" s="60">
        <v>9943831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9943831</v>
      </c>
      <c r="X6" s="60">
        <v>28025000</v>
      </c>
      <c r="Y6" s="60">
        <v>-18081169</v>
      </c>
      <c r="Z6" s="140">
        <v>-64.52</v>
      </c>
      <c r="AA6" s="62">
        <v>112100000</v>
      </c>
    </row>
    <row r="7" spans="1:27" ht="13.5">
      <c r="A7" s="138" t="s">
        <v>76</v>
      </c>
      <c r="B7" s="136"/>
      <c r="C7" s="157">
        <v>437861</v>
      </c>
      <c r="D7" s="157"/>
      <c r="E7" s="158">
        <v>3730000</v>
      </c>
      <c r="F7" s="159">
        <v>3730000</v>
      </c>
      <c r="G7" s="159">
        <v>120840</v>
      </c>
      <c r="H7" s="159">
        <v>49982</v>
      </c>
      <c r="I7" s="159">
        <v>103177</v>
      </c>
      <c r="J7" s="159">
        <v>273999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273999</v>
      </c>
      <c r="X7" s="159">
        <v>932500</v>
      </c>
      <c r="Y7" s="159">
        <v>-658501</v>
      </c>
      <c r="Z7" s="141">
        <v>-70.62</v>
      </c>
      <c r="AA7" s="225">
        <v>3730000</v>
      </c>
    </row>
    <row r="8" spans="1:27" ht="13.5">
      <c r="A8" s="138" t="s">
        <v>77</v>
      </c>
      <c r="B8" s="136"/>
      <c r="C8" s="155">
        <v>50172409</v>
      </c>
      <c r="D8" s="155"/>
      <c r="E8" s="156">
        <v>1950000</v>
      </c>
      <c r="F8" s="60">
        <v>1950000</v>
      </c>
      <c r="G8" s="60"/>
      <c r="H8" s="60">
        <v>120</v>
      </c>
      <c r="I8" s="60">
        <v>3239</v>
      </c>
      <c r="J8" s="60">
        <v>3359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3359</v>
      </c>
      <c r="X8" s="60">
        <v>487500</v>
      </c>
      <c r="Y8" s="60">
        <v>-484141</v>
      </c>
      <c r="Z8" s="140">
        <v>-99.31</v>
      </c>
      <c r="AA8" s="62">
        <v>1950000</v>
      </c>
    </row>
    <row r="9" spans="1:27" ht="13.5">
      <c r="A9" s="135" t="s">
        <v>78</v>
      </c>
      <c r="B9" s="136"/>
      <c r="C9" s="153">
        <f aca="true" t="shared" si="1" ref="C9:Y9">SUM(C10:C14)</f>
        <v>23053958</v>
      </c>
      <c r="D9" s="153">
        <f>SUM(D10:D14)</f>
        <v>0</v>
      </c>
      <c r="E9" s="154">
        <f t="shared" si="1"/>
        <v>48530000</v>
      </c>
      <c r="F9" s="100">
        <f t="shared" si="1"/>
        <v>48530000</v>
      </c>
      <c r="G9" s="100">
        <f t="shared" si="1"/>
        <v>0</v>
      </c>
      <c r="H9" s="100">
        <f t="shared" si="1"/>
        <v>2960257</v>
      </c>
      <c r="I9" s="100">
        <f t="shared" si="1"/>
        <v>5066497</v>
      </c>
      <c r="J9" s="100">
        <f t="shared" si="1"/>
        <v>8026754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8026754</v>
      </c>
      <c r="X9" s="100">
        <f t="shared" si="1"/>
        <v>12132500</v>
      </c>
      <c r="Y9" s="100">
        <f t="shared" si="1"/>
        <v>-4105746</v>
      </c>
      <c r="Z9" s="137">
        <f>+IF(X9&lt;&gt;0,+(Y9/X9)*100,0)</f>
        <v>-33.840890171028235</v>
      </c>
      <c r="AA9" s="102">
        <f>SUM(AA10:AA14)</f>
        <v>48530000</v>
      </c>
    </row>
    <row r="10" spans="1:27" ht="13.5">
      <c r="A10" s="138" t="s">
        <v>79</v>
      </c>
      <c r="B10" s="136"/>
      <c r="C10" s="155">
        <v>2899910</v>
      </c>
      <c r="D10" s="155"/>
      <c r="E10" s="156">
        <v>10030000</v>
      </c>
      <c r="F10" s="60">
        <v>10030000</v>
      </c>
      <c r="G10" s="60"/>
      <c r="H10" s="60">
        <v>38000</v>
      </c>
      <c r="I10" s="60">
        <v>195002</v>
      </c>
      <c r="J10" s="60">
        <v>233002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233002</v>
      </c>
      <c r="X10" s="60">
        <v>2507500</v>
      </c>
      <c r="Y10" s="60">
        <v>-2274498</v>
      </c>
      <c r="Z10" s="140">
        <v>-90.71</v>
      </c>
      <c r="AA10" s="62">
        <v>10030000</v>
      </c>
    </row>
    <row r="11" spans="1:27" ht="13.5">
      <c r="A11" s="138" t="s">
        <v>80</v>
      </c>
      <c r="B11" s="136"/>
      <c r="C11" s="155">
        <v>11044845</v>
      </c>
      <c r="D11" s="155"/>
      <c r="E11" s="156">
        <v>25500000</v>
      </c>
      <c r="F11" s="60">
        <v>25500000</v>
      </c>
      <c r="G11" s="60"/>
      <c r="H11" s="60"/>
      <c r="I11" s="60">
        <v>4434566</v>
      </c>
      <c r="J11" s="60">
        <v>4434566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4434566</v>
      </c>
      <c r="X11" s="60">
        <v>6375000</v>
      </c>
      <c r="Y11" s="60">
        <v>-1940434</v>
      </c>
      <c r="Z11" s="140">
        <v>-30.44</v>
      </c>
      <c r="AA11" s="62">
        <v>25500000</v>
      </c>
    </row>
    <row r="12" spans="1:27" ht="13.5">
      <c r="A12" s="138" t="s">
        <v>81</v>
      </c>
      <c r="B12" s="136"/>
      <c r="C12" s="155">
        <v>4264332</v>
      </c>
      <c r="D12" s="155"/>
      <c r="E12" s="156">
        <v>1200000</v>
      </c>
      <c r="F12" s="60">
        <v>1200000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300000</v>
      </c>
      <c r="Y12" s="60">
        <v>-300000</v>
      </c>
      <c r="Z12" s="140">
        <v>-100</v>
      </c>
      <c r="AA12" s="62">
        <v>1200000</v>
      </c>
    </row>
    <row r="13" spans="1:27" ht="13.5">
      <c r="A13" s="138" t="s">
        <v>82</v>
      </c>
      <c r="B13" s="136"/>
      <c r="C13" s="155">
        <v>4844871</v>
      </c>
      <c r="D13" s="155"/>
      <c r="E13" s="156">
        <v>11450000</v>
      </c>
      <c r="F13" s="60">
        <v>11450000</v>
      </c>
      <c r="G13" s="60"/>
      <c r="H13" s="60">
        <v>2428782</v>
      </c>
      <c r="I13" s="60">
        <v>158058</v>
      </c>
      <c r="J13" s="60">
        <v>2586840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2586840</v>
      </c>
      <c r="X13" s="60">
        <v>2862500</v>
      </c>
      <c r="Y13" s="60">
        <v>-275660</v>
      </c>
      <c r="Z13" s="140">
        <v>-9.63</v>
      </c>
      <c r="AA13" s="62">
        <v>11450000</v>
      </c>
    </row>
    <row r="14" spans="1:27" ht="13.5">
      <c r="A14" s="138" t="s">
        <v>83</v>
      </c>
      <c r="B14" s="136"/>
      <c r="C14" s="157"/>
      <c r="D14" s="157"/>
      <c r="E14" s="158">
        <v>350000</v>
      </c>
      <c r="F14" s="159">
        <v>350000</v>
      </c>
      <c r="G14" s="159"/>
      <c r="H14" s="159">
        <v>493475</v>
      </c>
      <c r="I14" s="159">
        <v>278871</v>
      </c>
      <c r="J14" s="159">
        <v>772346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772346</v>
      </c>
      <c r="X14" s="159">
        <v>87500</v>
      </c>
      <c r="Y14" s="159">
        <v>684846</v>
      </c>
      <c r="Z14" s="141">
        <v>782.68</v>
      </c>
      <c r="AA14" s="225">
        <v>350000</v>
      </c>
    </row>
    <row r="15" spans="1:27" ht="13.5">
      <c r="A15" s="135" t="s">
        <v>84</v>
      </c>
      <c r="B15" s="142"/>
      <c r="C15" s="153">
        <f aca="true" t="shared" si="2" ref="C15:Y15">SUM(C16:C18)</f>
        <v>86913887</v>
      </c>
      <c r="D15" s="153">
        <f>SUM(D16:D18)</f>
        <v>0</v>
      </c>
      <c r="E15" s="154">
        <f t="shared" si="2"/>
        <v>100951521</v>
      </c>
      <c r="F15" s="100">
        <f t="shared" si="2"/>
        <v>100951521</v>
      </c>
      <c r="G15" s="100">
        <f t="shared" si="2"/>
        <v>2929987</v>
      </c>
      <c r="H15" s="100">
        <f t="shared" si="2"/>
        <v>6701898</v>
      </c>
      <c r="I15" s="100">
        <f t="shared" si="2"/>
        <v>9982395</v>
      </c>
      <c r="J15" s="100">
        <f t="shared" si="2"/>
        <v>19614280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19614280</v>
      </c>
      <c r="X15" s="100">
        <f t="shared" si="2"/>
        <v>25237880</v>
      </c>
      <c r="Y15" s="100">
        <f t="shared" si="2"/>
        <v>-5623600</v>
      </c>
      <c r="Z15" s="137">
        <f>+IF(X15&lt;&gt;0,+(Y15/X15)*100,0)</f>
        <v>-22.282378710097678</v>
      </c>
      <c r="AA15" s="102">
        <f>SUM(AA16:AA18)</f>
        <v>100951521</v>
      </c>
    </row>
    <row r="16" spans="1:27" ht="13.5">
      <c r="A16" s="138" t="s">
        <v>85</v>
      </c>
      <c r="B16" s="136"/>
      <c r="C16" s="155">
        <v>8854507</v>
      </c>
      <c r="D16" s="155"/>
      <c r="E16" s="156">
        <v>9237000</v>
      </c>
      <c r="F16" s="60">
        <v>9237000</v>
      </c>
      <c r="G16" s="60">
        <v>251434</v>
      </c>
      <c r="H16" s="60">
        <v>1045865</v>
      </c>
      <c r="I16" s="60">
        <v>514020</v>
      </c>
      <c r="J16" s="60">
        <v>1811319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1811319</v>
      </c>
      <c r="X16" s="60">
        <v>2309250</v>
      </c>
      <c r="Y16" s="60">
        <v>-497931</v>
      </c>
      <c r="Z16" s="140">
        <v>-21.56</v>
      </c>
      <c r="AA16" s="62">
        <v>9237000</v>
      </c>
    </row>
    <row r="17" spans="1:27" ht="13.5">
      <c r="A17" s="138" t="s">
        <v>86</v>
      </c>
      <c r="B17" s="136"/>
      <c r="C17" s="155">
        <v>78059380</v>
      </c>
      <c r="D17" s="155"/>
      <c r="E17" s="156">
        <v>91264521</v>
      </c>
      <c r="F17" s="60">
        <v>91264521</v>
      </c>
      <c r="G17" s="60">
        <v>2678553</v>
      </c>
      <c r="H17" s="60">
        <v>5656033</v>
      </c>
      <c r="I17" s="60">
        <v>9468375</v>
      </c>
      <c r="J17" s="60">
        <v>17802961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17802961</v>
      </c>
      <c r="X17" s="60">
        <v>22816130</v>
      </c>
      <c r="Y17" s="60">
        <v>-5013169</v>
      </c>
      <c r="Z17" s="140">
        <v>-21.97</v>
      </c>
      <c r="AA17" s="62">
        <v>91264521</v>
      </c>
    </row>
    <row r="18" spans="1:27" ht="13.5">
      <c r="A18" s="138" t="s">
        <v>87</v>
      </c>
      <c r="B18" s="136"/>
      <c r="C18" s="155"/>
      <c r="D18" s="155"/>
      <c r="E18" s="156">
        <v>450000</v>
      </c>
      <c r="F18" s="60">
        <v>450000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112500</v>
      </c>
      <c r="Y18" s="60">
        <v>-112500</v>
      </c>
      <c r="Z18" s="140">
        <v>-100</v>
      </c>
      <c r="AA18" s="62">
        <v>450000</v>
      </c>
    </row>
    <row r="19" spans="1:27" ht="13.5">
      <c r="A19" s="135" t="s">
        <v>88</v>
      </c>
      <c r="B19" s="142"/>
      <c r="C19" s="153">
        <f aca="true" t="shared" si="3" ref="C19:Y19">SUM(C20:C23)</f>
        <v>83801014</v>
      </c>
      <c r="D19" s="153">
        <f>SUM(D20:D23)</f>
        <v>0</v>
      </c>
      <c r="E19" s="154">
        <f t="shared" si="3"/>
        <v>141967000</v>
      </c>
      <c r="F19" s="100">
        <f t="shared" si="3"/>
        <v>141967000</v>
      </c>
      <c r="G19" s="100">
        <f t="shared" si="3"/>
        <v>995861</v>
      </c>
      <c r="H19" s="100">
        <f t="shared" si="3"/>
        <v>7102026</v>
      </c>
      <c r="I19" s="100">
        <f t="shared" si="3"/>
        <v>4262272</v>
      </c>
      <c r="J19" s="100">
        <f t="shared" si="3"/>
        <v>12360159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12360159</v>
      </c>
      <c r="X19" s="100">
        <f t="shared" si="3"/>
        <v>35491750</v>
      </c>
      <c r="Y19" s="100">
        <f t="shared" si="3"/>
        <v>-23131591</v>
      </c>
      <c r="Z19" s="137">
        <f>+IF(X19&lt;&gt;0,+(Y19/X19)*100,0)</f>
        <v>-65.1745574675805</v>
      </c>
      <c r="AA19" s="102">
        <f>SUM(AA20:AA23)</f>
        <v>141967000</v>
      </c>
    </row>
    <row r="20" spans="1:27" ht="13.5">
      <c r="A20" s="138" t="s">
        <v>89</v>
      </c>
      <c r="B20" s="136"/>
      <c r="C20" s="155">
        <v>32322287</v>
      </c>
      <c r="D20" s="155"/>
      <c r="E20" s="156">
        <v>41820000</v>
      </c>
      <c r="F20" s="60">
        <v>41820000</v>
      </c>
      <c r="G20" s="60">
        <v>28385</v>
      </c>
      <c r="H20" s="60">
        <v>4085112</v>
      </c>
      <c r="I20" s="60">
        <v>417871</v>
      </c>
      <c r="J20" s="60">
        <v>4531368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4531368</v>
      </c>
      <c r="X20" s="60">
        <v>10455000</v>
      </c>
      <c r="Y20" s="60">
        <v>-5923632</v>
      </c>
      <c r="Z20" s="140">
        <v>-56.66</v>
      </c>
      <c r="AA20" s="62">
        <v>41820000</v>
      </c>
    </row>
    <row r="21" spans="1:27" ht="13.5">
      <c r="A21" s="138" t="s">
        <v>90</v>
      </c>
      <c r="B21" s="136"/>
      <c r="C21" s="155">
        <v>8920579</v>
      </c>
      <c r="D21" s="155"/>
      <c r="E21" s="156">
        <v>36400000</v>
      </c>
      <c r="F21" s="60">
        <v>36400000</v>
      </c>
      <c r="G21" s="60">
        <v>967476</v>
      </c>
      <c r="H21" s="60">
        <v>2687414</v>
      </c>
      <c r="I21" s="60">
        <v>3430222</v>
      </c>
      <c r="J21" s="60">
        <v>7085112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7085112</v>
      </c>
      <c r="X21" s="60">
        <v>9100000</v>
      </c>
      <c r="Y21" s="60">
        <v>-2014888</v>
      </c>
      <c r="Z21" s="140">
        <v>-22.14</v>
      </c>
      <c r="AA21" s="62">
        <v>36400000</v>
      </c>
    </row>
    <row r="22" spans="1:27" ht="13.5">
      <c r="A22" s="138" t="s">
        <v>91</v>
      </c>
      <c r="B22" s="136"/>
      <c r="C22" s="157">
        <v>41394785</v>
      </c>
      <c r="D22" s="157"/>
      <c r="E22" s="158">
        <v>44882000</v>
      </c>
      <c r="F22" s="159">
        <v>44882000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11220500</v>
      </c>
      <c r="Y22" s="159">
        <v>-11220500</v>
      </c>
      <c r="Z22" s="141">
        <v>-100</v>
      </c>
      <c r="AA22" s="225">
        <v>44882000</v>
      </c>
    </row>
    <row r="23" spans="1:27" ht="13.5">
      <c r="A23" s="138" t="s">
        <v>92</v>
      </c>
      <c r="B23" s="136"/>
      <c r="C23" s="155">
        <v>1163363</v>
      </c>
      <c r="D23" s="155"/>
      <c r="E23" s="156">
        <v>18865000</v>
      </c>
      <c r="F23" s="60">
        <v>18865000</v>
      </c>
      <c r="G23" s="60"/>
      <c r="H23" s="60">
        <v>329500</v>
      </c>
      <c r="I23" s="60">
        <v>414179</v>
      </c>
      <c r="J23" s="60">
        <v>743679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743679</v>
      </c>
      <c r="X23" s="60">
        <v>4716250</v>
      </c>
      <c r="Y23" s="60">
        <v>-3972571</v>
      </c>
      <c r="Z23" s="140">
        <v>-84.23</v>
      </c>
      <c r="AA23" s="62">
        <v>18865000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245912171</v>
      </c>
      <c r="D25" s="217">
        <f>+D5+D9+D15+D19+D24</f>
        <v>0</v>
      </c>
      <c r="E25" s="230">
        <f t="shared" si="4"/>
        <v>409228521</v>
      </c>
      <c r="F25" s="219">
        <f t="shared" si="4"/>
        <v>409228521</v>
      </c>
      <c r="G25" s="219">
        <f t="shared" si="4"/>
        <v>4046688</v>
      </c>
      <c r="H25" s="219">
        <f t="shared" si="4"/>
        <v>21540195</v>
      </c>
      <c r="I25" s="219">
        <f t="shared" si="4"/>
        <v>24635499</v>
      </c>
      <c r="J25" s="219">
        <f t="shared" si="4"/>
        <v>50222382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50222382</v>
      </c>
      <c r="X25" s="219">
        <f t="shared" si="4"/>
        <v>102307130</v>
      </c>
      <c r="Y25" s="219">
        <f t="shared" si="4"/>
        <v>-52084748</v>
      </c>
      <c r="Z25" s="231">
        <f>+IF(X25&lt;&gt;0,+(Y25/X25)*100,0)</f>
        <v>-50.91018387477002</v>
      </c>
      <c r="AA25" s="232">
        <f>+AA5+AA9+AA15+AA19+AA24</f>
        <v>409228521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100879483</v>
      </c>
      <c r="D28" s="155"/>
      <c r="E28" s="156">
        <v>4000000</v>
      </c>
      <c r="F28" s="60">
        <v>4000000</v>
      </c>
      <c r="G28" s="60">
        <v>3105295</v>
      </c>
      <c r="H28" s="60">
        <v>7095005</v>
      </c>
      <c r="I28" s="60">
        <v>9791312</v>
      </c>
      <c r="J28" s="60">
        <v>19991612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19991612</v>
      </c>
      <c r="X28" s="60">
        <v>1000000</v>
      </c>
      <c r="Y28" s="60">
        <v>18991612</v>
      </c>
      <c r="Z28" s="140">
        <v>1899.16</v>
      </c>
      <c r="AA28" s="155">
        <v>4000000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100879483</v>
      </c>
      <c r="D32" s="210">
        <f>SUM(D28:D31)</f>
        <v>0</v>
      </c>
      <c r="E32" s="211">
        <f t="shared" si="5"/>
        <v>4000000</v>
      </c>
      <c r="F32" s="77">
        <f t="shared" si="5"/>
        <v>4000000</v>
      </c>
      <c r="G32" s="77">
        <f t="shared" si="5"/>
        <v>3105295</v>
      </c>
      <c r="H32" s="77">
        <f t="shared" si="5"/>
        <v>7095005</v>
      </c>
      <c r="I32" s="77">
        <f t="shared" si="5"/>
        <v>9791312</v>
      </c>
      <c r="J32" s="77">
        <f t="shared" si="5"/>
        <v>19991612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19991612</v>
      </c>
      <c r="X32" s="77">
        <f t="shared" si="5"/>
        <v>1000000</v>
      </c>
      <c r="Y32" s="77">
        <f t="shared" si="5"/>
        <v>18991612</v>
      </c>
      <c r="Z32" s="212">
        <f>+IF(X32&lt;&gt;0,+(Y32/X32)*100,0)</f>
        <v>1899.1612</v>
      </c>
      <c r="AA32" s="79">
        <f>SUM(AA28:AA31)</f>
        <v>4000000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23539933</v>
      </c>
      <c r="D34" s="155"/>
      <c r="E34" s="156">
        <v>294428521</v>
      </c>
      <c r="F34" s="60">
        <v>294428521</v>
      </c>
      <c r="G34" s="60">
        <v>120840</v>
      </c>
      <c r="H34" s="60">
        <v>5508383</v>
      </c>
      <c r="I34" s="60">
        <v>6691271</v>
      </c>
      <c r="J34" s="60">
        <v>12320494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12320494</v>
      </c>
      <c r="X34" s="60">
        <v>73607130</v>
      </c>
      <c r="Y34" s="60">
        <v>-61286636</v>
      </c>
      <c r="Z34" s="140">
        <v>-83.26</v>
      </c>
      <c r="AA34" s="62">
        <v>294428521</v>
      </c>
    </row>
    <row r="35" spans="1:27" ht="13.5">
      <c r="A35" s="237" t="s">
        <v>53</v>
      </c>
      <c r="B35" s="136"/>
      <c r="C35" s="155">
        <v>121492755</v>
      </c>
      <c r="D35" s="155"/>
      <c r="E35" s="156">
        <v>110800000</v>
      </c>
      <c r="F35" s="60">
        <v>110800000</v>
      </c>
      <c r="G35" s="60">
        <v>820553</v>
      </c>
      <c r="H35" s="60">
        <v>8936807</v>
      </c>
      <c r="I35" s="60">
        <v>8152916</v>
      </c>
      <c r="J35" s="60">
        <v>17910276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17910276</v>
      </c>
      <c r="X35" s="60">
        <v>27700000</v>
      </c>
      <c r="Y35" s="60">
        <v>-9789724</v>
      </c>
      <c r="Z35" s="140">
        <v>-35.34</v>
      </c>
      <c r="AA35" s="62">
        <v>110800000</v>
      </c>
    </row>
    <row r="36" spans="1:27" ht="13.5">
      <c r="A36" s="238" t="s">
        <v>139</v>
      </c>
      <c r="B36" s="149"/>
      <c r="C36" s="222">
        <f aca="true" t="shared" si="6" ref="C36:Y36">SUM(C32:C35)</f>
        <v>245912171</v>
      </c>
      <c r="D36" s="222">
        <f>SUM(D32:D35)</f>
        <v>0</v>
      </c>
      <c r="E36" s="218">
        <f t="shared" si="6"/>
        <v>409228521</v>
      </c>
      <c r="F36" s="220">
        <f t="shared" si="6"/>
        <v>409228521</v>
      </c>
      <c r="G36" s="220">
        <f t="shared" si="6"/>
        <v>4046688</v>
      </c>
      <c r="H36" s="220">
        <f t="shared" si="6"/>
        <v>21540195</v>
      </c>
      <c r="I36" s="220">
        <f t="shared" si="6"/>
        <v>24635499</v>
      </c>
      <c r="J36" s="220">
        <f t="shared" si="6"/>
        <v>50222382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50222382</v>
      </c>
      <c r="X36" s="220">
        <f t="shared" si="6"/>
        <v>102307130</v>
      </c>
      <c r="Y36" s="220">
        <f t="shared" si="6"/>
        <v>-52084748</v>
      </c>
      <c r="Z36" s="221">
        <f>+IF(X36&lt;&gt;0,+(Y36/X36)*100,0)</f>
        <v>-50.91018387477002</v>
      </c>
      <c r="AA36" s="239">
        <f>SUM(AA32:AA35)</f>
        <v>409228521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6024631</v>
      </c>
      <c r="D6" s="155"/>
      <c r="E6" s="59">
        <v>289116000</v>
      </c>
      <c r="F6" s="60">
        <v>289116000</v>
      </c>
      <c r="G6" s="60"/>
      <c r="H6" s="60"/>
      <c r="I6" s="60">
        <v>484936069</v>
      </c>
      <c r="J6" s="60">
        <v>484936069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484936069</v>
      </c>
      <c r="X6" s="60">
        <v>72279000</v>
      </c>
      <c r="Y6" s="60">
        <v>412657069</v>
      </c>
      <c r="Z6" s="140">
        <v>570.92</v>
      </c>
      <c r="AA6" s="62">
        <v>289116000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278382599</v>
      </c>
      <c r="D8" s="155"/>
      <c r="E8" s="59">
        <v>801282000</v>
      </c>
      <c r="F8" s="60">
        <v>801282000</v>
      </c>
      <c r="G8" s="60"/>
      <c r="H8" s="60"/>
      <c r="I8" s="60">
        <v>806861092</v>
      </c>
      <c r="J8" s="60">
        <v>806861092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806861092</v>
      </c>
      <c r="X8" s="60">
        <v>200320500</v>
      </c>
      <c r="Y8" s="60">
        <v>606540592</v>
      </c>
      <c r="Z8" s="140">
        <v>302.79</v>
      </c>
      <c r="AA8" s="62">
        <v>801282000</v>
      </c>
    </row>
    <row r="9" spans="1:27" ht="13.5">
      <c r="A9" s="249" t="s">
        <v>146</v>
      </c>
      <c r="B9" s="182"/>
      <c r="C9" s="155">
        <v>95023271</v>
      </c>
      <c r="D9" s="155"/>
      <c r="E9" s="59">
        <v>106290000</v>
      </c>
      <c r="F9" s="60">
        <v>106290000</v>
      </c>
      <c r="G9" s="60"/>
      <c r="H9" s="60"/>
      <c r="I9" s="60">
        <v>117575135</v>
      </c>
      <c r="J9" s="60">
        <v>117575135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117575135</v>
      </c>
      <c r="X9" s="60">
        <v>26572500</v>
      </c>
      <c r="Y9" s="60">
        <v>91002635</v>
      </c>
      <c r="Z9" s="140">
        <v>342.47</v>
      </c>
      <c r="AA9" s="62">
        <v>106290000</v>
      </c>
    </row>
    <row r="10" spans="1:27" ht="13.5">
      <c r="A10" s="249" t="s">
        <v>147</v>
      </c>
      <c r="B10" s="182"/>
      <c r="C10" s="155">
        <v>346778749</v>
      </c>
      <c r="D10" s="155"/>
      <c r="E10" s="59">
        <v>27390000</v>
      </c>
      <c r="F10" s="60">
        <v>27390000</v>
      </c>
      <c r="G10" s="159"/>
      <c r="H10" s="159"/>
      <c r="I10" s="159">
        <v>27390265</v>
      </c>
      <c r="J10" s="60">
        <v>27390265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27390265</v>
      </c>
      <c r="X10" s="60">
        <v>6847500</v>
      </c>
      <c r="Y10" s="159">
        <v>20542765</v>
      </c>
      <c r="Z10" s="141">
        <v>300</v>
      </c>
      <c r="AA10" s="225">
        <v>27390000</v>
      </c>
    </row>
    <row r="11" spans="1:27" ht="13.5">
      <c r="A11" s="249" t="s">
        <v>148</v>
      </c>
      <c r="B11" s="182"/>
      <c r="C11" s="155">
        <v>6907956</v>
      </c>
      <c r="D11" s="155"/>
      <c r="E11" s="59">
        <v>7148000</v>
      </c>
      <c r="F11" s="60">
        <v>7148000</v>
      </c>
      <c r="G11" s="60"/>
      <c r="H11" s="60"/>
      <c r="I11" s="60">
        <v>5977811</v>
      </c>
      <c r="J11" s="60">
        <v>5977811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5977811</v>
      </c>
      <c r="X11" s="60">
        <v>1787000</v>
      </c>
      <c r="Y11" s="60">
        <v>4190811</v>
      </c>
      <c r="Z11" s="140">
        <v>234.52</v>
      </c>
      <c r="AA11" s="62">
        <v>7148000</v>
      </c>
    </row>
    <row r="12" spans="1:27" ht="13.5">
      <c r="A12" s="250" t="s">
        <v>56</v>
      </c>
      <c r="B12" s="251"/>
      <c r="C12" s="168">
        <f aca="true" t="shared" si="0" ref="C12:Y12">SUM(C6:C11)</f>
        <v>733117206</v>
      </c>
      <c r="D12" s="168">
        <f>SUM(D6:D11)</f>
        <v>0</v>
      </c>
      <c r="E12" s="72">
        <f t="shared" si="0"/>
        <v>1231226000</v>
      </c>
      <c r="F12" s="73">
        <f t="shared" si="0"/>
        <v>1231226000</v>
      </c>
      <c r="G12" s="73">
        <f t="shared" si="0"/>
        <v>0</v>
      </c>
      <c r="H12" s="73">
        <f t="shared" si="0"/>
        <v>0</v>
      </c>
      <c r="I12" s="73">
        <f t="shared" si="0"/>
        <v>1442740372</v>
      </c>
      <c r="J12" s="73">
        <f t="shared" si="0"/>
        <v>1442740372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1442740372</v>
      </c>
      <c r="X12" s="73">
        <f t="shared" si="0"/>
        <v>307806500</v>
      </c>
      <c r="Y12" s="73">
        <f t="shared" si="0"/>
        <v>1134933872</v>
      </c>
      <c r="Z12" s="170">
        <f>+IF(X12&lt;&gt;0,+(Y12/X12)*100,0)</f>
        <v>368.71666842643026</v>
      </c>
      <c r="AA12" s="74">
        <f>SUM(AA6:AA11)</f>
        <v>1231226000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2130000</v>
      </c>
      <c r="F15" s="60">
        <v>2130000</v>
      </c>
      <c r="G15" s="60"/>
      <c r="H15" s="60"/>
      <c r="I15" s="60">
        <v>3963941</v>
      </c>
      <c r="J15" s="60">
        <v>3963941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3963941</v>
      </c>
      <c r="X15" s="60">
        <v>532500</v>
      </c>
      <c r="Y15" s="60">
        <v>3431441</v>
      </c>
      <c r="Z15" s="140">
        <v>644.4</v>
      </c>
      <c r="AA15" s="62">
        <v>2130000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>
        <v>857990139</v>
      </c>
      <c r="J16" s="60">
        <v>857990139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857990139</v>
      </c>
      <c r="X16" s="60"/>
      <c r="Y16" s="159">
        <v>857990139</v>
      </c>
      <c r="Z16" s="141"/>
      <c r="AA16" s="225"/>
    </row>
    <row r="17" spans="1:27" ht="13.5">
      <c r="A17" s="249" t="s">
        <v>152</v>
      </c>
      <c r="B17" s="182"/>
      <c r="C17" s="155">
        <v>169116693</v>
      </c>
      <c r="D17" s="155"/>
      <c r="E17" s="59">
        <v>176608000</v>
      </c>
      <c r="F17" s="60">
        <v>176608000</v>
      </c>
      <c r="G17" s="60"/>
      <c r="H17" s="60"/>
      <c r="I17" s="60">
        <v>165566900</v>
      </c>
      <c r="J17" s="60">
        <v>165566900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165566900</v>
      </c>
      <c r="X17" s="60">
        <v>44152000</v>
      </c>
      <c r="Y17" s="60">
        <v>121414900</v>
      </c>
      <c r="Z17" s="140">
        <v>274.99</v>
      </c>
      <c r="AA17" s="62">
        <v>176608000</v>
      </c>
    </row>
    <row r="18" spans="1:27" ht="13.5">
      <c r="A18" s="249" t="s">
        <v>153</v>
      </c>
      <c r="B18" s="182"/>
      <c r="C18" s="155">
        <v>1009989327</v>
      </c>
      <c r="D18" s="155"/>
      <c r="E18" s="59">
        <v>980846000</v>
      </c>
      <c r="F18" s="60">
        <v>980846000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245211500</v>
      </c>
      <c r="Y18" s="60">
        <v>-245211500</v>
      </c>
      <c r="Z18" s="140">
        <v>-100</v>
      </c>
      <c r="AA18" s="62">
        <v>980846000</v>
      </c>
    </row>
    <row r="19" spans="1:27" ht="13.5">
      <c r="A19" s="249" t="s">
        <v>154</v>
      </c>
      <c r="B19" s="182"/>
      <c r="C19" s="155">
        <v>1515050872</v>
      </c>
      <c r="D19" s="155"/>
      <c r="E19" s="59">
        <v>1783534000</v>
      </c>
      <c r="F19" s="60">
        <v>1783534000</v>
      </c>
      <c r="G19" s="60"/>
      <c r="H19" s="60"/>
      <c r="I19" s="60">
        <v>1375534621</v>
      </c>
      <c r="J19" s="60">
        <v>1375534621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1375534621</v>
      </c>
      <c r="X19" s="60">
        <v>445883500</v>
      </c>
      <c r="Y19" s="60">
        <v>929651121</v>
      </c>
      <c r="Z19" s="140">
        <v>208.5</v>
      </c>
      <c r="AA19" s="62">
        <v>1783534000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913426</v>
      </c>
      <c r="D22" s="155"/>
      <c r="E22" s="59">
        <v>701000</v>
      </c>
      <c r="F22" s="60">
        <v>701000</v>
      </c>
      <c r="G22" s="60"/>
      <c r="H22" s="60"/>
      <c r="I22" s="60">
        <v>700516</v>
      </c>
      <c r="J22" s="60">
        <v>700516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700516</v>
      </c>
      <c r="X22" s="60">
        <v>175250</v>
      </c>
      <c r="Y22" s="60">
        <v>525266</v>
      </c>
      <c r="Z22" s="140">
        <v>299.72</v>
      </c>
      <c r="AA22" s="62">
        <v>701000</v>
      </c>
    </row>
    <row r="23" spans="1:27" ht="13.5">
      <c r="A23" s="249" t="s">
        <v>158</v>
      </c>
      <c r="B23" s="182"/>
      <c r="C23" s="155">
        <v>2798758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2697869076</v>
      </c>
      <c r="D24" s="168">
        <f>SUM(D15:D23)</f>
        <v>0</v>
      </c>
      <c r="E24" s="76">
        <f t="shared" si="1"/>
        <v>2943819000</v>
      </c>
      <c r="F24" s="77">
        <f t="shared" si="1"/>
        <v>2943819000</v>
      </c>
      <c r="G24" s="77">
        <f t="shared" si="1"/>
        <v>0</v>
      </c>
      <c r="H24" s="77">
        <f t="shared" si="1"/>
        <v>0</v>
      </c>
      <c r="I24" s="77">
        <f t="shared" si="1"/>
        <v>2403756117</v>
      </c>
      <c r="J24" s="77">
        <f t="shared" si="1"/>
        <v>2403756117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2403756117</v>
      </c>
      <c r="X24" s="77">
        <f t="shared" si="1"/>
        <v>735954750</v>
      </c>
      <c r="Y24" s="77">
        <f t="shared" si="1"/>
        <v>1667801367</v>
      </c>
      <c r="Z24" s="212">
        <f>+IF(X24&lt;&gt;0,+(Y24/X24)*100,0)</f>
        <v>226.61737926142877</v>
      </c>
      <c r="AA24" s="79">
        <f>SUM(AA15:AA23)</f>
        <v>2943819000</v>
      </c>
    </row>
    <row r="25" spans="1:27" ht="13.5">
      <c r="A25" s="250" t="s">
        <v>159</v>
      </c>
      <c r="B25" s="251"/>
      <c r="C25" s="168">
        <f aca="true" t="shared" si="2" ref="C25:Y25">+C12+C24</f>
        <v>3430986282</v>
      </c>
      <c r="D25" s="168">
        <f>+D12+D24</f>
        <v>0</v>
      </c>
      <c r="E25" s="72">
        <f t="shared" si="2"/>
        <v>4175045000</v>
      </c>
      <c r="F25" s="73">
        <f t="shared" si="2"/>
        <v>4175045000</v>
      </c>
      <c r="G25" s="73">
        <f t="shared" si="2"/>
        <v>0</v>
      </c>
      <c r="H25" s="73">
        <f t="shared" si="2"/>
        <v>0</v>
      </c>
      <c r="I25" s="73">
        <f t="shared" si="2"/>
        <v>3846496489</v>
      </c>
      <c r="J25" s="73">
        <f t="shared" si="2"/>
        <v>3846496489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3846496489</v>
      </c>
      <c r="X25" s="73">
        <f t="shared" si="2"/>
        <v>1043761250</v>
      </c>
      <c r="Y25" s="73">
        <f t="shared" si="2"/>
        <v>2802735239</v>
      </c>
      <c r="Z25" s="170">
        <f>+IF(X25&lt;&gt;0,+(Y25/X25)*100,0)</f>
        <v>268.52263762426514</v>
      </c>
      <c r="AA25" s="74">
        <f>+AA12+AA24</f>
        <v>4175045000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7992190</v>
      </c>
      <c r="D30" s="155"/>
      <c r="E30" s="59">
        <v>27219000</v>
      </c>
      <c r="F30" s="60">
        <v>27219000</v>
      </c>
      <c r="G30" s="60"/>
      <c r="H30" s="60"/>
      <c r="I30" s="60">
        <v>9219495</v>
      </c>
      <c r="J30" s="60">
        <v>9219495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9219495</v>
      </c>
      <c r="X30" s="60">
        <v>6804750</v>
      </c>
      <c r="Y30" s="60">
        <v>2414745</v>
      </c>
      <c r="Z30" s="140">
        <v>35.49</v>
      </c>
      <c r="AA30" s="62">
        <v>27219000</v>
      </c>
    </row>
    <row r="31" spans="1:27" ht="13.5">
      <c r="A31" s="249" t="s">
        <v>163</v>
      </c>
      <c r="B31" s="182"/>
      <c r="C31" s="155">
        <v>9974703</v>
      </c>
      <c r="D31" s="155"/>
      <c r="E31" s="59">
        <v>9983000</v>
      </c>
      <c r="F31" s="60">
        <v>9983000</v>
      </c>
      <c r="G31" s="60"/>
      <c r="H31" s="60"/>
      <c r="I31" s="60">
        <v>9983442</v>
      </c>
      <c r="J31" s="60">
        <v>9983442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9983442</v>
      </c>
      <c r="X31" s="60">
        <v>2495750</v>
      </c>
      <c r="Y31" s="60">
        <v>7487692</v>
      </c>
      <c r="Z31" s="140">
        <v>300.02</v>
      </c>
      <c r="AA31" s="62">
        <v>9983000</v>
      </c>
    </row>
    <row r="32" spans="1:27" ht="13.5">
      <c r="A32" s="249" t="s">
        <v>164</v>
      </c>
      <c r="B32" s="182"/>
      <c r="C32" s="155">
        <v>288085298</v>
      </c>
      <c r="D32" s="155"/>
      <c r="E32" s="59">
        <v>100000000</v>
      </c>
      <c r="F32" s="60">
        <v>100000000</v>
      </c>
      <c r="G32" s="60"/>
      <c r="H32" s="60"/>
      <c r="I32" s="60">
        <v>199200419</v>
      </c>
      <c r="J32" s="60">
        <v>199200419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199200419</v>
      </c>
      <c r="X32" s="60">
        <v>25000000</v>
      </c>
      <c r="Y32" s="60">
        <v>174200419</v>
      </c>
      <c r="Z32" s="140">
        <v>696.8</v>
      </c>
      <c r="AA32" s="62">
        <v>100000000</v>
      </c>
    </row>
    <row r="33" spans="1:27" ht="13.5">
      <c r="A33" s="249" t="s">
        <v>165</v>
      </c>
      <c r="B33" s="182"/>
      <c r="C33" s="155">
        <v>3629394</v>
      </c>
      <c r="D33" s="155"/>
      <c r="E33" s="59">
        <v>5323000</v>
      </c>
      <c r="F33" s="60">
        <v>5323000</v>
      </c>
      <c r="G33" s="60"/>
      <c r="H33" s="60"/>
      <c r="I33" s="60">
        <v>-475856</v>
      </c>
      <c r="J33" s="60">
        <v>-475856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-475856</v>
      </c>
      <c r="X33" s="60">
        <v>1330750</v>
      </c>
      <c r="Y33" s="60">
        <v>-1806606</v>
      </c>
      <c r="Z33" s="140">
        <v>-135.76</v>
      </c>
      <c r="AA33" s="62">
        <v>5323000</v>
      </c>
    </row>
    <row r="34" spans="1:27" ht="13.5">
      <c r="A34" s="250" t="s">
        <v>58</v>
      </c>
      <c r="B34" s="251"/>
      <c r="C34" s="168">
        <f aca="true" t="shared" si="3" ref="C34:Y34">SUM(C29:C33)</f>
        <v>309681585</v>
      </c>
      <c r="D34" s="168">
        <f>SUM(D29:D33)</f>
        <v>0</v>
      </c>
      <c r="E34" s="72">
        <f t="shared" si="3"/>
        <v>142525000</v>
      </c>
      <c r="F34" s="73">
        <f t="shared" si="3"/>
        <v>142525000</v>
      </c>
      <c r="G34" s="73">
        <f t="shared" si="3"/>
        <v>0</v>
      </c>
      <c r="H34" s="73">
        <f t="shared" si="3"/>
        <v>0</v>
      </c>
      <c r="I34" s="73">
        <f t="shared" si="3"/>
        <v>217927500</v>
      </c>
      <c r="J34" s="73">
        <f t="shared" si="3"/>
        <v>217927500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217927500</v>
      </c>
      <c r="X34" s="73">
        <f t="shared" si="3"/>
        <v>35631250</v>
      </c>
      <c r="Y34" s="73">
        <f t="shared" si="3"/>
        <v>182296250</v>
      </c>
      <c r="Z34" s="170">
        <f>+IF(X34&lt;&gt;0,+(Y34/X34)*100,0)</f>
        <v>511.61901420803366</v>
      </c>
      <c r="AA34" s="74">
        <f>SUM(AA29:AA33)</f>
        <v>142525000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62868405</v>
      </c>
      <c r="D37" s="155"/>
      <c r="E37" s="59">
        <v>190141000</v>
      </c>
      <c r="F37" s="60">
        <v>190141000</v>
      </c>
      <c r="G37" s="60"/>
      <c r="H37" s="60"/>
      <c r="I37" s="60">
        <v>48517986</v>
      </c>
      <c r="J37" s="60">
        <v>48517986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48517986</v>
      </c>
      <c r="X37" s="60">
        <v>47535250</v>
      </c>
      <c r="Y37" s="60">
        <v>982736</v>
      </c>
      <c r="Z37" s="140">
        <v>2.07</v>
      </c>
      <c r="AA37" s="62">
        <v>190141000</v>
      </c>
    </row>
    <row r="38" spans="1:27" ht="13.5">
      <c r="A38" s="249" t="s">
        <v>165</v>
      </c>
      <c r="B38" s="182"/>
      <c r="C38" s="155">
        <v>129867706</v>
      </c>
      <c r="D38" s="155"/>
      <c r="E38" s="59">
        <v>91454000</v>
      </c>
      <c r="F38" s="60">
        <v>91454000</v>
      </c>
      <c r="G38" s="60"/>
      <c r="H38" s="60"/>
      <c r="I38" s="60">
        <v>106391118</v>
      </c>
      <c r="J38" s="60">
        <v>106391118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106391118</v>
      </c>
      <c r="X38" s="60">
        <v>22863500</v>
      </c>
      <c r="Y38" s="60">
        <v>83527618</v>
      </c>
      <c r="Z38" s="140">
        <v>365.33</v>
      </c>
      <c r="AA38" s="62">
        <v>91454000</v>
      </c>
    </row>
    <row r="39" spans="1:27" ht="13.5">
      <c r="A39" s="250" t="s">
        <v>59</v>
      </c>
      <c r="B39" s="253"/>
      <c r="C39" s="168">
        <f aca="true" t="shared" si="4" ref="C39:Y39">SUM(C37:C38)</f>
        <v>192736111</v>
      </c>
      <c r="D39" s="168">
        <f>SUM(D37:D38)</f>
        <v>0</v>
      </c>
      <c r="E39" s="76">
        <f t="shared" si="4"/>
        <v>281595000</v>
      </c>
      <c r="F39" s="77">
        <f t="shared" si="4"/>
        <v>281595000</v>
      </c>
      <c r="G39" s="77">
        <f t="shared" si="4"/>
        <v>0</v>
      </c>
      <c r="H39" s="77">
        <f t="shared" si="4"/>
        <v>0</v>
      </c>
      <c r="I39" s="77">
        <f t="shared" si="4"/>
        <v>154909104</v>
      </c>
      <c r="J39" s="77">
        <f t="shared" si="4"/>
        <v>154909104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154909104</v>
      </c>
      <c r="X39" s="77">
        <f t="shared" si="4"/>
        <v>70398750</v>
      </c>
      <c r="Y39" s="77">
        <f t="shared" si="4"/>
        <v>84510354</v>
      </c>
      <c r="Z39" s="212">
        <f>+IF(X39&lt;&gt;0,+(Y39/X39)*100,0)</f>
        <v>120.04524796249933</v>
      </c>
      <c r="AA39" s="79">
        <f>SUM(AA37:AA38)</f>
        <v>281595000</v>
      </c>
    </row>
    <row r="40" spans="1:27" ht="13.5">
      <c r="A40" s="250" t="s">
        <v>167</v>
      </c>
      <c r="B40" s="251"/>
      <c r="C40" s="168">
        <f aca="true" t="shared" si="5" ref="C40:Y40">+C34+C39</f>
        <v>502417696</v>
      </c>
      <c r="D40" s="168">
        <f>+D34+D39</f>
        <v>0</v>
      </c>
      <c r="E40" s="72">
        <f t="shared" si="5"/>
        <v>424120000</v>
      </c>
      <c r="F40" s="73">
        <f t="shared" si="5"/>
        <v>424120000</v>
      </c>
      <c r="G40" s="73">
        <f t="shared" si="5"/>
        <v>0</v>
      </c>
      <c r="H40" s="73">
        <f t="shared" si="5"/>
        <v>0</v>
      </c>
      <c r="I40" s="73">
        <f t="shared" si="5"/>
        <v>372836604</v>
      </c>
      <c r="J40" s="73">
        <f t="shared" si="5"/>
        <v>372836604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372836604</v>
      </c>
      <c r="X40" s="73">
        <f t="shared" si="5"/>
        <v>106030000</v>
      </c>
      <c r="Y40" s="73">
        <f t="shared" si="5"/>
        <v>266806604</v>
      </c>
      <c r="Z40" s="170">
        <f>+IF(X40&lt;&gt;0,+(Y40/X40)*100,0)</f>
        <v>251.63312647363955</v>
      </c>
      <c r="AA40" s="74">
        <f>+AA34+AA39</f>
        <v>424120000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2928568586</v>
      </c>
      <c r="D42" s="257">
        <f>+D25-D40</f>
        <v>0</v>
      </c>
      <c r="E42" s="258">
        <f t="shared" si="6"/>
        <v>3750925000</v>
      </c>
      <c r="F42" s="259">
        <f t="shared" si="6"/>
        <v>3750925000</v>
      </c>
      <c r="G42" s="259">
        <f t="shared" si="6"/>
        <v>0</v>
      </c>
      <c r="H42" s="259">
        <f t="shared" si="6"/>
        <v>0</v>
      </c>
      <c r="I42" s="259">
        <f t="shared" si="6"/>
        <v>3473659885</v>
      </c>
      <c r="J42" s="259">
        <f t="shared" si="6"/>
        <v>3473659885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3473659885</v>
      </c>
      <c r="X42" s="259">
        <f t="shared" si="6"/>
        <v>937731250</v>
      </c>
      <c r="Y42" s="259">
        <f t="shared" si="6"/>
        <v>2535928635</v>
      </c>
      <c r="Z42" s="260">
        <f>+IF(X42&lt;&gt;0,+(Y42/X42)*100,0)</f>
        <v>270.43234775422064</v>
      </c>
      <c r="AA42" s="261">
        <f>+AA25-AA40</f>
        <v>3750925000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2895215426</v>
      </c>
      <c r="D45" s="155"/>
      <c r="E45" s="59">
        <v>3720617000</v>
      </c>
      <c r="F45" s="60">
        <v>3720617000</v>
      </c>
      <c r="G45" s="60"/>
      <c r="H45" s="60"/>
      <c r="I45" s="60">
        <v>3443403183</v>
      </c>
      <c r="J45" s="60">
        <v>3443403183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3443403183</v>
      </c>
      <c r="X45" s="60">
        <v>930154250</v>
      </c>
      <c r="Y45" s="60">
        <v>2513248933</v>
      </c>
      <c r="Z45" s="139">
        <v>270.2</v>
      </c>
      <c r="AA45" s="62">
        <v>3720617000</v>
      </c>
    </row>
    <row r="46" spans="1:27" ht="13.5">
      <c r="A46" s="249" t="s">
        <v>171</v>
      </c>
      <c r="B46" s="182"/>
      <c r="C46" s="155">
        <v>33353160</v>
      </c>
      <c r="D46" s="155"/>
      <c r="E46" s="59">
        <v>30308000</v>
      </c>
      <c r="F46" s="60">
        <v>30308000</v>
      </c>
      <c r="G46" s="60"/>
      <c r="H46" s="60"/>
      <c r="I46" s="60">
        <v>30256702</v>
      </c>
      <c r="J46" s="60">
        <v>30256702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30256702</v>
      </c>
      <c r="X46" s="60">
        <v>7577000</v>
      </c>
      <c r="Y46" s="60">
        <v>22679702</v>
      </c>
      <c r="Z46" s="139">
        <v>299.32</v>
      </c>
      <c r="AA46" s="62">
        <v>30308000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2928568586</v>
      </c>
      <c r="D48" s="217">
        <f>SUM(D45:D47)</f>
        <v>0</v>
      </c>
      <c r="E48" s="264">
        <f t="shared" si="7"/>
        <v>3750925000</v>
      </c>
      <c r="F48" s="219">
        <f t="shared" si="7"/>
        <v>3750925000</v>
      </c>
      <c r="G48" s="219">
        <f t="shared" si="7"/>
        <v>0</v>
      </c>
      <c r="H48" s="219">
        <f t="shared" si="7"/>
        <v>0</v>
      </c>
      <c r="I48" s="219">
        <f t="shared" si="7"/>
        <v>3473659885</v>
      </c>
      <c r="J48" s="219">
        <f t="shared" si="7"/>
        <v>3473659885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3473659885</v>
      </c>
      <c r="X48" s="219">
        <f t="shared" si="7"/>
        <v>937731250</v>
      </c>
      <c r="Y48" s="219">
        <f t="shared" si="7"/>
        <v>2535928635</v>
      </c>
      <c r="Z48" s="265">
        <f>+IF(X48&lt;&gt;0,+(Y48/X48)*100,0)</f>
        <v>270.43234775422064</v>
      </c>
      <c r="AA48" s="232">
        <f>SUM(AA45:AA47)</f>
        <v>3750925000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893007224</v>
      </c>
      <c r="D6" s="155"/>
      <c r="E6" s="59">
        <v>874071996</v>
      </c>
      <c r="F6" s="60">
        <v>874071996</v>
      </c>
      <c r="G6" s="60">
        <v>89128749</v>
      </c>
      <c r="H6" s="60">
        <v>97429653</v>
      </c>
      <c r="I6" s="60">
        <v>93940969</v>
      </c>
      <c r="J6" s="60">
        <v>280499371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280499371</v>
      </c>
      <c r="X6" s="60">
        <v>218519748</v>
      </c>
      <c r="Y6" s="60">
        <v>61979623</v>
      </c>
      <c r="Z6" s="140">
        <v>28.36</v>
      </c>
      <c r="AA6" s="62">
        <v>874071996</v>
      </c>
    </row>
    <row r="7" spans="1:27" ht="13.5">
      <c r="A7" s="249" t="s">
        <v>178</v>
      </c>
      <c r="B7" s="182"/>
      <c r="C7" s="155">
        <v>367927392</v>
      </c>
      <c r="D7" s="155"/>
      <c r="E7" s="59">
        <v>288432000</v>
      </c>
      <c r="F7" s="60">
        <v>288432000</v>
      </c>
      <c r="G7" s="60">
        <v>98424000</v>
      </c>
      <c r="H7" s="60">
        <v>2074000</v>
      </c>
      <c r="I7" s="60">
        <v>984431</v>
      </c>
      <c r="J7" s="60">
        <v>101482431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101482431</v>
      </c>
      <c r="X7" s="60">
        <v>72108000</v>
      </c>
      <c r="Y7" s="60">
        <v>29374431</v>
      </c>
      <c r="Z7" s="140">
        <v>40.74</v>
      </c>
      <c r="AA7" s="62">
        <v>288432000</v>
      </c>
    </row>
    <row r="8" spans="1:27" ht="13.5">
      <c r="A8" s="249" t="s">
        <v>179</v>
      </c>
      <c r="B8" s="182"/>
      <c r="C8" s="155">
        <v>-539395673</v>
      </c>
      <c r="D8" s="155"/>
      <c r="E8" s="59">
        <v>118484004</v>
      </c>
      <c r="F8" s="60">
        <v>118484004</v>
      </c>
      <c r="G8" s="60"/>
      <c r="H8" s="60">
        <v>22050000</v>
      </c>
      <c r="I8" s="60">
        <v>3000000</v>
      </c>
      <c r="J8" s="60">
        <v>25050000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25050000</v>
      </c>
      <c r="X8" s="60">
        <v>29621001</v>
      </c>
      <c r="Y8" s="60">
        <v>-4571001</v>
      </c>
      <c r="Z8" s="140">
        <v>-15.43</v>
      </c>
      <c r="AA8" s="62">
        <v>118484004</v>
      </c>
    </row>
    <row r="9" spans="1:27" ht="13.5">
      <c r="A9" s="249" t="s">
        <v>180</v>
      </c>
      <c r="B9" s="182"/>
      <c r="C9" s="155">
        <v>94392883</v>
      </c>
      <c r="D9" s="155"/>
      <c r="E9" s="59">
        <v>47436000</v>
      </c>
      <c r="F9" s="60">
        <v>47436000</v>
      </c>
      <c r="G9" s="60">
        <v>188041</v>
      </c>
      <c r="H9" s="60">
        <v>552727</v>
      </c>
      <c r="I9" s="60">
        <v>600751</v>
      </c>
      <c r="J9" s="60">
        <v>1341519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1341519</v>
      </c>
      <c r="X9" s="60">
        <v>11859000</v>
      </c>
      <c r="Y9" s="60">
        <v>-10517481</v>
      </c>
      <c r="Z9" s="140">
        <v>-88.69</v>
      </c>
      <c r="AA9" s="62">
        <v>47436000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-942509580</v>
      </c>
      <c r="D12" s="155"/>
      <c r="E12" s="59">
        <v>-1098955008</v>
      </c>
      <c r="F12" s="60">
        <v>-1098955008</v>
      </c>
      <c r="G12" s="60">
        <v>-24321369</v>
      </c>
      <c r="H12" s="60">
        <v>-99709150</v>
      </c>
      <c r="I12" s="60">
        <v>-97723985</v>
      </c>
      <c r="J12" s="60">
        <v>-221754504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-221754504</v>
      </c>
      <c r="X12" s="60">
        <v>-274738752</v>
      </c>
      <c r="Y12" s="60">
        <v>52984248</v>
      </c>
      <c r="Z12" s="140">
        <v>-19.29</v>
      </c>
      <c r="AA12" s="62">
        <v>-1098955008</v>
      </c>
    </row>
    <row r="13" spans="1:27" ht="13.5">
      <c r="A13" s="249" t="s">
        <v>40</v>
      </c>
      <c r="B13" s="182"/>
      <c r="C13" s="155">
        <v>-7299937</v>
      </c>
      <c r="D13" s="155"/>
      <c r="E13" s="59">
        <v>-16365996</v>
      </c>
      <c r="F13" s="60">
        <v>-16365996</v>
      </c>
      <c r="G13" s="60">
        <v>-39517</v>
      </c>
      <c r="H13" s="60">
        <v>-39517</v>
      </c>
      <c r="I13" s="60">
        <v>-1662972</v>
      </c>
      <c r="J13" s="60">
        <v>-1742006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-1742006</v>
      </c>
      <c r="X13" s="60">
        <v>-4091499</v>
      </c>
      <c r="Y13" s="60">
        <v>2349493</v>
      </c>
      <c r="Z13" s="140">
        <v>-57.42</v>
      </c>
      <c r="AA13" s="62">
        <v>-16365996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>
        <v>-2521737</v>
      </c>
      <c r="J14" s="60">
        <v>-2521737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-2521737</v>
      </c>
      <c r="X14" s="60"/>
      <c r="Y14" s="60">
        <v>-2521737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-133877691</v>
      </c>
      <c r="D15" s="168">
        <f>SUM(D6:D14)</f>
        <v>0</v>
      </c>
      <c r="E15" s="72">
        <f t="shared" si="0"/>
        <v>213102996</v>
      </c>
      <c r="F15" s="73">
        <f t="shared" si="0"/>
        <v>213102996</v>
      </c>
      <c r="G15" s="73">
        <f t="shared" si="0"/>
        <v>163379904</v>
      </c>
      <c r="H15" s="73">
        <f t="shared" si="0"/>
        <v>22357713</v>
      </c>
      <c r="I15" s="73">
        <f t="shared" si="0"/>
        <v>-3382543</v>
      </c>
      <c r="J15" s="73">
        <f t="shared" si="0"/>
        <v>182355074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182355074</v>
      </c>
      <c r="X15" s="73">
        <f t="shared" si="0"/>
        <v>53277498</v>
      </c>
      <c r="Y15" s="73">
        <f t="shared" si="0"/>
        <v>129077576</v>
      </c>
      <c r="Z15" s="170">
        <f>+IF(X15&lt;&gt;0,+(Y15/X15)*100,0)</f>
        <v>242.27409477824952</v>
      </c>
      <c r="AA15" s="74">
        <f>SUM(AA6:AA14)</f>
        <v>213102996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651912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55362580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-119075680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-409698996</v>
      </c>
      <c r="F24" s="60">
        <v>-409698996</v>
      </c>
      <c r="G24" s="60">
        <v>-4046688</v>
      </c>
      <c r="H24" s="60">
        <v>-21540198</v>
      </c>
      <c r="I24" s="60">
        <v>-24635499</v>
      </c>
      <c r="J24" s="60">
        <v>-50222385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-50222385</v>
      </c>
      <c r="X24" s="60">
        <v>-102424749</v>
      </c>
      <c r="Y24" s="60">
        <v>52202364</v>
      </c>
      <c r="Z24" s="140">
        <v>-50.97</v>
      </c>
      <c r="AA24" s="62">
        <v>-409698996</v>
      </c>
    </row>
    <row r="25" spans="1:27" ht="13.5">
      <c r="A25" s="250" t="s">
        <v>191</v>
      </c>
      <c r="B25" s="251"/>
      <c r="C25" s="168">
        <f aca="true" t="shared" si="1" ref="C25:Y25">SUM(C19:C24)</f>
        <v>-63061188</v>
      </c>
      <c r="D25" s="168">
        <f>SUM(D19:D24)</f>
        <v>0</v>
      </c>
      <c r="E25" s="72">
        <f t="shared" si="1"/>
        <v>-409698996</v>
      </c>
      <c r="F25" s="73">
        <f t="shared" si="1"/>
        <v>-409698996</v>
      </c>
      <c r="G25" s="73">
        <f t="shared" si="1"/>
        <v>-4046688</v>
      </c>
      <c r="H25" s="73">
        <f t="shared" si="1"/>
        <v>-21540198</v>
      </c>
      <c r="I25" s="73">
        <f t="shared" si="1"/>
        <v>-24635499</v>
      </c>
      <c r="J25" s="73">
        <f t="shared" si="1"/>
        <v>-50222385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-50222385</v>
      </c>
      <c r="X25" s="73">
        <f t="shared" si="1"/>
        <v>-102424749</v>
      </c>
      <c r="Y25" s="73">
        <f t="shared" si="1"/>
        <v>52202364</v>
      </c>
      <c r="Z25" s="170">
        <f>+IF(X25&lt;&gt;0,+(Y25/X25)*100,0)</f>
        <v>-50.96655301542403</v>
      </c>
      <c r="AA25" s="74">
        <f>SUM(AA19:AA24)</f>
        <v>-409698996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1627457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165417000</v>
      </c>
      <c r="F30" s="60">
        <v>165417000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41354250</v>
      </c>
      <c r="Y30" s="60">
        <v>-41354250</v>
      </c>
      <c r="Z30" s="140">
        <v>-100</v>
      </c>
      <c r="AA30" s="62">
        <v>165417000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-2411120</v>
      </c>
      <c r="D33" s="155"/>
      <c r="E33" s="59">
        <v>-27219000</v>
      </c>
      <c r="F33" s="60">
        <v>-27219000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-6804750</v>
      </c>
      <c r="Y33" s="60">
        <v>6804750</v>
      </c>
      <c r="Z33" s="140">
        <v>-100</v>
      </c>
      <c r="AA33" s="62">
        <v>-27219000</v>
      </c>
    </row>
    <row r="34" spans="1:27" ht="13.5">
      <c r="A34" s="250" t="s">
        <v>197</v>
      </c>
      <c r="B34" s="251"/>
      <c r="C34" s="168">
        <f aca="true" t="shared" si="2" ref="C34:Y34">SUM(C29:C33)</f>
        <v>-783663</v>
      </c>
      <c r="D34" s="168">
        <f>SUM(D29:D33)</f>
        <v>0</v>
      </c>
      <c r="E34" s="72">
        <f t="shared" si="2"/>
        <v>138198000</v>
      </c>
      <c r="F34" s="73">
        <f t="shared" si="2"/>
        <v>138198000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34549500</v>
      </c>
      <c r="Y34" s="73">
        <f t="shared" si="2"/>
        <v>-34549500</v>
      </c>
      <c r="Z34" s="170">
        <f>+IF(X34&lt;&gt;0,+(Y34/X34)*100,0)</f>
        <v>-100</v>
      </c>
      <c r="AA34" s="74">
        <f>SUM(AA29:AA33)</f>
        <v>138198000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-197722542</v>
      </c>
      <c r="D36" s="153">
        <f>+D15+D25+D34</f>
        <v>0</v>
      </c>
      <c r="E36" s="99">
        <f t="shared" si="3"/>
        <v>-58398000</v>
      </c>
      <c r="F36" s="100">
        <f t="shared" si="3"/>
        <v>-58398000</v>
      </c>
      <c r="G36" s="100">
        <f t="shared" si="3"/>
        <v>159333216</v>
      </c>
      <c r="H36" s="100">
        <f t="shared" si="3"/>
        <v>817515</v>
      </c>
      <c r="I36" s="100">
        <f t="shared" si="3"/>
        <v>-28018042</v>
      </c>
      <c r="J36" s="100">
        <f t="shared" si="3"/>
        <v>132132689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132132689</v>
      </c>
      <c r="X36" s="100">
        <f t="shared" si="3"/>
        <v>-14597751</v>
      </c>
      <c r="Y36" s="100">
        <f t="shared" si="3"/>
        <v>146730440</v>
      </c>
      <c r="Z36" s="137">
        <f>+IF(X36&lt;&gt;0,+(Y36/X36)*100,0)</f>
        <v>-1005.1578493152815</v>
      </c>
      <c r="AA36" s="102">
        <f>+AA15+AA25+AA34</f>
        <v>-58398000</v>
      </c>
    </row>
    <row r="37" spans="1:27" ht="13.5">
      <c r="A37" s="249" t="s">
        <v>199</v>
      </c>
      <c r="B37" s="182"/>
      <c r="C37" s="153"/>
      <c r="D37" s="153"/>
      <c r="E37" s="99">
        <v>347515000</v>
      </c>
      <c r="F37" s="100">
        <v>347515000</v>
      </c>
      <c r="G37" s="100">
        <v>352803380</v>
      </c>
      <c r="H37" s="100">
        <v>512136596</v>
      </c>
      <c r="I37" s="100">
        <v>512954111</v>
      </c>
      <c r="J37" s="100">
        <v>352803380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352803380</v>
      </c>
      <c r="X37" s="100">
        <v>347515000</v>
      </c>
      <c r="Y37" s="100">
        <v>5288380</v>
      </c>
      <c r="Z37" s="137">
        <v>1.52</v>
      </c>
      <c r="AA37" s="102">
        <v>347515000</v>
      </c>
    </row>
    <row r="38" spans="1:27" ht="13.5">
      <c r="A38" s="269" t="s">
        <v>200</v>
      </c>
      <c r="B38" s="256"/>
      <c r="C38" s="257">
        <v>-197722542</v>
      </c>
      <c r="D38" s="257"/>
      <c r="E38" s="258">
        <v>289117000</v>
      </c>
      <c r="F38" s="259">
        <v>289117000</v>
      </c>
      <c r="G38" s="259">
        <v>512136596</v>
      </c>
      <c r="H38" s="259">
        <v>512954111</v>
      </c>
      <c r="I38" s="259">
        <v>484936069</v>
      </c>
      <c r="J38" s="259">
        <v>484936069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484936069</v>
      </c>
      <c r="X38" s="259">
        <v>332917249</v>
      </c>
      <c r="Y38" s="259">
        <v>152018820</v>
      </c>
      <c r="Z38" s="260">
        <v>45.66</v>
      </c>
      <c r="AA38" s="261">
        <v>289117000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245912171</v>
      </c>
      <c r="D5" s="200">
        <f t="shared" si="0"/>
        <v>0</v>
      </c>
      <c r="E5" s="106">
        <f t="shared" si="0"/>
        <v>409228521</v>
      </c>
      <c r="F5" s="106">
        <f t="shared" si="0"/>
        <v>409228521</v>
      </c>
      <c r="G5" s="106">
        <f t="shared" si="0"/>
        <v>4046688</v>
      </c>
      <c r="H5" s="106">
        <f t="shared" si="0"/>
        <v>21540195</v>
      </c>
      <c r="I5" s="106">
        <f t="shared" si="0"/>
        <v>24635499</v>
      </c>
      <c r="J5" s="106">
        <f t="shared" si="0"/>
        <v>50222382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50222382</v>
      </c>
      <c r="X5" s="106">
        <f t="shared" si="0"/>
        <v>102307130</v>
      </c>
      <c r="Y5" s="106">
        <f t="shared" si="0"/>
        <v>-52084748</v>
      </c>
      <c r="Z5" s="201">
        <f>+IF(X5&lt;&gt;0,+(Y5/X5)*100,0)</f>
        <v>-50.91018387477002</v>
      </c>
      <c r="AA5" s="199">
        <f>SUM(AA11:AA18)</f>
        <v>409228521</v>
      </c>
    </row>
    <row r="6" spans="1:27" ht="13.5">
      <c r="A6" s="291" t="s">
        <v>204</v>
      </c>
      <c r="B6" s="142"/>
      <c r="C6" s="62">
        <v>79857893</v>
      </c>
      <c r="D6" s="156"/>
      <c r="E6" s="60">
        <v>90564521</v>
      </c>
      <c r="F6" s="60">
        <v>90564521</v>
      </c>
      <c r="G6" s="60">
        <v>2678553</v>
      </c>
      <c r="H6" s="60">
        <v>5656033</v>
      </c>
      <c r="I6" s="60">
        <v>9468375</v>
      </c>
      <c r="J6" s="60">
        <v>17802961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17802961</v>
      </c>
      <c r="X6" s="60">
        <v>22641130</v>
      </c>
      <c r="Y6" s="60">
        <v>-4838169</v>
      </c>
      <c r="Z6" s="140">
        <v>-21.37</v>
      </c>
      <c r="AA6" s="155">
        <v>90564521</v>
      </c>
    </row>
    <row r="7" spans="1:27" ht="13.5">
      <c r="A7" s="291" t="s">
        <v>205</v>
      </c>
      <c r="B7" s="142"/>
      <c r="C7" s="62">
        <v>27957571</v>
      </c>
      <c r="D7" s="156"/>
      <c r="E7" s="60">
        <v>37620000</v>
      </c>
      <c r="F7" s="60">
        <v>37620000</v>
      </c>
      <c r="G7" s="60">
        <v>28385</v>
      </c>
      <c r="H7" s="60">
        <v>4085112</v>
      </c>
      <c r="I7" s="60">
        <v>417871</v>
      </c>
      <c r="J7" s="60">
        <v>4531368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4531368</v>
      </c>
      <c r="X7" s="60">
        <v>9405000</v>
      </c>
      <c r="Y7" s="60">
        <v>-4873632</v>
      </c>
      <c r="Z7" s="140">
        <v>-51.82</v>
      </c>
      <c r="AA7" s="155">
        <v>37620000</v>
      </c>
    </row>
    <row r="8" spans="1:27" ht="13.5">
      <c r="A8" s="291" t="s">
        <v>206</v>
      </c>
      <c r="B8" s="142"/>
      <c r="C8" s="62">
        <v>8920579</v>
      </c>
      <c r="D8" s="156"/>
      <c r="E8" s="60">
        <v>36400000</v>
      </c>
      <c r="F8" s="60">
        <v>36400000</v>
      </c>
      <c r="G8" s="60">
        <v>967476</v>
      </c>
      <c r="H8" s="60">
        <v>2687414</v>
      </c>
      <c r="I8" s="60">
        <v>3430222</v>
      </c>
      <c r="J8" s="60">
        <v>7085112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7085112</v>
      </c>
      <c r="X8" s="60">
        <v>9100000</v>
      </c>
      <c r="Y8" s="60">
        <v>-2014888</v>
      </c>
      <c r="Z8" s="140">
        <v>-22.14</v>
      </c>
      <c r="AA8" s="155">
        <v>36400000</v>
      </c>
    </row>
    <row r="9" spans="1:27" ht="13.5">
      <c r="A9" s="291" t="s">
        <v>207</v>
      </c>
      <c r="B9" s="142"/>
      <c r="C9" s="62">
        <v>41394785</v>
      </c>
      <c r="D9" s="156"/>
      <c r="E9" s="60">
        <v>44882000</v>
      </c>
      <c r="F9" s="60">
        <v>44882000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11220500</v>
      </c>
      <c r="Y9" s="60">
        <v>-11220500</v>
      </c>
      <c r="Z9" s="140">
        <v>-100</v>
      </c>
      <c r="AA9" s="155">
        <v>44882000</v>
      </c>
    </row>
    <row r="10" spans="1:27" ht="13.5">
      <c r="A10" s="291" t="s">
        <v>208</v>
      </c>
      <c r="B10" s="142"/>
      <c r="C10" s="62">
        <v>1238210</v>
      </c>
      <c r="D10" s="156"/>
      <c r="E10" s="60">
        <v>14500000</v>
      </c>
      <c r="F10" s="60">
        <v>14500000</v>
      </c>
      <c r="G10" s="60">
        <v>251434</v>
      </c>
      <c r="H10" s="60">
        <v>1463765</v>
      </c>
      <c r="I10" s="60">
        <v>792891</v>
      </c>
      <c r="J10" s="60">
        <v>2508090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2508090</v>
      </c>
      <c r="X10" s="60">
        <v>3625000</v>
      </c>
      <c r="Y10" s="60">
        <v>-1116910</v>
      </c>
      <c r="Z10" s="140">
        <v>-30.81</v>
      </c>
      <c r="AA10" s="155">
        <v>14500000</v>
      </c>
    </row>
    <row r="11" spans="1:27" ht="13.5">
      <c r="A11" s="292" t="s">
        <v>209</v>
      </c>
      <c r="B11" s="142"/>
      <c r="C11" s="293">
        <f aca="true" t="shared" si="1" ref="C11:Y11">SUM(C6:C10)</f>
        <v>159369038</v>
      </c>
      <c r="D11" s="294">
        <f t="shared" si="1"/>
        <v>0</v>
      </c>
      <c r="E11" s="295">
        <f t="shared" si="1"/>
        <v>223966521</v>
      </c>
      <c r="F11" s="295">
        <f t="shared" si="1"/>
        <v>223966521</v>
      </c>
      <c r="G11" s="295">
        <f t="shared" si="1"/>
        <v>3925848</v>
      </c>
      <c r="H11" s="295">
        <f t="shared" si="1"/>
        <v>13892324</v>
      </c>
      <c r="I11" s="295">
        <f t="shared" si="1"/>
        <v>14109359</v>
      </c>
      <c r="J11" s="295">
        <f t="shared" si="1"/>
        <v>31927531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31927531</v>
      </c>
      <c r="X11" s="295">
        <f t="shared" si="1"/>
        <v>55991630</v>
      </c>
      <c r="Y11" s="295">
        <f t="shared" si="1"/>
        <v>-24064099</v>
      </c>
      <c r="Z11" s="296">
        <f>+IF(X11&lt;&gt;0,+(Y11/X11)*100,0)</f>
        <v>-42.97802903755436</v>
      </c>
      <c r="AA11" s="297">
        <f>SUM(AA6:AA10)</f>
        <v>223966521</v>
      </c>
    </row>
    <row r="12" spans="1:27" ht="13.5">
      <c r="A12" s="298" t="s">
        <v>210</v>
      </c>
      <c r="B12" s="136"/>
      <c r="C12" s="62">
        <v>10946132</v>
      </c>
      <c r="D12" s="156"/>
      <c r="E12" s="60">
        <v>27410000</v>
      </c>
      <c r="F12" s="60">
        <v>27410000</v>
      </c>
      <c r="G12" s="60"/>
      <c r="H12" s="60">
        <v>65204</v>
      </c>
      <c r="I12" s="60">
        <v>4848745</v>
      </c>
      <c r="J12" s="60">
        <v>4913949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4913949</v>
      </c>
      <c r="X12" s="60">
        <v>6852500</v>
      </c>
      <c r="Y12" s="60">
        <v>-1938551</v>
      </c>
      <c r="Z12" s="140">
        <v>-28.29</v>
      </c>
      <c r="AA12" s="155">
        <v>27410000</v>
      </c>
    </row>
    <row r="13" spans="1:27" ht="13.5">
      <c r="A13" s="298" t="s">
        <v>211</v>
      </c>
      <c r="B13" s="136"/>
      <c r="C13" s="273">
        <v>98362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74944507</v>
      </c>
      <c r="D15" s="156"/>
      <c r="E15" s="60">
        <v>157852000</v>
      </c>
      <c r="F15" s="60">
        <v>157852000</v>
      </c>
      <c r="G15" s="60">
        <v>120840</v>
      </c>
      <c r="H15" s="60">
        <v>7582667</v>
      </c>
      <c r="I15" s="60">
        <v>5677395</v>
      </c>
      <c r="J15" s="60">
        <v>13380902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13380902</v>
      </c>
      <c r="X15" s="60">
        <v>39463000</v>
      </c>
      <c r="Y15" s="60">
        <v>-26082098</v>
      </c>
      <c r="Z15" s="140">
        <v>-66.09</v>
      </c>
      <c r="AA15" s="155">
        <v>157852000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554132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79857893</v>
      </c>
      <c r="D36" s="156">
        <f t="shared" si="4"/>
        <v>0</v>
      </c>
      <c r="E36" s="60">
        <f t="shared" si="4"/>
        <v>90564521</v>
      </c>
      <c r="F36" s="60">
        <f t="shared" si="4"/>
        <v>90564521</v>
      </c>
      <c r="G36" s="60">
        <f t="shared" si="4"/>
        <v>2678553</v>
      </c>
      <c r="H36" s="60">
        <f t="shared" si="4"/>
        <v>5656033</v>
      </c>
      <c r="I36" s="60">
        <f t="shared" si="4"/>
        <v>9468375</v>
      </c>
      <c r="J36" s="60">
        <f t="shared" si="4"/>
        <v>17802961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17802961</v>
      </c>
      <c r="X36" s="60">
        <f t="shared" si="4"/>
        <v>22641130</v>
      </c>
      <c r="Y36" s="60">
        <f t="shared" si="4"/>
        <v>-4838169</v>
      </c>
      <c r="Z36" s="140">
        <f aca="true" t="shared" si="5" ref="Z36:Z49">+IF(X36&lt;&gt;0,+(Y36/X36)*100,0)</f>
        <v>-21.3689378577836</v>
      </c>
      <c r="AA36" s="155">
        <f>AA6+AA21</f>
        <v>90564521</v>
      </c>
    </row>
    <row r="37" spans="1:27" ht="13.5">
      <c r="A37" s="291" t="s">
        <v>205</v>
      </c>
      <c r="B37" s="142"/>
      <c r="C37" s="62">
        <f t="shared" si="4"/>
        <v>27957571</v>
      </c>
      <c r="D37" s="156">
        <f t="shared" si="4"/>
        <v>0</v>
      </c>
      <c r="E37" s="60">
        <f t="shared" si="4"/>
        <v>37620000</v>
      </c>
      <c r="F37" s="60">
        <f t="shared" si="4"/>
        <v>37620000</v>
      </c>
      <c r="G37" s="60">
        <f t="shared" si="4"/>
        <v>28385</v>
      </c>
      <c r="H37" s="60">
        <f t="shared" si="4"/>
        <v>4085112</v>
      </c>
      <c r="I37" s="60">
        <f t="shared" si="4"/>
        <v>417871</v>
      </c>
      <c r="J37" s="60">
        <f t="shared" si="4"/>
        <v>4531368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4531368</v>
      </c>
      <c r="X37" s="60">
        <f t="shared" si="4"/>
        <v>9405000</v>
      </c>
      <c r="Y37" s="60">
        <f t="shared" si="4"/>
        <v>-4873632</v>
      </c>
      <c r="Z37" s="140">
        <f t="shared" si="5"/>
        <v>-51.81958532695374</v>
      </c>
      <c r="AA37" s="155">
        <f>AA7+AA22</f>
        <v>37620000</v>
      </c>
    </row>
    <row r="38" spans="1:27" ht="13.5">
      <c r="A38" s="291" t="s">
        <v>206</v>
      </c>
      <c r="B38" s="142"/>
      <c r="C38" s="62">
        <f t="shared" si="4"/>
        <v>8920579</v>
      </c>
      <c r="D38" s="156">
        <f t="shared" si="4"/>
        <v>0</v>
      </c>
      <c r="E38" s="60">
        <f t="shared" si="4"/>
        <v>36400000</v>
      </c>
      <c r="F38" s="60">
        <f t="shared" si="4"/>
        <v>36400000</v>
      </c>
      <c r="G38" s="60">
        <f t="shared" si="4"/>
        <v>967476</v>
      </c>
      <c r="H38" s="60">
        <f t="shared" si="4"/>
        <v>2687414</v>
      </c>
      <c r="I38" s="60">
        <f t="shared" si="4"/>
        <v>3430222</v>
      </c>
      <c r="J38" s="60">
        <f t="shared" si="4"/>
        <v>7085112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7085112</v>
      </c>
      <c r="X38" s="60">
        <f t="shared" si="4"/>
        <v>9100000</v>
      </c>
      <c r="Y38" s="60">
        <f t="shared" si="4"/>
        <v>-2014888</v>
      </c>
      <c r="Z38" s="140">
        <f t="shared" si="5"/>
        <v>-22.141626373626373</v>
      </c>
      <c r="AA38" s="155">
        <f>AA8+AA23</f>
        <v>36400000</v>
      </c>
    </row>
    <row r="39" spans="1:27" ht="13.5">
      <c r="A39" s="291" t="s">
        <v>207</v>
      </c>
      <c r="B39" s="142"/>
      <c r="C39" s="62">
        <f t="shared" si="4"/>
        <v>41394785</v>
      </c>
      <c r="D39" s="156">
        <f t="shared" si="4"/>
        <v>0</v>
      </c>
      <c r="E39" s="60">
        <f t="shared" si="4"/>
        <v>44882000</v>
      </c>
      <c r="F39" s="60">
        <f t="shared" si="4"/>
        <v>44882000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11220500</v>
      </c>
      <c r="Y39" s="60">
        <f t="shared" si="4"/>
        <v>-11220500</v>
      </c>
      <c r="Z39" s="140">
        <f t="shared" si="5"/>
        <v>-100</v>
      </c>
      <c r="AA39" s="155">
        <f>AA9+AA24</f>
        <v>44882000</v>
      </c>
    </row>
    <row r="40" spans="1:27" ht="13.5">
      <c r="A40" s="291" t="s">
        <v>208</v>
      </c>
      <c r="B40" s="142"/>
      <c r="C40" s="62">
        <f t="shared" si="4"/>
        <v>1238210</v>
      </c>
      <c r="D40" s="156">
        <f t="shared" si="4"/>
        <v>0</v>
      </c>
      <c r="E40" s="60">
        <f t="shared" si="4"/>
        <v>14500000</v>
      </c>
      <c r="F40" s="60">
        <f t="shared" si="4"/>
        <v>14500000</v>
      </c>
      <c r="G40" s="60">
        <f t="shared" si="4"/>
        <v>251434</v>
      </c>
      <c r="H40" s="60">
        <f t="shared" si="4"/>
        <v>1463765</v>
      </c>
      <c r="I40" s="60">
        <f t="shared" si="4"/>
        <v>792891</v>
      </c>
      <c r="J40" s="60">
        <f t="shared" si="4"/>
        <v>2508090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2508090</v>
      </c>
      <c r="X40" s="60">
        <f t="shared" si="4"/>
        <v>3625000</v>
      </c>
      <c r="Y40" s="60">
        <f t="shared" si="4"/>
        <v>-1116910</v>
      </c>
      <c r="Z40" s="140">
        <f t="shared" si="5"/>
        <v>-30.811310344827586</v>
      </c>
      <c r="AA40" s="155">
        <f>AA10+AA25</f>
        <v>14500000</v>
      </c>
    </row>
    <row r="41" spans="1:27" ht="13.5">
      <c r="A41" s="292" t="s">
        <v>209</v>
      </c>
      <c r="B41" s="142"/>
      <c r="C41" s="293">
        <f aca="true" t="shared" si="6" ref="C41:Y41">SUM(C36:C40)</f>
        <v>159369038</v>
      </c>
      <c r="D41" s="294">
        <f t="shared" si="6"/>
        <v>0</v>
      </c>
      <c r="E41" s="295">
        <f t="shared" si="6"/>
        <v>223966521</v>
      </c>
      <c r="F41" s="295">
        <f t="shared" si="6"/>
        <v>223966521</v>
      </c>
      <c r="G41" s="295">
        <f t="shared" si="6"/>
        <v>3925848</v>
      </c>
      <c r="H41" s="295">
        <f t="shared" si="6"/>
        <v>13892324</v>
      </c>
      <c r="I41" s="295">
        <f t="shared" si="6"/>
        <v>14109359</v>
      </c>
      <c r="J41" s="295">
        <f t="shared" si="6"/>
        <v>31927531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31927531</v>
      </c>
      <c r="X41" s="295">
        <f t="shared" si="6"/>
        <v>55991630</v>
      </c>
      <c r="Y41" s="295">
        <f t="shared" si="6"/>
        <v>-24064099</v>
      </c>
      <c r="Z41" s="296">
        <f t="shared" si="5"/>
        <v>-42.97802903755436</v>
      </c>
      <c r="AA41" s="297">
        <f>SUM(AA36:AA40)</f>
        <v>223966521</v>
      </c>
    </row>
    <row r="42" spans="1:27" ht="13.5">
      <c r="A42" s="298" t="s">
        <v>210</v>
      </c>
      <c r="B42" s="136"/>
      <c r="C42" s="95">
        <f aca="true" t="shared" si="7" ref="C42:Y48">C12+C27</f>
        <v>10946132</v>
      </c>
      <c r="D42" s="129">
        <f t="shared" si="7"/>
        <v>0</v>
      </c>
      <c r="E42" s="54">
        <f t="shared" si="7"/>
        <v>27410000</v>
      </c>
      <c r="F42" s="54">
        <f t="shared" si="7"/>
        <v>27410000</v>
      </c>
      <c r="G42" s="54">
        <f t="shared" si="7"/>
        <v>0</v>
      </c>
      <c r="H42" s="54">
        <f t="shared" si="7"/>
        <v>65204</v>
      </c>
      <c r="I42" s="54">
        <f t="shared" si="7"/>
        <v>4848745</v>
      </c>
      <c r="J42" s="54">
        <f t="shared" si="7"/>
        <v>4913949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4913949</v>
      </c>
      <c r="X42" s="54">
        <f t="shared" si="7"/>
        <v>6852500</v>
      </c>
      <c r="Y42" s="54">
        <f t="shared" si="7"/>
        <v>-1938551</v>
      </c>
      <c r="Z42" s="184">
        <f t="shared" si="5"/>
        <v>-28.2896898941992</v>
      </c>
      <c r="AA42" s="130">
        <f aca="true" t="shared" si="8" ref="AA42:AA48">AA12+AA27</f>
        <v>27410000</v>
      </c>
    </row>
    <row r="43" spans="1:27" ht="13.5">
      <c r="A43" s="298" t="s">
        <v>211</v>
      </c>
      <c r="B43" s="136"/>
      <c r="C43" s="303">
        <f t="shared" si="7"/>
        <v>98362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74944507</v>
      </c>
      <c r="D45" s="129">
        <f t="shared" si="7"/>
        <v>0</v>
      </c>
      <c r="E45" s="54">
        <f t="shared" si="7"/>
        <v>157852000</v>
      </c>
      <c r="F45" s="54">
        <f t="shared" si="7"/>
        <v>157852000</v>
      </c>
      <c r="G45" s="54">
        <f t="shared" si="7"/>
        <v>120840</v>
      </c>
      <c r="H45" s="54">
        <f t="shared" si="7"/>
        <v>7582667</v>
      </c>
      <c r="I45" s="54">
        <f t="shared" si="7"/>
        <v>5677395</v>
      </c>
      <c r="J45" s="54">
        <f t="shared" si="7"/>
        <v>13380902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13380902</v>
      </c>
      <c r="X45" s="54">
        <f t="shared" si="7"/>
        <v>39463000</v>
      </c>
      <c r="Y45" s="54">
        <f t="shared" si="7"/>
        <v>-26082098</v>
      </c>
      <c r="Z45" s="184">
        <f t="shared" si="5"/>
        <v>-66.09253731343283</v>
      </c>
      <c r="AA45" s="130">
        <f t="shared" si="8"/>
        <v>157852000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554132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245912171</v>
      </c>
      <c r="D49" s="218">
        <f t="shared" si="9"/>
        <v>0</v>
      </c>
      <c r="E49" s="220">
        <f t="shared" si="9"/>
        <v>409228521</v>
      </c>
      <c r="F49" s="220">
        <f t="shared" si="9"/>
        <v>409228521</v>
      </c>
      <c r="G49" s="220">
        <f t="shared" si="9"/>
        <v>4046688</v>
      </c>
      <c r="H49" s="220">
        <f t="shared" si="9"/>
        <v>21540195</v>
      </c>
      <c r="I49" s="220">
        <f t="shared" si="9"/>
        <v>24635499</v>
      </c>
      <c r="J49" s="220">
        <f t="shared" si="9"/>
        <v>50222382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50222382</v>
      </c>
      <c r="X49" s="220">
        <f t="shared" si="9"/>
        <v>102307130</v>
      </c>
      <c r="Y49" s="220">
        <f t="shared" si="9"/>
        <v>-52084748</v>
      </c>
      <c r="Z49" s="221">
        <f t="shared" si="5"/>
        <v>-50.91018387477002</v>
      </c>
      <c r="AA49" s="222">
        <f>SUM(AA41:AA48)</f>
        <v>409228521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92216000</v>
      </c>
      <c r="F51" s="54">
        <f t="shared" si="10"/>
        <v>92216000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23054000</v>
      </c>
      <c r="Y51" s="54">
        <f t="shared" si="10"/>
        <v>-23054000</v>
      </c>
      <c r="Z51" s="184">
        <f>+IF(X51&lt;&gt;0,+(Y51/X51)*100,0)</f>
        <v>-100</v>
      </c>
      <c r="AA51" s="130">
        <f>SUM(AA57:AA61)</f>
        <v>92216000</v>
      </c>
    </row>
    <row r="52" spans="1:27" ht="13.5">
      <c r="A52" s="310" t="s">
        <v>204</v>
      </c>
      <c r="B52" s="142"/>
      <c r="C52" s="62"/>
      <c r="D52" s="156"/>
      <c r="E52" s="60">
        <v>38604000</v>
      </c>
      <c r="F52" s="60">
        <v>38604000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9651000</v>
      </c>
      <c r="Y52" s="60">
        <v>-9651000</v>
      </c>
      <c r="Z52" s="140">
        <v>-100</v>
      </c>
      <c r="AA52" s="155">
        <v>38604000</v>
      </c>
    </row>
    <row r="53" spans="1:27" ht="13.5">
      <c r="A53" s="310" t="s">
        <v>205</v>
      </c>
      <c r="B53" s="142"/>
      <c r="C53" s="62"/>
      <c r="D53" s="156"/>
      <c r="E53" s="60">
        <v>15247000</v>
      </c>
      <c r="F53" s="60">
        <v>15247000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3811750</v>
      </c>
      <c r="Y53" s="60">
        <v>-3811750</v>
      </c>
      <c r="Z53" s="140">
        <v>-100</v>
      </c>
      <c r="AA53" s="155">
        <v>15247000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11039000</v>
      </c>
      <c r="F55" s="60">
        <v>11039000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2759750</v>
      </c>
      <c r="Y55" s="60">
        <v>-2759750</v>
      </c>
      <c r="Z55" s="140">
        <v>-100</v>
      </c>
      <c r="AA55" s="155">
        <v>11039000</v>
      </c>
    </row>
    <row r="56" spans="1:27" ht="13.5">
      <c r="A56" s="310" t="s">
        <v>208</v>
      </c>
      <c r="B56" s="142"/>
      <c r="C56" s="62"/>
      <c r="D56" s="156"/>
      <c r="E56" s="60">
        <v>27326000</v>
      </c>
      <c r="F56" s="60">
        <v>27326000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6831500</v>
      </c>
      <c r="Y56" s="60">
        <v>-6831500</v>
      </c>
      <c r="Z56" s="140">
        <v>-100</v>
      </c>
      <c r="AA56" s="155">
        <v>27326000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92216000</v>
      </c>
      <c r="F57" s="295">
        <f t="shared" si="11"/>
        <v>92216000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23054000</v>
      </c>
      <c r="Y57" s="295">
        <f t="shared" si="11"/>
        <v>-23054000</v>
      </c>
      <c r="Z57" s="296">
        <f>+IF(X57&lt;&gt;0,+(Y57/X57)*100,0)</f>
        <v>-100</v>
      </c>
      <c r="AA57" s="297">
        <f>SUM(AA52:AA56)</f>
        <v>92216000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1870943</v>
      </c>
      <c r="H67" s="60">
        <v>4603401</v>
      </c>
      <c r="I67" s="60">
        <v>4423323</v>
      </c>
      <c r="J67" s="60">
        <v>10897667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10897667</v>
      </c>
      <c r="X67" s="60"/>
      <c r="Y67" s="60">
        <v>10897667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1870943</v>
      </c>
      <c r="H69" s="220">
        <f t="shared" si="12"/>
        <v>4603401</v>
      </c>
      <c r="I69" s="220">
        <f t="shared" si="12"/>
        <v>4423323</v>
      </c>
      <c r="J69" s="220">
        <f t="shared" si="12"/>
        <v>10897667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10897667</v>
      </c>
      <c r="X69" s="220">
        <f t="shared" si="12"/>
        <v>0</v>
      </c>
      <c r="Y69" s="220">
        <f t="shared" si="12"/>
        <v>10897667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159369038</v>
      </c>
      <c r="D5" s="357">
        <f t="shared" si="0"/>
        <v>0</v>
      </c>
      <c r="E5" s="356">
        <f t="shared" si="0"/>
        <v>223966521</v>
      </c>
      <c r="F5" s="358">
        <f t="shared" si="0"/>
        <v>223966521</v>
      </c>
      <c r="G5" s="358">
        <f t="shared" si="0"/>
        <v>3925848</v>
      </c>
      <c r="H5" s="356">
        <f t="shared" si="0"/>
        <v>13892324</v>
      </c>
      <c r="I5" s="356">
        <f t="shared" si="0"/>
        <v>14109359</v>
      </c>
      <c r="J5" s="358">
        <f t="shared" si="0"/>
        <v>31927531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31927531</v>
      </c>
      <c r="X5" s="356">
        <f t="shared" si="0"/>
        <v>55991630</v>
      </c>
      <c r="Y5" s="358">
        <f t="shared" si="0"/>
        <v>-24064099</v>
      </c>
      <c r="Z5" s="359">
        <f>+IF(X5&lt;&gt;0,+(Y5/X5)*100,0)</f>
        <v>-42.97802903755436</v>
      </c>
      <c r="AA5" s="360">
        <f>+AA6+AA8+AA11+AA13+AA15</f>
        <v>223966521</v>
      </c>
    </row>
    <row r="6" spans="1:27" ht="13.5">
      <c r="A6" s="361" t="s">
        <v>204</v>
      </c>
      <c r="B6" s="142"/>
      <c r="C6" s="60">
        <f>+C7</f>
        <v>79857893</v>
      </c>
      <c r="D6" s="340">
        <f aca="true" t="shared" si="1" ref="D6:AA6">+D7</f>
        <v>0</v>
      </c>
      <c r="E6" s="60">
        <f t="shared" si="1"/>
        <v>90564521</v>
      </c>
      <c r="F6" s="59">
        <f t="shared" si="1"/>
        <v>90564521</v>
      </c>
      <c r="G6" s="59">
        <f t="shared" si="1"/>
        <v>2678553</v>
      </c>
      <c r="H6" s="60">
        <f t="shared" si="1"/>
        <v>5656033</v>
      </c>
      <c r="I6" s="60">
        <f t="shared" si="1"/>
        <v>9468375</v>
      </c>
      <c r="J6" s="59">
        <f t="shared" si="1"/>
        <v>17802961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17802961</v>
      </c>
      <c r="X6" s="60">
        <f t="shared" si="1"/>
        <v>22641130</v>
      </c>
      <c r="Y6" s="59">
        <f t="shared" si="1"/>
        <v>-4838169</v>
      </c>
      <c r="Z6" s="61">
        <f>+IF(X6&lt;&gt;0,+(Y6/X6)*100,0)</f>
        <v>-21.3689378577836</v>
      </c>
      <c r="AA6" s="62">
        <f t="shared" si="1"/>
        <v>90564521</v>
      </c>
    </row>
    <row r="7" spans="1:27" ht="13.5">
      <c r="A7" s="291" t="s">
        <v>228</v>
      </c>
      <c r="B7" s="142"/>
      <c r="C7" s="60">
        <v>79857893</v>
      </c>
      <c r="D7" s="340"/>
      <c r="E7" s="60">
        <v>90564521</v>
      </c>
      <c r="F7" s="59">
        <v>90564521</v>
      </c>
      <c r="G7" s="59">
        <v>2678553</v>
      </c>
      <c r="H7" s="60">
        <v>5656033</v>
      </c>
      <c r="I7" s="60">
        <v>9468375</v>
      </c>
      <c r="J7" s="59">
        <v>17802961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17802961</v>
      </c>
      <c r="X7" s="60">
        <v>22641130</v>
      </c>
      <c r="Y7" s="59">
        <v>-4838169</v>
      </c>
      <c r="Z7" s="61">
        <v>-21.37</v>
      </c>
      <c r="AA7" s="62">
        <v>90564521</v>
      </c>
    </row>
    <row r="8" spans="1:27" ht="13.5">
      <c r="A8" s="361" t="s">
        <v>205</v>
      </c>
      <c r="B8" s="142"/>
      <c r="C8" s="60">
        <f aca="true" t="shared" si="2" ref="C8:Y8">SUM(C9:C10)</f>
        <v>27957571</v>
      </c>
      <c r="D8" s="340">
        <f t="shared" si="2"/>
        <v>0</v>
      </c>
      <c r="E8" s="60">
        <f t="shared" si="2"/>
        <v>37620000</v>
      </c>
      <c r="F8" s="59">
        <f t="shared" si="2"/>
        <v>37620000</v>
      </c>
      <c r="G8" s="59">
        <f t="shared" si="2"/>
        <v>28385</v>
      </c>
      <c r="H8" s="60">
        <f t="shared" si="2"/>
        <v>4085112</v>
      </c>
      <c r="I8" s="60">
        <f t="shared" si="2"/>
        <v>417871</v>
      </c>
      <c r="J8" s="59">
        <f t="shared" si="2"/>
        <v>4531368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4531368</v>
      </c>
      <c r="X8" s="60">
        <f t="shared" si="2"/>
        <v>9405000</v>
      </c>
      <c r="Y8" s="59">
        <f t="shared" si="2"/>
        <v>-4873632</v>
      </c>
      <c r="Z8" s="61">
        <f>+IF(X8&lt;&gt;0,+(Y8/X8)*100,0)</f>
        <v>-51.81958532695374</v>
      </c>
      <c r="AA8" s="62">
        <f>SUM(AA9:AA10)</f>
        <v>37620000</v>
      </c>
    </row>
    <row r="9" spans="1:27" ht="13.5">
      <c r="A9" s="291" t="s">
        <v>229</v>
      </c>
      <c r="B9" s="142"/>
      <c r="C9" s="60">
        <v>25018650</v>
      </c>
      <c r="D9" s="340"/>
      <c r="E9" s="60">
        <v>31600000</v>
      </c>
      <c r="F9" s="59">
        <v>31600000</v>
      </c>
      <c r="G9" s="59">
        <v>28385</v>
      </c>
      <c r="H9" s="60">
        <v>4085112</v>
      </c>
      <c r="I9" s="60">
        <v>417871</v>
      </c>
      <c r="J9" s="59">
        <v>4531368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4531368</v>
      </c>
      <c r="X9" s="60">
        <v>7900000</v>
      </c>
      <c r="Y9" s="59">
        <v>-3368632</v>
      </c>
      <c r="Z9" s="61">
        <v>-42.64</v>
      </c>
      <c r="AA9" s="62">
        <v>31600000</v>
      </c>
    </row>
    <row r="10" spans="1:27" ht="13.5">
      <c r="A10" s="291" t="s">
        <v>230</v>
      </c>
      <c r="B10" s="142"/>
      <c r="C10" s="60">
        <v>2938921</v>
      </c>
      <c r="D10" s="340"/>
      <c r="E10" s="60">
        <v>6020000</v>
      </c>
      <c r="F10" s="59">
        <v>6020000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1505000</v>
      </c>
      <c r="Y10" s="59">
        <v>-1505000</v>
      </c>
      <c r="Z10" s="61">
        <v>-100</v>
      </c>
      <c r="AA10" s="62">
        <v>6020000</v>
      </c>
    </row>
    <row r="11" spans="1:27" ht="13.5">
      <c r="A11" s="361" t="s">
        <v>206</v>
      </c>
      <c r="B11" s="142"/>
      <c r="C11" s="362">
        <f>+C12</f>
        <v>8920579</v>
      </c>
      <c r="D11" s="363">
        <f aca="true" t="shared" si="3" ref="D11:AA11">+D12</f>
        <v>0</v>
      </c>
      <c r="E11" s="362">
        <f t="shared" si="3"/>
        <v>36400000</v>
      </c>
      <c r="F11" s="364">
        <f t="shared" si="3"/>
        <v>36400000</v>
      </c>
      <c r="G11" s="364">
        <f t="shared" si="3"/>
        <v>967476</v>
      </c>
      <c r="H11" s="362">
        <f t="shared" si="3"/>
        <v>2687414</v>
      </c>
      <c r="I11" s="362">
        <f t="shared" si="3"/>
        <v>3430222</v>
      </c>
      <c r="J11" s="364">
        <f t="shared" si="3"/>
        <v>7085112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7085112</v>
      </c>
      <c r="X11" s="362">
        <f t="shared" si="3"/>
        <v>9100000</v>
      </c>
      <c r="Y11" s="364">
        <f t="shared" si="3"/>
        <v>-2014888</v>
      </c>
      <c r="Z11" s="365">
        <f>+IF(X11&lt;&gt;0,+(Y11/X11)*100,0)</f>
        <v>-22.141626373626373</v>
      </c>
      <c r="AA11" s="366">
        <f t="shared" si="3"/>
        <v>36400000</v>
      </c>
    </row>
    <row r="12" spans="1:27" ht="13.5">
      <c r="A12" s="291" t="s">
        <v>231</v>
      </c>
      <c r="B12" s="136"/>
      <c r="C12" s="60">
        <v>8920579</v>
      </c>
      <c r="D12" s="340"/>
      <c r="E12" s="60">
        <v>36400000</v>
      </c>
      <c r="F12" s="59">
        <v>36400000</v>
      </c>
      <c r="G12" s="59">
        <v>967476</v>
      </c>
      <c r="H12" s="60">
        <v>2687414</v>
      </c>
      <c r="I12" s="60">
        <v>3430222</v>
      </c>
      <c r="J12" s="59">
        <v>7085112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7085112</v>
      </c>
      <c r="X12" s="60">
        <v>9100000</v>
      </c>
      <c r="Y12" s="59">
        <v>-2014888</v>
      </c>
      <c r="Z12" s="61">
        <v>-22.14</v>
      </c>
      <c r="AA12" s="62">
        <v>36400000</v>
      </c>
    </row>
    <row r="13" spans="1:27" ht="13.5">
      <c r="A13" s="361" t="s">
        <v>207</v>
      </c>
      <c r="B13" s="136"/>
      <c r="C13" s="275">
        <f>+C14</f>
        <v>41394785</v>
      </c>
      <c r="D13" s="341">
        <f aca="true" t="shared" si="4" ref="D13:AA13">+D14</f>
        <v>0</v>
      </c>
      <c r="E13" s="275">
        <f t="shared" si="4"/>
        <v>44882000</v>
      </c>
      <c r="F13" s="342">
        <f t="shared" si="4"/>
        <v>44882000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11220500</v>
      </c>
      <c r="Y13" s="342">
        <f t="shared" si="4"/>
        <v>-11220500</v>
      </c>
      <c r="Z13" s="335">
        <f>+IF(X13&lt;&gt;0,+(Y13/X13)*100,0)</f>
        <v>-100</v>
      </c>
      <c r="AA13" s="273">
        <f t="shared" si="4"/>
        <v>44882000</v>
      </c>
    </row>
    <row r="14" spans="1:27" ht="13.5">
      <c r="A14" s="291" t="s">
        <v>232</v>
      </c>
      <c r="B14" s="136"/>
      <c r="C14" s="60">
        <v>41394785</v>
      </c>
      <c r="D14" s="340"/>
      <c r="E14" s="60">
        <v>44882000</v>
      </c>
      <c r="F14" s="59">
        <v>44882000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11220500</v>
      </c>
      <c r="Y14" s="59">
        <v>-11220500</v>
      </c>
      <c r="Z14" s="61">
        <v>-100</v>
      </c>
      <c r="AA14" s="62">
        <v>44882000</v>
      </c>
    </row>
    <row r="15" spans="1:27" ht="13.5">
      <c r="A15" s="361" t="s">
        <v>208</v>
      </c>
      <c r="B15" s="136"/>
      <c r="C15" s="60">
        <f aca="true" t="shared" si="5" ref="C15:Y15">SUM(C16:C20)</f>
        <v>1238210</v>
      </c>
      <c r="D15" s="340">
        <f t="shared" si="5"/>
        <v>0</v>
      </c>
      <c r="E15" s="60">
        <f t="shared" si="5"/>
        <v>14500000</v>
      </c>
      <c r="F15" s="59">
        <f t="shared" si="5"/>
        <v>14500000</v>
      </c>
      <c r="G15" s="59">
        <f t="shared" si="5"/>
        <v>251434</v>
      </c>
      <c r="H15" s="60">
        <f t="shared" si="5"/>
        <v>1463765</v>
      </c>
      <c r="I15" s="60">
        <f t="shared" si="5"/>
        <v>792891</v>
      </c>
      <c r="J15" s="59">
        <f t="shared" si="5"/>
        <v>2508090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2508090</v>
      </c>
      <c r="X15" s="60">
        <f t="shared" si="5"/>
        <v>3625000</v>
      </c>
      <c r="Y15" s="59">
        <f t="shared" si="5"/>
        <v>-1116910</v>
      </c>
      <c r="Z15" s="61">
        <f>+IF(X15&lt;&gt;0,+(Y15/X15)*100,0)</f>
        <v>-30.811310344827586</v>
      </c>
      <c r="AA15" s="62">
        <f>SUM(AA16:AA20)</f>
        <v>14500000</v>
      </c>
    </row>
    <row r="16" spans="1:27" ht="13.5">
      <c r="A16" s="291" t="s">
        <v>233</v>
      </c>
      <c r="B16" s="300"/>
      <c r="C16" s="60">
        <v>39100</v>
      </c>
      <c r="D16" s="340"/>
      <c r="E16" s="60">
        <v>1300000</v>
      </c>
      <c r="F16" s="59">
        <v>1300000</v>
      </c>
      <c r="G16" s="59"/>
      <c r="H16" s="60">
        <v>329500</v>
      </c>
      <c r="I16" s="60"/>
      <c r="J16" s="59">
        <v>329500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329500</v>
      </c>
      <c r="X16" s="60">
        <v>325000</v>
      </c>
      <c r="Y16" s="59">
        <v>4500</v>
      </c>
      <c r="Z16" s="61">
        <v>1.38</v>
      </c>
      <c r="AA16" s="62">
        <v>1300000</v>
      </c>
    </row>
    <row r="17" spans="1:27" ht="13.5">
      <c r="A17" s="291" t="s">
        <v>234</v>
      </c>
      <c r="B17" s="136"/>
      <c r="C17" s="60">
        <v>106180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1092930</v>
      </c>
      <c r="D20" s="340"/>
      <c r="E20" s="60">
        <v>13200000</v>
      </c>
      <c r="F20" s="59">
        <v>13200000</v>
      </c>
      <c r="G20" s="59">
        <v>251434</v>
      </c>
      <c r="H20" s="60">
        <v>1134265</v>
      </c>
      <c r="I20" s="60">
        <v>792891</v>
      </c>
      <c r="J20" s="59">
        <v>2178590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2178590</v>
      </c>
      <c r="X20" s="60">
        <v>3300000</v>
      </c>
      <c r="Y20" s="59">
        <v>-1121410</v>
      </c>
      <c r="Z20" s="61">
        <v>-33.98</v>
      </c>
      <c r="AA20" s="62">
        <v>13200000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10946132</v>
      </c>
      <c r="D22" s="344">
        <f t="shared" si="6"/>
        <v>0</v>
      </c>
      <c r="E22" s="343">
        <f t="shared" si="6"/>
        <v>27410000</v>
      </c>
      <c r="F22" s="345">
        <f t="shared" si="6"/>
        <v>27410000</v>
      </c>
      <c r="G22" s="345">
        <f t="shared" si="6"/>
        <v>0</v>
      </c>
      <c r="H22" s="343">
        <f t="shared" si="6"/>
        <v>65204</v>
      </c>
      <c r="I22" s="343">
        <f t="shared" si="6"/>
        <v>4848745</v>
      </c>
      <c r="J22" s="345">
        <f t="shared" si="6"/>
        <v>4913949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4913949</v>
      </c>
      <c r="X22" s="343">
        <f t="shared" si="6"/>
        <v>6852500</v>
      </c>
      <c r="Y22" s="345">
        <f t="shared" si="6"/>
        <v>-1938551</v>
      </c>
      <c r="Z22" s="336">
        <f>+IF(X22&lt;&gt;0,+(Y22/X22)*100,0)</f>
        <v>-28.2896898941992</v>
      </c>
      <c r="AA22" s="350">
        <f>SUM(AA23:AA32)</f>
        <v>27410000</v>
      </c>
    </row>
    <row r="23" spans="1:27" ht="13.5">
      <c r="A23" s="361" t="s">
        <v>236</v>
      </c>
      <c r="B23" s="142"/>
      <c r="C23" s="60">
        <v>3664344</v>
      </c>
      <c r="D23" s="340"/>
      <c r="E23" s="60"/>
      <c r="F23" s="59"/>
      <c r="G23" s="59"/>
      <c r="H23" s="60"/>
      <c r="I23" s="60">
        <v>2055636</v>
      </c>
      <c r="J23" s="59">
        <v>2055636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2055636</v>
      </c>
      <c r="X23" s="60"/>
      <c r="Y23" s="59">
        <v>2055636</v>
      </c>
      <c r="Z23" s="61"/>
      <c r="AA23" s="62"/>
    </row>
    <row r="24" spans="1:27" ht="13.5">
      <c r="A24" s="361" t="s">
        <v>237</v>
      </c>
      <c r="B24" s="142"/>
      <c r="C24" s="60">
        <v>705961</v>
      </c>
      <c r="D24" s="340"/>
      <c r="E24" s="60">
        <v>100000</v>
      </c>
      <c r="F24" s="59">
        <v>100000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25000</v>
      </c>
      <c r="Y24" s="59">
        <v>-25000</v>
      </c>
      <c r="Z24" s="61">
        <v>-100</v>
      </c>
      <c r="AA24" s="62">
        <v>100000</v>
      </c>
    </row>
    <row r="25" spans="1:27" ht="13.5">
      <c r="A25" s="361" t="s">
        <v>238</v>
      </c>
      <c r="B25" s="142"/>
      <c r="C25" s="60"/>
      <c r="D25" s="340"/>
      <c r="E25" s="60">
        <v>8800000</v>
      </c>
      <c r="F25" s="59">
        <v>8800000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2200000</v>
      </c>
      <c r="Y25" s="59">
        <v>-2200000</v>
      </c>
      <c r="Z25" s="61">
        <v>-100</v>
      </c>
      <c r="AA25" s="62">
        <v>8800000</v>
      </c>
    </row>
    <row r="26" spans="1:27" ht="13.5">
      <c r="A26" s="361" t="s">
        <v>239</v>
      </c>
      <c r="B26" s="302"/>
      <c r="C26" s="362">
        <v>680546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14000000</v>
      </c>
      <c r="F27" s="59">
        <v>14000000</v>
      </c>
      <c r="G27" s="59"/>
      <c r="H27" s="60"/>
      <c r="I27" s="60">
        <v>2378930</v>
      </c>
      <c r="J27" s="59">
        <v>2378930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2378930</v>
      </c>
      <c r="X27" s="60">
        <v>3500000</v>
      </c>
      <c r="Y27" s="59">
        <v>-1121070</v>
      </c>
      <c r="Z27" s="61">
        <v>-32.03</v>
      </c>
      <c r="AA27" s="62">
        <v>14000000</v>
      </c>
    </row>
    <row r="28" spans="1:27" ht="13.5">
      <c r="A28" s="361" t="s">
        <v>241</v>
      </c>
      <c r="B28" s="147"/>
      <c r="C28" s="275">
        <v>242696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60000</v>
      </c>
      <c r="F31" s="59">
        <v>60000</v>
      </c>
      <c r="G31" s="59"/>
      <c r="H31" s="60">
        <v>38000</v>
      </c>
      <c r="I31" s="60"/>
      <c r="J31" s="59">
        <v>38000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38000</v>
      </c>
      <c r="X31" s="60">
        <v>15000</v>
      </c>
      <c r="Y31" s="59">
        <v>23000</v>
      </c>
      <c r="Z31" s="61">
        <v>153.33</v>
      </c>
      <c r="AA31" s="62">
        <v>60000</v>
      </c>
    </row>
    <row r="32" spans="1:27" ht="13.5">
      <c r="A32" s="361" t="s">
        <v>93</v>
      </c>
      <c r="B32" s="136"/>
      <c r="C32" s="60">
        <v>5652585</v>
      </c>
      <c r="D32" s="340"/>
      <c r="E32" s="60">
        <v>4450000</v>
      </c>
      <c r="F32" s="59">
        <v>4450000</v>
      </c>
      <c r="G32" s="59"/>
      <c r="H32" s="60">
        <v>27204</v>
      </c>
      <c r="I32" s="60">
        <v>414179</v>
      </c>
      <c r="J32" s="59">
        <v>441383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441383</v>
      </c>
      <c r="X32" s="60">
        <v>1112500</v>
      </c>
      <c r="Y32" s="59">
        <v>-671117</v>
      </c>
      <c r="Z32" s="61">
        <v>-60.33</v>
      </c>
      <c r="AA32" s="62">
        <v>4450000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98362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98362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74944507</v>
      </c>
      <c r="D40" s="344">
        <f t="shared" si="9"/>
        <v>0</v>
      </c>
      <c r="E40" s="343">
        <f t="shared" si="9"/>
        <v>157852000</v>
      </c>
      <c r="F40" s="345">
        <f t="shared" si="9"/>
        <v>157852000</v>
      </c>
      <c r="G40" s="345">
        <f t="shared" si="9"/>
        <v>120840</v>
      </c>
      <c r="H40" s="343">
        <f t="shared" si="9"/>
        <v>7582667</v>
      </c>
      <c r="I40" s="343">
        <f t="shared" si="9"/>
        <v>5677395</v>
      </c>
      <c r="J40" s="345">
        <f t="shared" si="9"/>
        <v>13380902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13380902</v>
      </c>
      <c r="X40" s="343">
        <f t="shared" si="9"/>
        <v>39463000</v>
      </c>
      <c r="Y40" s="345">
        <f t="shared" si="9"/>
        <v>-26082098</v>
      </c>
      <c r="Z40" s="336">
        <f>+IF(X40&lt;&gt;0,+(Y40/X40)*100,0)</f>
        <v>-66.09253731343283</v>
      </c>
      <c r="AA40" s="350">
        <f>SUM(AA41:AA49)</f>
        <v>157852000</v>
      </c>
    </row>
    <row r="41" spans="1:27" ht="13.5">
      <c r="A41" s="361" t="s">
        <v>247</v>
      </c>
      <c r="B41" s="142"/>
      <c r="C41" s="362">
        <v>7701759</v>
      </c>
      <c r="D41" s="363"/>
      <c r="E41" s="362">
        <v>8900000</v>
      </c>
      <c r="F41" s="364">
        <v>8900000</v>
      </c>
      <c r="G41" s="364"/>
      <c r="H41" s="362">
        <v>395233</v>
      </c>
      <c r="I41" s="362"/>
      <c r="J41" s="364">
        <v>395233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395233</v>
      </c>
      <c r="X41" s="362">
        <v>2225000</v>
      </c>
      <c r="Y41" s="364">
        <v>-1829767</v>
      </c>
      <c r="Z41" s="365">
        <v>-82.24</v>
      </c>
      <c r="AA41" s="366">
        <v>8900000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6737239</v>
      </c>
      <c r="D43" s="369"/>
      <c r="E43" s="305">
        <v>20617000</v>
      </c>
      <c r="F43" s="370">
        <v>20617000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5154250</v>
      </c>
      <c r="Y43" s="370">
        <v>-5154250</v>
      </c>
      <c r="Z43" s="371">
        <v>-100</v>
      </c>
      <c r="AA43" s="303">
        <v>20617000</v>
      </c>
    </row>
    <row r="44" spans="1:27" ht="13.5">
      <c r="A44" s="361" t="s">
        <v>250</v>
      </c>
      <c r="B44" s="136"/>
      <c r="C44" s="60">
        <v>4238149</v>
      </c>
      <c r="D44" s="368"/>
      <c r="E44" s="54">
        <v>2000000</v>
      </c>
      <c r="F44" s="53">
        <v>2000000</v>
      </c>
      <c r="G44" s="53">
        <v>120840</v>
      </c>
      <c r="H44" s="54">
        <v>49982</v>
      </c>
      <c r="I44" s="54">
        <v>103177</v>
      </c>
      <c r="J44" s="53">
        <v>273999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273999</v>
      </c>
      <c r="X44" s="54">
        <v>500000</v>
      </c>
      <c r="Y44" s="53">
        <v>-226001</v>
      </c>
      <c r="Z44" s="94">
        <v>-45.2</v>
      </c>
      <c r="AA44" s="95">
        <v>2000000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110800000</v>
      </c>
      <c r="F47" s="53">
        <v>110800000</v>
      </c>
      <c r="G47" s="53"/>
      <c r="H47" s="54">
        <v>4718432</v>
      </c>
      <c r="I47" s="54">
        <v>5416160</v>
      </c>
      <c r="J47" s="53">
        <v>10134592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10134592</v>
      </c>
      <c r="X47" s="54">
        <v>27700000</v>
      </c>
      <c r="Y47" s="53">
        <v>-17565408</v>
      </c>
      <c r="Z47" s="94">
        <v>-63.41</v>
      </c>
      <c r="AA47" s="95">
        <v>110800000</v>
      </c>
    </row>
    <row r="48" spans="1:27" ht="13.5">
      <c r="A48" s="361" t="s">
        <v>254</v>
      </c>
      <c r="B48" s="136"/>
      <c r="C48" s="60">
        <v>55781678</v>
      </c>
      <c r="D48" s="368"/>
      <c r="E48" s="54">
        <v>3550000</v>
      </c>
      <c r="F48" s="53">
        <v>3550000</v>
      </c>
      <c r="G48" s="53"/>
      <c r="H48" s="54">
        <v>2411420</v>
      </c>
      <c r="I48" s="54">
        <v>158058</v>
      </c>
      <c r="J48" s="53">
        <v>2569478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2569478</v>
      </c>
      <c r="X48" s="54">
        <v>887500</v>
      </c>
      <c r="Y48" s="53">
        <v>1681978</v>
      </c>
      <c r="Z48" s="94">
        <v>189.52</v>
      </c>
      <c r="AA48" s="95">
        <v>3550000</v>
      </c>
    </row>
    <row r="49" spans="1:27" ht="13.5">
      <c r="A49" s="361" t="s">
        <v>93</v>
      </c>
      <c r="B49" s="136"/>
      <c r="C49" s="54">
        <v>485682</v>
      </c>
      <c r="D49" s="368"/>
      <c r="E49" s="54">
        <v>11985000</v>
      </c>
      <c r="F49" s="53">
        <v>11985000</v>
      </c>
      <c r="G49" s="53"/>
      <c r="H49" s="54">
        <v>7600</v>
      </c>
      <c r="I49" s="54"/>
      <c r="J49" s="53">
        <v>7600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7600</v>
      </c>
      <c r="X49" s="54">
        <v>2996250</v>
      </c>
      <c r="Y49" s="53">
        <v>-2988650</v>
      </c>
      <c r="Z49" s="94">
        <v>-99.75</v>
      </c>
      <c r="AA49" s="95">
        <v>11985000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554132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554132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245912171</v>
      </c>
      <c r="D60" s="346">
        <f t="shared" si="14"/>
        <v>0</v>
      </c>
      <c r="E60" s="219">
        <f t="shared" si="14"/>
        <v>409228521</v>
      </c>
      <c r="F60" s="264">
        <f t="shared" si="14"/>
        <v>409228521</v>
      </c>
      <c r="G60" s="264">
        <f t="shared" si="14"/>
        <v>4046688</v>
      </c>
      <c r="H60" s="219">
        <f t="shared" si="14"/>
        <v>21540195</v>
      </c>
      <c r="I60" s="219">
        <f t="shared" si="14"/>
        <v>24635499</v>
      </c>
      <c r="J60" s="264">
        <f t="shared" si="14"/>
        <v>50222382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50222382</v>
      </c>
      <c r="X60" s="219">
        <f t="shared" si="14"/>
        <v>102307130</v>
      </c>
      <c r="Y60" s="264">
        <f t="shared" si="14"/>
        <v>-52084748</v>
      </c>
      <c r="Z60" s="337">
        <f>+IF(X60&lt;&gt;0,+(Y60/X60)*100,0)</f>
        <v>-50.91018387477002</v>
      </c>
      <c r="AA60" s="232">
        <f>+AA57+AA54+AA51+AA40+AA37+AA34+AA22+AA5</f>
        <v>409228521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2013-11-05T09:00:11Z</dcterms:created>
  <dcterms:modified xsi:type="dcterms:W3CDTF">2013-11-05T09:00:14Z</dcterms:modified>
  <cp:category/>
  <cp:version/>
  <cp:contentType/>
  <cp:contentStatus/>
</cp:coreProperties>
</file>