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<sst xmlns="http://schemas.openxmlformats.org/spreadsheetml/2006/main" count="855" uniqueCount="302">
  <si>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eMadlangeni(KZN253)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</si>
  <si>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</si>
  <si>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</si>
  <si>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</si>
  <si>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</si>
  <si>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</si>
  <si>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</si>
  <si>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</si>
  <si>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</si>
  <si>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</si>
  <si>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</si>
  <si>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</si>
  <si>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</si>
  <si>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</si>
  <si>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</si>
  <si>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</si>
  <si>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</si>
  <si>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</si>
  <si>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</si>
  <si>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</si>
  <si>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</si>
  <si>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</si>
  <si>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</si>
  <si>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</si>
  <si>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</si>
  <si>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</si>
  <si>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</si>
  <si>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</si>
  <si>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</si>
  <si>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</si>
  <si>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</si>
  <si>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</si>
  <si>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</si>
  <si>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</si>
  <si>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</si>
  <si>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</si>
  <si>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</si>
  <si>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</si>
  <si>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</si>
  <si>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</si>
  <si>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</si>
  <si>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</si>
  <si>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</si>
  <si>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</si>
  <si>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</si>
  <si>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</si>
  <si>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</si>
  <si>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</si>
  <si>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</si>
  <si>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</si>
  <si>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</si>
  <si>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</si>
  <si>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</si>
  <si>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</si>
  <si>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</si>
  <si>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</si>
  <si>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</si>
  <si>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</si>
  <si>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</si>
  <si>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</si>
  <si>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</si>
  <si>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</si>
  <si>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</si>
  <si>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</si>
  <si>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</si>
  <si>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</si>
  <si>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</si>
  <si>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</si>
  <si>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</si>
  <si>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</si>
  <si>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eMadlangeni(KZN253)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</si>
  <si>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</si>
  <si>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</si>
  <si>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</si>
  <si>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</si>
  <si>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</si>
  <si>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</si>
  <si>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</si>
  <si>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</si>
  <si>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</si>
  <si>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</si>
  <si>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</si>
  <si>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</si>
  <si>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</si>
  <si>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</si>
  <si>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</si>
  <si>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</si>
  <si>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</si>
  <si>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</si>
  <si>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</si>
  <si>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</si>
  <si>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</si>
  <si>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</si>
  <si>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</si>
  <si>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</si>
  <si>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</si>
  <si>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</si>
  <si>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</si>
  <si>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</si>
  <si>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</si>
  <si>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eMadlangeni(KZN253)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</si>
  <si>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</si>
  <si>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</si>
  <si>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</si>
  <si>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</si>
  <si>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</si>
  <si>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</si>
  <si>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</si>
  <si>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</si>
  <si>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</si>
  <si>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</si>
  <si>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</si>
  <si>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</si>
  <si>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</si>
  <si>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</si>
  <si>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</si>
  <si>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</si>
  <si>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</si>
  <si>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</si>
  <si>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</si>
  <si>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</si>
  <si>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</si>
  <si>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</si>
  <si>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</si>
  <si>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</si>
  <si>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</si>
  <si>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</si>
  <si>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</si>
  <si>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</si>
  <si>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eMadlangeni(KZN253)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</si>
  <si>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</si>
  <si>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</si>
  <si>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</si>
  <si>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</si>
  <si>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</si>
  <si>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</si>
  <si>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</si>
  <si>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</si>
  <si>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</si>
  <si>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</si>
  <si>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eMadlangeni(KZN253)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</si>
  <si>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</si>
  <si>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</si>
  <si>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</si>
  <si>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</si>
  <si>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</si>
  <si>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</si>
  <si>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</si>
  <si>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</si>
  <si>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</si>
  <si>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</si>
  <si>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</si>
  <si>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</si>
  <si>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</si>
  <si>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</si>
  <si>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</si>
  <si>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</si>
  <si>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</si>
  <si>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</si>
  <si>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</si>
  <si>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</si>
  <si>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</si>
  <si>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</si>
  <si>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</si>
  <si>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</si>
  <si>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</si>
  <si>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</si>
  <si>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</si>
  <si>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</si>
  <si>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</si>
  <si>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</si>
  <si>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</si>
  <si>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</si>
  <si>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</si>
  <si>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eMadlangeni(KZN253)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</si>
  <si>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</si>
  <si>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</si>
  <si>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</si>
  <si>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</si>
  <si>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</si>
  <si>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</si>
  <si>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</si>
  <si>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</si>
  <si>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</si>
  <si>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</si>
  <si>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</si>
  <si>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</si>
  <si>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</si>
  <si>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</si>
  <si>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</si>
  <si>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</si>
  <si>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</si>
  <si>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</si>
  <si>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</si>
  <si>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</si>
  <si>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</si>
  <si>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</si>
  <si>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</si>
  <si>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</si>
  <si>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</si>
  <si>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</si>
  <si>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eMadlangeni(KZN253)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</si>
  <si>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</si>
  <si>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</si>
  <si>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</si>
  <si>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</si>
  <si>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</si>
  <si>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</si>
  <si>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</si>
  <si>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</si>
  <si>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</si>
  <si>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</si>
  <si>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</si>
  <si>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</si>
  <si>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</si>
  <si>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</si>
  <si>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</si>
  <si>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</si>
  <si>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</si>
  <si>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</si>
  <si>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</si>
  <si>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</si>
  <si>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</si>
  <si>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</si>
  <si>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</si>
  <si>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</si>
  <si>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eMadlangeni(KZN253)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</si>
  <si>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</si>
  <si>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</si>
  <si>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</si>
  <si>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</si>
  <si>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</si>
  <si>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</si>
  <si>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</si>
  <si>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</si>
  <si>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</si>
  <si>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</si>
  <si>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</si>
  <si>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</si>
  <si>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</si>
  <si>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</si>
  <si>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</si>
  <si>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</si>
  <si>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</si>
  <si>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</si>
  <si>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</si>
  <si>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</si>
  <si>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</si>
  <si>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</si>
  <si>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</si>
  <si>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</si>
  <si>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</si>
  <si>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</si>
  <si>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</si>
  <si>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</si>
  <si>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</si>
  <si>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</si>
  <si>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</si>
  <si>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</si>
  <si>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</si>
  <si>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</si>
  <si>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</si>
  <si>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eMadlangeni(KZN253)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</si>
  <si>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</si>
  <si>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</si>
  <si>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eMadlangeni(KZN253)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</si>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</sst>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11898509</v>
      </c>
      <c r="C5" s="19">
        <v>0</v>
      </c>
      <c r="D5" s="59">
        <v>12806812</v>
      </c>
      <c r="E5" s="60">
        <v>12806812</v>
      </c>
      <c r="F5" s="60">
        <v>8183987</v>
      </c>
      <c r="G5" s="60">
        <v>732842</v>
      </c>
      <c r="H5" s="60">
        <v>583928</v>
      </c>
      <c r="I5" s="60">
        <v>9500757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9500757</v>
      </c>
      <c r="W5" s="60">
        <v>3201703</v>
      </c>
      <c r="X5" s="60">
        <v>6299054</v>
      </c>
      <c r="Y5" s="61">
        <v>196.74</v>
      </c>
      <c r="Z5" s="62">
        <v>12806812</v>
      </c>
    </row>
    <row r="6" spans="1:26" ht="13.5">
      <c r="A6" s="58" t="s">
        <v>32</v>
      </c>
      <c r="B6" s="19">
        <v>11717769</v>
      </c>
      <c r="C6" s="19">
        <v>0</v>
      </c>
      <c r="D6" s="59">
        <v>13049303</v>
      </c>
      <c r="E6" s="60">
        <v>13049303</v>
      </c>
      <c r="F6" s="60">
        <v>1128525</v>
      </c>
      <c r="G6" s="60">
        <v>1065262</v>
      </c>
      <c r="H6" s="60">
        <v>1090465</v>
      </c>
      <c r="I6" s="60">
        <v>3284252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3284252</v>
      </c>
      <c r="W6" s="60">
        <v>3262326</v>
      </c>
      <c r="X6" s="60">
        <v>21926</v>
      </c>
      <c r="Y6" s="61">
        <v>0.67</v>
      </c>
      <c r="Z6" s="62">
        <v>13049303</v>
      </c>
    </row>
    <row r="7" spans="1:26" ht="13.5">
      <c r="A7" s="58" t="s">
        <v>33</v>
      </c>
      <c r="B7" s="19">
        <v>864499</v>
      </c>
      <c r="C7" s="19">
        <v>0</v>
      </c>
      <c r="D7" s="59">
        <v>917190</v>
      </c>
      <c r="E7" s="60">
        <v>917190</v>
      </c>
      <c r="F7" s="60">
        <v>78595</v>
      </c>
      <c r="G7" s="60">
        <v>85526</v>
      </c>
      <c r="H7" s="60">
        <v>101824</v>
      </c>
      <c r="I7" s="60">
        <v>265945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265945</v>
      </c>
      <c r="W7" s="60">
        <v>229298</v>
      </c>
      <c r="X7" s="60">
        <v>36647</v>
      </c>
      <c r="Y7" s="61">
        <v>15.98</v>
      </c>
      <c r="Z7" s="62">
        <v>917190</v>
      </c>
    </row>
    <row r="8" spans="1:26" ht="13.5">
      <c r="A8" s="58" t="s">
        <v>34</v>
      </c>
      <c r="B8" s="19">
        <v>16765716</v>
      </c>
      <c r="C8" s="19">
        <v>0</v>
      </c>
      <c r="D8" s="59">
        <v>19881000</v>
      </c>
      <c r="E8" s="60">
        <v>19881000</v>
      </c>
      <c r="F8" s="60">
        <v>1939384</v>
      </c>
      <c r="G8" s="60">
        <v>954143</v>
      </c>
      <c r="H8" s="60">
        <v>1816759</v>
      </c>
      <c r="I8" s="60">
        <v>4710286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4710286</v>
      </c>
      <c r="W8" s="60">
        <v>4970250</v>
      </c>
      <c r="X8" s="60">
        <v>-259964</v>
      </c>
      <c r="Y8" s="61">
        <v>-5.23</v>
      </c>
      <c r="Z8" s="62">
        <v>19881000</v>
      </c>
    </row>
    <row r="9" spans="1:26" ht="13.5">
      <c r="A9" s="58" t="s">
        <v>35</v>
      </c>
      <c r="B9" s="19">
        <v>3347676</v>
      </c>
      <c r="C9" s="19">
        <v>0</v>
      </c>
      <c r="D9" s="59">
        <v>3362775</v>
      </c>
      <c r="E9" s="60">
        <v>3362775</v>
      </c>
      <c r="F9" s="60">
        <v>218374</v>
      </c>
      <c r="G9" s="60">
        <v>320147</v>
      </c>
      <c r="H9" s="60">
        <v>203549</v>
      </c>
      <c r="I9" s="60">
        <v>742070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742070</v>
      </c>
      <c r="W9" s="60">
        <v>840694</v>
      </c>
      <c r="X9" s="60">
        <v>-98624</v>
      </c>
      <c r="Y9" s="61">
        <v>-11.73</v>
      </c>
      <c r="Z9" s="62">
        <v>3362775</v>
      </c>
    </row>
    <row r="10" spans="1:26" ht="25.5">
      <c r="A10" s="63" t="s">
        <v>277</v>
      </c>
      <c r="B10" s="64">
        <f>SUM(B5:B9)</f>
        <v>44594169</v>
      </c>
      <c r="C10" s="64">
        <f>SUM(C5:C9)</f>
        <v>0</v>
      </c>
      <c r="D10" s="65">
        <f aca="true" t="shared" si="0" ref="D10:Z10">SUM(D5:D9)</f>
        <v>50017080</v>
      </c>
      <c r="E10" s="66">
        <f t="shared" si="0"/>
        <v>50017080</v>
      </c>
      <c r="F10" s="66">
        <f t="shared" si="0"/>
        <v>11548865</v>
      </c>
      <c r="G10" s="66">
        <f t="shared" si="0"/>
        <v>3157920</v>
      </c>
      <c r="H10" s="66">
        <f t="shared" si="0"/>
        <v>3796525</v>
      </c>
      <c r="I10" s="66">
        <f t="shared" si="0"/>
        <v>18503310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18503310</v>
      </c>
      <c r="W10" s="66">
        <f t="shared" si="0"/>
        <v>12504271</v>
      </c>
      <c r="X10" s="66">
        <f t="shared" si="0"/>
        <v>5999039</v>
      </c>
      <c r="Y10" s="67">
        <f>+IF(W10&lt;&gt;0,(X10/W10)*100,0)</f>
        <v>47.97591958779524</v>
      </c>
      <c r="Z10" s="68">
        <f t="shared" si="0"/>
        <v>50017080</v>
      </c>
    </row>
    <row r="11" spans="1:26" ht="13.5">
      <c r="A11" s="58" t="s">
        <v>37</v>
      </c>
      <c r="B11" s="19">
        <v>14046679</v>
      </c>
      <c r="C11" s="19">
        <v>0</v>
      </c>
      <c r="D11" s="59">
        <v>19709127</v>
      </c>
      <c r="E11" s="60">
        <v>19709127</v>
      </c>
      <c r="F11" s="60">
        <v>1148544</v>
      </c>
      <c r="G11" s="60">
        <v>1566743</v>
      </c>
      <c r="H11" s="60">
        <v>1127885</v>
      </c>
      <c r="I11" s="60">
        <v>3843172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3843172</v>
      </c>
      <c r="W11" s="60">
        <v>4927282</v>
      </c>
      <c r="X11" s="60">
        <v>-1084110</v>
      </c>
      <c r="Y11" s="61">
        <v>-22</v>
      </c>
      <c r="Z11" s="62">
        <v>19709127</v>
      </c>
    </row>
    <row r="12" spans="1:26" ht="13.5">
      <c r="A12" s="58" t="s">
        <v>38</v>
      </c>
      <c r="B12" s="19">
        <v>1676202</v>
      </c>
      <c r="C12" s="19">
        <v>0</v>
      </c>
      <c r="D12" s="59">
        <v>1794000</v>
      </c>
      <c r="E12" s="60">
        <v>1794000</v>
      </c>
      <c r="F12" s="60">
        <v>138747</v>
      </c>
      <c r="G12" s="60">
        <v>138747</v>
      </c>
      <c r="H12" s="60">
        <v>138746</v>
      </c>
      <c r="I12" s="60">
        <v>416240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416240</v>
      </c>
      <c r="W12" s="60">
        <v>448500</v>
      </c>
      <c r="X12" s="60">
        <v>-32260</v>
      </c>
      <c r="Y12" s="61">
        <v>-7.19</v>
      </c>
      <c r="Z12" s="62">
        <v>1794000</v>
      </c>
    </row>
    <row r="13" spans="1:26" ht="13.5">
      <c r="A13" s="58" t="s">
        <v>278</v>
      </c>
      <c r="B13" s="19">
        <v>3821559</v>
      </c>
      <c r="C13" s="19">
        <v>0</v>
      </c>
      <c r="D13" s="59">
        <v>6577917</v>
      </c>
      <c r="E13" s="60">
        <v>6577917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1644479</v>
      </c>
      <c r="X13" s="60">
        <v>-1644479</v>
      </c>
      <c r="Y13" s="61">
        <v>-100</v>
      </c>
      <c r="Z13" s="62">
        <v>6577917</v>
      </c>
    </row>
    <row r="14" spans="1:26" ht="13.5">
      <c r="A14" s="58" t="s">
        <v>40</v>
      </c>
      <c r="B14" s="19">
        <v>107956</v>
      </c>
      <c r="C14" s="19">
        <v>0</v>
      </c>
      <c r="D14" s="59">
        <v>150403</v>
      </c>
      <c r="E14" s="60">
        <v>150403</v>
      </c>
      <c r="F14" s="60">
        <v>0</v>
      </c>
      <c r="G14" s="60">
        <v>12109</v>
      </c>
      <c r="H14" s="60">
        <v>0</v>
      </c>
      <c r="I14" s="60">
        <v>12109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12109</v>
      </c>
      <c r="W14" s="60">
        <v>37601</v>
      </c>
      <c r="X14" s="60">
        <v>-25492</v>
      </c>
      <c r="Y14" s="61">
        <v>-67.8</v>
      </c>
      <c r="Z14" s="62">
        <v>150403</v>
      </c>
    </row>
    <row r="15" spans="1:26" ht="13.5">
      <c r="A15" s="58" t="s">
        <v>41</v>
      </c>
      <c r="B15" s="19">
        <v>8425646</v>
      </c>
      <c r="C15" s="19">
        <v>0</v>
      </c>
      <c r="D15" s="59">
        <v>10210668</v>
      </c>
      <c r="E15" s="60">
        <v>10210668</v>
      </c>
      <c r="F15" s="60">
        <v>1098638</v>
      </c>
      <c r="G15" s="60">
        <v>1131679</v>
      </c>
      <c r="H15" s="60">
        <v>739596</v>
      </c>
      <c r="I15" s="60">
        <v>2969913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2969913</v>
      </c>
      <c r="W15" s="60">
        <v>2552667</v>
      </c>
      <c r="X15" s="60">
        <v>417246</v>
      </c>
      <c r="Y15" s="61">
        <v>16.35</v>
      </c>
      <c r="Z15" s="62">
        <v>10210668</v>
      </c>
    </row>
    <row r="16" spans="1:26" ht="13.5">
      <c r="A16" s="69" t="s">
        <v>42</v>
      </c>
      <c r="B16" s="19">
        <v>2831187</v>
      </c>
      <c r="C16" s="19">
        <v>0</v>
      </c>
      <c r="D16" s="59">
        <v>0</v>
      </c>
      <c r="E16" s="60">
        <v>0</v>
      </c>
      <c r="F16" s="60">
        <v>185668</v>
      </c>
      <c r="G16" s="60">
        <v>231494</v>
      </c>
      <c r="H16" s="60">
        <v>345856</v>
      </c>
      <c r="I16" s="60">
        <v>763018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763018</v>
      </c>
      <c r="W16" s="60">
        <v>0</v>
      </c>
      <c r="X16" s="60">
        <v>763018</v>
      </c>
      <c r="Y16" s="61">
        <v>0</v>
      </c>
      <c r="Z16" s="62">
        <v>0</v>
      </c>
    </row>
    <row r="17" spans="1:26" ht="13.5">
      <c r="A17" s="58" t="s">
        <v>43</v>
      </c>
      <c r="B17" s="19">
        <v>11891955</v>
      </c>
      <c r="C17" s="19">
        <v>0</v>
      </c>
      <c r="D17" s="59">
        <v>18167088</v>
      </c>
      <c r="E17" s="60">
        <v>18167088</v>
      </c>
      <c r="F17" s="60">
        <v>567858</v>
      </c>
      <c r="G17" s="60">
        <v>546161</v>
      </c>
      <c r="H17" s="60">
        <v>546218</v>
      </c>
      <c r="I17" s="60">
        <v>1660237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1660237</v>
      </c>
      <c r="W17" s="60">
        <v>4541772</v>
      </c>
      <c r="X17" s="60">
        <v>-2881535</v>
      </c>
      <c r="Y17" s="61">
        <v>-63.45</v>
      </c>
      <c r="Z17" s="62">
        <v>18167088</v>
      </c>
    </row>
    <row r="18" spans="1:26" ht="13.5">
      <c r="A18" s="70" t="s">
        <v>44</v>
      </c>
      <c r="B18" s="71">
        <f>SUM(B11:B17)</f>
        <v>42801184</v>
      </c>
      <c r="C18" s="71">
        <f>SUM(C11:C17)</f>
        <v>0</v>
      </c>
      <c r="D18" s="72">
        <f aca="true" t="shared" si="1" ref="D18:Z18">SUM(D11:D17)</f>
        <v>56609203</v>
      </c>
      <c r="E18" s="73">
        <f t="shared" si="1"/>
        <v>56609203</v>
      </c>
      <c r="F18" s="73">
        <f t="shared" si="1"/>
        <v>3139455</v>
      </c>
      <c r="G18" s="73">
        <f t="shared" si="1"/>
        <v>3626933</v>
      </c>
      <c r="H18" s="73">
        <f t="shared" si="1"/>
        <v>2898301</v>
      </c>
      <c r="I18" s="73">
        <f t="shared" si="1"/>
        <v>9664689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9664689</v>
      </c>
      <c r="W18" s="73">
        <f t="shared" si="1"/>
        <v>14152301</v>
      </c>
      <c r="X18" s="73">
        <f t="shared" si="1"/>
        <v>-4487612</v>
      </c>
      <c r="Y18" s="67">
        <f>+IF(W18&lt;&gt;0,(X18/W18)*100,0)</f>
        <v>-31.70941601651915</v>
      </c>
      <c r="Z18" s="74">
        <f t="shared" si="1"/>
        <v>56609203</v>
      </c>
    </row>
    <row r="19" spans="1:26" ht="13.5">
      <c r="A19" s="70" t="s">
        <v>45</v>
      </c>
      <c r="B19" s="75">
        <f>+B10-B18</f>
        <v>1792985</v>
      </c>
      <c r="C19" s="75">
        <f>+C10-C18</f>
        <v>0</v>
      </c>
      <c r="D19" s="76">
        <f aca="true" t="shared" si="2" ref="D19:Z19">+D10-D18</f>
        <v>-6592123</v>
      </c>
      <c r="E19" s="77">
        <f t="shared" si="2"/>
        <v>-6592123</v>
      </c>
      <c r="F19" s="77">
        <f t="shared" si="2"/>
        <v>8409410</v>
      </c>
      <c r="G19" s="77">
        <f t="shared" si="2"/>
        <v>-469013</v>
      </c>
      <c r="H19" s="77">
        <f t="shared" si="2"/>
        <v>898224</v>
      </c>
      <c r="I19" s="77">
        <f t="shared" si="2"/>
        <v>8838621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8838621</v>
      </c>
      <c r="W19" s="77">
        <f>IF(E10=E18,0,W10-W18)</f>
        <v>-1648030</v>
      </c>
      <c r="X19" s="77">
        <f t="shared" si="2"/>
        <v>10486651</v>
      </c>
      <c r="Y19" s="78">
        <f>+IF(W19&lt;&gt;0,(X19/W19)*100,0)</f>
        <v>-636.3143268023034</v>
      </c>
      <c r="Z19" s="79">
        <f t="shared" si="2"/>
        <v>-6592123</v>
      </c>
    </row>
    <row r="20" spans="1:26" ht="13.5">
      <c r="A20" s="58" t="s">
        <v>46</v>
      </c>
      <c r="B20" s="19">
        <v>7608653</v>
      </c>
      <c r="C20" s="19">
        <v>0</v>
      </c>
      <c r="D20" s="59">
        <v>9932000</v>
      </c>
      <c r="E20" s="60">
        <v>9932000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2483000</v>
      </c>
      <c r="X20" s="60">
        <v>-2483000</v>
      </c>
      <c r="Y20" s="61">
        <v>-100</v>
      </c>
      <c r="Z20" s="62">
        <v>9932000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9401638</v>
      </c>
      <c r="C22" s="86">
        <f>SUM(C19:C21)</f>
        <v>0</v>
      </c>
      <c r="D22" s="87">
        <f aca="true" t="shared" si="3" ref="D22:Z22">SUM(D19:D21)</f>
        <v>3339877</v>
      </c>
      <c r="E22" s="88">
        <f t="shared" si="3"/>
        <v>3339877</v>
      </c>
      <c r="F22" s="88">
        <f t="shared" si="3"/>
        <v>8409410</v>
      </c>
      <c r="G22" s="88">
        <f t="shared" si="3"/>
        <v>-469013</v>
      </c>
      <c r="H22" s="88">
        <f t="shared" si="3"/>
        <v>898224</v>
      </c>
      <c r="I22" s="88">
        <f t="shared" si="3"/>
        <v>8838621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8838621</v>
      </c>
      <c r="W22" s="88">
        <f t="shared" si="3"/>
        <v>834970</v>
      </c>
      <c r="X22" s="88">
        <f t="shared" si="3"/>
        <v>8003651</v>
      </c>
      <c r="Y22" s="89">
        <f>+IF(W22&lt;&gt;0,(X22/W22)*100,0)</f>
        <v>958.5555169646814</v>
      </c>
      <c r="Z22" s="90">
        <f t="shared" si="3"/>
        <v>3339877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9401638</v>
      </c>
      <c r="C24" s="75">
        <f>SUM(C22:C23)</f>
        <v>0</v>
      </c>
      <c r="D24" s="76">
        <f aca="true" t="shared" si="4" ref="D24:Z24">SUM(D22:D23)</f>
        <v>3339877</v>
      </c>
      <c r="E24" s="77">
        <f t="shared" si="4"/>
        <v>3339877</v>
      </c>
      <c r="F24" s="77">
        <f t="shared" si="4"/>
        <v>8409410</v>
      </c>
      <c r="G24" s="77">
        <f t="shared" si="4"/>
        <v>-469013</v>
      </c>
      <c r="H24" s="77">
        <f t="shared" si="4"/>
        <v>898224</v>
      </c>
      <c r="I24" s="77">
        <f t="shared" si="4"/>
        <v>8838621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8838621</v>
      </c>
      <c r="W24" s="77">
        <f t="shared" si="4"/>
        <v>834970</v>
      </c>
      <c r="X24" s="77">
        <f t="shared" si="4"/>
        <v>8003651</v>
      </c>
      <c r="Y24" s="78">
        <f>+IF(W24&lt;&gt;0,(X24/W24)*100,0)</f>
        <v>958.5555169646814</v>
      </c>
      <c r="Z24" s="79">
        <f t="shared" si="4"/>
        <v>3339877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8087293</v>
      </c>
      <c r="C27" s="22">
        <v>0</v>
      </c>
      <c r="D27" s="99">
        <v>10332000</v>
      </c>
      <c r="E27" s="100">
        <v>10332000</v>
      </c>
      <c r="F27" s="100">
        <v>577801</v>
      </c>
      <c r="G27" s="100">
        <v>737220</v>
      </c>
      <c r="H27" s="100">
        <v>1172021</v>
      </c>
      <c r="I27" s="100">
        <v>2487042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2487042</v>
      </c>
      <c r="W27" s="100">
        <v>2583000</v>
      </c>
      <c r="X27" s="100">
        <v>-95958</v>
      </c>
      <c r="Y27" s="101">
        <v>-3.71</v>
      </c>
      <c r="Z27" s="102">
        <v>10332000</v>
      </c>
    </row>
    <row r="28" spans="1:26" ht="13.5">
      <c r="A28" s="103" t="s">
        <v>46</v>
      </c>
      <c r="B28" s="19">
        <v>6156919</v>
      </c>
      <c r="C28" s="19">
        <v>0</v>
      </c>
      <c r="D28" s="59">
        <v>9582000</v>
      </c>
      <c r="E28" s="60">
        <v>9582000</v>
      </c>
      <c r="F28" s="60">
        <v>577801</v>
      </c>
      <c r="G28" s="60">
        <v>737220</v>
      </c>
      <c r="H28" s="60">
        <v>1172021</v>
      </c>
      <c r="I28" s="60">
        <v>2487042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2487042</v>
      </c>
      <c r="W28" s="60">
        <v>2395500</v>
      </c>
      <c r="X28" s="60">
        <v>91542</v>
      </c>
      <c r="Y28" s="61">
        <v>3.82</v>
      </c>
      <c r="Z28" s="62">
        <v>9582000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1930374</v>
      </c>
      <c r="C31" s="19">
        <v>0</v>
      </c>
      <c r="D31" s="59">
        <v>750000</v>
      </c>
      <c r="E31" s="60">
        <v>750000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187500</v>
      </c>
      <c r="X31" s="60">
        <v>-187500</v>
      </c>
      <c r="Y31" s="61">
        <v>-100</v>
      </c>
      <c r="Z31" s="62">
        <v>750000</v>
      </c>
    </row>
    <row r="32" spans="1:26" ht="13.5">
      <c r="A32" s="70" t="s">
        <v>54</v>
      </c>
      <c r="B32" s="22">
        <f>SUM(B28:B31)</f>
        <v>8087293</v>
      </c>
      <c r="C32" s="22">
        <f>SUM(C28:C31)</f>
        <v>0</v>
      </c>
      <c r="D32" s="99">
        <f aca="true" t="shared" si="5" ref="D32:Z32">SUM(D28:D31)</f>
        <v>10332000</v>
      </c>
      <c r="E32" s="100">
        <f t="shared" si="5"/>
        <v>10332000</v>
      </c>
      <c r="F32" s="100">
        <f t="shared" si="5"/>
        <v>577801</v>
      </c>
      <c r="G32" s="100">
        <f t="shared" si="5"/>
        <v>737220</v>
      </c>
      <c r="H32" s="100">
        <f t="shared" si="5"/>
        <v>1172021</v>
      </c>
      <c r="I32" s="100">
        <f t="shared" si="5"/>
        <v>2487042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2487042</v>
      </c>
      <c r="W32" s="100">
        <f t="shared" si="5"/>
        <v>2583000</v>
      </c>
      <c r="X32" s="100">
        <f t="shared" si="5"/>
        <v>-95958</v>
      </c>
      <c r="Y32" s="101">
        <f>+IF(W32&lt;&gt;0,(X32/W32)*100,0)</f>
        <v>-3.714982578397213</v>
      </c>
      <c r="Z32" s="102">
        <f t="shared" si="5"/>
        <v>10332000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32740847</v>
      </c>
      <c r="C35" s="19">
        <v>0</v>
      </c>
      <c r="D35" s="59">
        <v>28711000</v>
      </c>
      <c r="E35" s="60">
        <v>28711000</v>
      </c>
      <c r="F35" s="60">
        <v>48128000</v>
      </c>
      <c r="G35" s="60">
        <v>48033000</v>
      </c>
      <c r="H35" s="60">
        <v>45504701</v>
      </c>
      <c r="I35" s="60">
        <v>45504701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45504701</v>
      </c>
      <c r="W35" s="60">
        <v>7177750</v>
      </c>
      <c r="X35" s="60">
        <v>38326951</v>
      </c>
      <c r="Y35" s="61">
        <v>533.97</v>
      </c>
      <c r="Z35" s="62">
        <v>28711000</v>
      </c>
    </row>
    <row r="36" spans="1:26" ht="13.5">
      <c r="A36" s="58" t="s">
        <v>57</v>
      </c>
      <c r="B36" s="19">
        <v>94048488</v>
      </c>
      <c r="C36" s="19">
        <v>0</v>
      </c>
      <c r="D36" s="59">
        <v>99017000</v>
      </c>
      <c r="E36" s="60">
        <v>99017000</v>
      </c>
      <c r="F36" s="60">
        <v>94633000</v>
      </c>
      <c r="G36" s="60">
        <v>95356000</v>
      </c>
      <c r="H36" s="60">
        <v>96584737</v>
      </c>
      <c r="I36" s="60">
        <v>96584737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96584737</v>
      </c>
      <c r="W36" s="60">
        <v>24754250</v>
      </c>
      <c r="X36" s="60">
        <v>71830487</v>
      </c>
      <c r="Y36" s="61">
        <v>290.17</v>
      </c>
      <c r="Z36" s="62">
        <v>99017000</v>
      </c>
    </row>
    <row r="37" spans="1:26" ht="13.5">
      <c r="A37" s="58" t="s">
        <v>58</v>
      </c>
      <c r="B37" s="19">
        <v>17643546</v>
      </c>
      <c r="C37" s="19">
        <v>0</v>
      </c>
      <c r="D37" s="59">
        <v>13023000</v>
      </c>
      <c r="E37" s="60">
        <v>13023000</v>
      </c>
      <c r="F37" s="60">
        <v>25206000</v>
      </c>
      <c r="G37" s="60">
        <v>26303000</v>
      </c>
      <c r="H37" s="60">
        <v>24105018</v>
      </c>
      <c r="I37" s="60">
        <v>24105018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24105018</v>
      </c>
      <c r="W37" s="60">
        <v>3255750</v>
      </c>
      <c r="X37" s="60">
        <v>20849268</v>
      </c>
      <c r="Y37" s="61">
        <v>640.38</v>
      </c>
      <c r="Z37" s="62">
        <v>13023000</v>
      </c>
    </row>
    <row r="38" spans="1:26" ht="13.5">
      <c r="A38" s="58" t="s">
        <v>59</v>
      </c>
      <c r="B38" s="19">
        <v>7635143</v>
      </c>
      <c r="C38" s="19">
        <v>0</v>
      </c>
      <c r="D38" s="59">
        <v>7923000</v>
      </c>
      <c r="E38" s="60">
        <v>7923000</v>
      </c>
      <c r="F38" s="60">
        <v>7635000</v>
      </c>
      <c r="G38" s="60">
        <v>7635000</v>
      </c>
      <c r="H38" s="60">
        <v>7635143</v>
      </c>
      <c r="I38" s="60">
        <v>7635143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7635143</v>
      </c>
      <c r="W38" s="60">
        <v>1980750</v>
      </c>
      <c r="X38" s="60">
        <v>5654393</v>
      </c>
      <c r="Y38" s="61">
        <v>285.47</v>
      </c>
      <c r="Z38" s="62">
        <v>7923000</v>
      </c>
    </row>
    <row r="39" spans="1:26" ht="13.5">
      <c r="A39" s="58" t="s">
        <v>60</v>
      </c>
      <c r="B39" s="19">
        <v>101510646</v>
      </c>
      <c r="C39" s="19">
        <v>0</v>
      </c>
      <c r="D39" s="59">
        <v>106782000</v>
      </c>
      <c r="E39" s="60">
        <v>106782000</v>
      </c>
      <c r="F39" s="60">
        <v>109920000</v>
      </c>
      <c r="G39" s="60">
        <v>109451000</v>
      </c>
      <c r="H39" s="60">
        <v>110349277</v>
      </c>
      <c r="I39" s="60">
        <v>110349277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110349277</v>
      </c>
      <c r="W39" s="60">
        <v>26695500</v>
      </c>
      <c r="X39" s="60">
        <v>83653777</v>
      </c>
      <c r="Y39" s="61">
        <v>313.36</v>
      </c>
      <c r="Z39" s="62">
        <v>106782000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-1181914</v>
      </c>
      <c r="C42" s="19">
        <v>0</v>
      </c>
      <c r="D42" s="59">
        <v>11753000</v>
      </c>
      <c r="E42" s="60">
        <v>11753000</v>
      </c>
      <c r="F42" s="60">
        <v>6033060</v>
      </c>
      <c r="G42" s="60">
        <v>-936061</v>
      </c>
      <c r="H42" s="60">
        <v>-8052386</v>
      </c>
      <c r="I42" s="60">
        <v>-2955387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-2955387</v>
      </c>
      <c r="W42" s="60">
        <v>8297000</v>
      </c>
      <c r="X42" s="60">
        <v>-11252387</v>
      </c>
      <c r="Y42" s="61">
        <v>-135.62</v>
      </c>
      <c r="Z42" s="62">
        <v>11753000</v>
      </c>
    </row>
    <row r="43" spans="1:26" ht="13.5">
      <c r="A43" s="58" t="s">
        <v>63</v>
      </c>
      <c r="B43" s="19">
        <v>0</v>
      </c>
      <c r="C43" s="19">
        <v>0</v>
      </c>
      <c r="D43" s="59">
        <v>-9675000</v>
      </c>
      <c r="E43" s="60">
        <v>-9675000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-2453000</v>
      </c>
      <c r="X43" s="60">
        <v>2453000</v>
      </c>
      <c r="Y43" s="61">
        <v>-100</v>
      </c>
      <c r="Z43" s="62">
        <v>-9675000</v>
      </c>
    </row>
    <row r="44" spans="1:26" ht="13.5">
      <c r="A44" s="58" t="s">
        <v>64</v>
      </c>
      <c r="B44" s="19">
        <v>0</v>
      </c>
      <c r="C44" s="19">
        <v>0</v>
      </c>
      <c r="D44" s="59">
        <v>-33000</v>
      </c>
      <c r="E44" s="60">
        <v>-33000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-20000</v>
      </c>
      <c r="X44" s="60">
        <v>20000</v>
      </c>
      <c r="Y44" s="61">
        <v>-100</v>
      </c>
      <c r="Z44" s="62">
        <v>-33000</v>
      </c>
    </row>
    <row r="45" spans="1:26" ht="13.5">
      <c r="A45" s="70" t="s">
        <v>65</v>
      </c>
      <c r="B45" s="22">
        <v>4505791</v>
      </c>
      <c r="C45" s="22">
        <v>0</v>
      </c>
      <c r="D45" s="99">
        <v>20815000</v>
      </c>
      <c r="E45" s="100">
        <v>20815000</v>
      </c>
      <c r="F45" s="100">
        <v>10538299</v>
      </c>
      <c r="G45" s="100">
        <v>9602238</v>
      </c>
      <c r="H45" s="100">
        <v>1549852</v>
      </c>
      <c r="I45" s="100">
        <v>1549852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1549852</v>
      </c>
      <c r="W45" s="100">
        <v>24594000</v>
      </c>
      <c r="X45" s="100">
        <v>-23044148</v>
      </c>
      <c r="Y45" s="101">
        <v>-93.7</v>
      </c>
      <c r="Z45" s="102">
        <v>20815000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1209557</v>
      </c>
      <c r="C49" s="52">
        <v>0</v>
      </c>
      <c r="D49" s="129">
        <v>1006354</v>
      </c>
      <c r="E49" s="54">
        <v>6060298</v>
      </c>
      <c r="F49" s="54">
        <v>0</v>
      </c>
      <c r="G49" s="54">
        <v>0</v>
      </c>
      <c r="H49" s="54">
        <v>0</v>
      </c>
      <c r="I49" s="54">
        <v>1062527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949198</v>
      </c>
      <c r="W49" s="54">
        <v>934369</v>
      </c>
      <c r="X49" s="54">
        <v>12407052</v>
      </c>
      <c r="Y49" s="54">
        <v>0</v>
      </c>
      <c r="Z49" s="130">
        <v>23629355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1195866</v>
      </c>
      <c r="C51" s="52">
        <v>0</v>
      </c>
      <c r="D51" s="129">
        <v>1920</v>
      </c>
      <c r="E51" s="54">
        <v>0</v>
      </c>
      <c r="F51" s="54">
        <v>0</v>
      </c>
      <c r="G51" s="54">
        <v>0</v>
      </c>
      <c r="H51" s="54">
        <v>0</v>
      </c>
      <c r="I51" s="54">
        <v>28422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6038</v>
      </c>
      <c r="W51" s="54">
        <v>6483</v>
      </c>
      <c r="X51" s="54">
        <v>48810</v>
      </c>
      <c r="Y51" s="54">
        <v>0</v>
      </c>
      <c r="Z51" s="130">
        <v>1287539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95.64083299829159</v>
      </c>
      <c r="C58" s="5">
        <f>IF(C67=0,0,+(C76/C67)*100)</f>
        <v>0</v>
      </c>
      <c r="D58" s="6">
        <f aca="true" t="shared" si="6" ref="D58:Z58">IF(D67=0,0,+(D76/D67)*100)</f>
        <v>71.66293270574509</v>
      </c>
      <c r="E58" s="7">
        <f t="shared" si="6"/>
        <v>71.66293270574509</v>
      </c>
      <c r="F58" s="7">
        <f t="shared" si="6"/>
        <v>11.114626102174059</v>
      </c>
      <c r="G58" s="7">
        <f t="shared" si="6"/>
        <v>77.79151296298522</v>
      </c>
      <c r="H58" s="7">
        <f t="shared" si="6"/>
        <v>230.75662073387613</v>
      </c>
      <c r="I58" s="7">
        <f t="shared" si="6"/>
        <v>46.30922879489089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46.30922879489089</v>
      </c>
      <c r="W58" s="7">
        <f t="shared" si="6"/>
        <v>77.82937211225168</v>
      </c>
      <c r="X58" s="7">
        <f t="shared" si="6"/>
        <v>0</v>
      </c>
      <c r="Y58" s="7">
        <f t="shared" si="6"/>
        <v>0</v>
      </c>
      <c r="Z58" s="8">
        <f t="shared" si="6"/>
        <v>71.66293270574509</v>
      </c>
    </row>
    <row r="59" spans="1:26" ht="13.5">
      <c r="A59" s="37" t="s">
        <v>31</v>
      </c>
      <c r="B59" s="9">
        <f aca="true" t="shared" si="7" ref="B59:Z66">IF(B68=0,0,+(B77/B68)*100)</f>
        <v>122.5197001506736</v>
      </c>
      <c r="C59" s="9">
        <f t="shared" si="7"/>
        <v>0</v>
      </c>
      <c r="D59" s="2">
        <f t="shared" si="7"/>
        <v>89.99225005315881</v>
      </c>
      <c r="E59" s="10">
        <f t="shared" si="7"/>
        <v>89.99225005315881</v>
      </c>
      <c r="F59" s="10">
        <f t="shared" si="7"/>
        <v>6.06583226264612</v>
      </c>
      <c r="G59" s="10">
        <f t="shared" si="7"/>
        <v>132.30442096032255</v>
      </c>
      <c r="H59" s="10">
        <f t="shared" si="7"/>
        <v>741.3138179136855</v>
      </c>
      <c r="I59" s="10">
        <f t="shared" si="7"/>
        <v>45.77701093433717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45.77701093433717</v>
      </c>
      <c r="W59" s="10">
        <f t="shared" si="7"/>
        <v>89.99225005315881</v>
      </c>
      <c r="X59" s="10">
        <f t="shared" si="7"/>
        <v>0</v>
      </c>
      <c r="Y59" s="10">
        <f t="shared" si="7"/>
        <v>0</v>
      </c>
      <c r="Z59" s="11">
        <f t="shared" si="7"/>
        <v>89.99225005315881</v>
      </c>
    </row>
    <row r="60" spans="1:26" ht="13.5">
      <c r="A60" s="38" t="s">
        <v>32</v>
      </c>
      <c r="B60" s="12">
        <f t="shared" si="7"/>
        <v>72.11822489417568</v>
      </c>
      <c r="C60" s="12">
        <f t="shared" si="7"/>
        <v>0</v>
      </c>
      <c r="D60" s="3">
        <f t="shared" si="7"/>
        <v>56.416806322912414</v>
      </c>
      <c r="E60" s="13">
        <f t="shared" si="7"/>
        <v>56.416806322912414</v>
      </c>
      <c r="F60" s="13">
        <f t="shared" si="7"/>
        <v>47.2755144990142</v>
      </c>
      <c r="G60" s="13">
        <f t="shared" si="7"/>
        <v>51.41523869245312</v>
      </c>
      <c r="H60" s="13">
        <f t="shared" si="7"/>
        <v>44.71165970480483</v>
      </c>
      <c r="I60" s="13">
        <f t="shared" si="7"/>
        <v>47.76698012211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47.76698012211</v>
      </c>
      <c r="W60" s="13">
        <f t="shared" si="7"/>
        <v>67.71242358979453</v>
      </c>
      <c r="X60" s="13">
        <f t="shared" si="7"/>
        <v>0</v>
      </c>
      <c r="Y60" s="13">
        <f t="shared" si="7"/>
        <v>0</v>
      </c>
      <c r="Z60" s="14">
        <f t="shared" si="7"/>
        <v>56.416806322912414</v>
      </c>
    </row>
    <row r="61" spans="1:26" ht="13.5">
      <c r="A61" s="39" t="s">
        <v>103</v>
      </c>
      <c r="B61" s="12">
        <f t="shared" si="7"/>
        <v>72.54041862999941</v>
      </c>
      <c r="C61" s="12">
        <f t="shared" si="7"/>
        <v>0</v>
      </c>
      <c r="D61" s="3">
        <f t="shared" si="7"/>
        <v>57.17394366191175</v>
      </c>
      <c r="E61" s="13">
        <f t="shared" si="7"/>
        <v>57.17394366191175</v>
      </c>
      <c r="F61" s="13">
        <f t="shared" si="7"/>
        <v>42.878469956917584</v>
      </c>
      <c r="G61" s="13">
        <f t="shared" si="7"/>
        <v>48.79197644307076</v>
      </c>
      <c r="H61" s="13">
        <f t="shared" si="7"/>
        <v>42.035561566661414</v>
      </c>
      <c r="I61" s="13">
        <f t="shared" si="7"/>
        <v>44.51066366992034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44.51066366992034</v>
      </c>
      <c r="W61" s="13">
        <f t="shared" si="7"/>
        <v>69.74845173110266</v>
      </c>
      <c r="X61" s="13">
        <f t="shared" si="7"/>
        <v>0</v>
      </c>
      <c r="Y61" s="13">
        <f t="shared" si="7"/>
        <v>0</v>
      </c>
      <c r="Z61" s="14">
        <f t="shared" si="7"/>
        <v>57.17394366191175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68.63317466372547</v>
      </c>
      <c r="C64" s="12">
        <f t="shared" si="7"/>
        <v>0</v>
      </c>
      <c r="D64" s="3">
        <f t="shared" si="7"/>
        <v>49.72950165011528</v>
      </c>
      <c r="E64" s="13">
        <f t="shared" si="7"/>
        <v>49.72950165011528</v>
      </c>
      <c r="F64" s="13">
        <f t="shared" si="7"/>
        <v>88.95636589872878</v>
      </c>
      <c r="G64" s="13">
        <f t="shared" si="7"/>
        <v>74.76715435667677</v>
      </c>
      <c r="H64" s="13">
        <f t="shared" si="7"/>
        <v>69.28291316526611</v>
      </c>
      <c r="I64" s="13">
        <f t="shared" si="7"/>
        <v>77.68516594131643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77.68516594131643</v>
      </c>
      <c r="W64" s="13">
        <f t="shared" si="7"/>
        <v>49.72950165011528</v>
      </c>
      <c r="X64" s="13">
        <f t="shared" si="7"/>
        <v>0</v>
      </c>
      <c r="Y64" s="13">
        <f t="shared" si="7"/>
        <v>0</v>
      </c>
      <c r="Z64" s="14">
        <f t="shared" si="7"/>
        <v>49.72950165011528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21972386</v>
      </c>
      <c r="C67" s="24"/>
      <c r="D67" s="25">
        <v>23903571</v>
      </c>
      <c r="E67" s="26">
        <v>23903571</v>
      </c>
      <c r="F67" s="26">
        <v>9211340</v>
      </c>
      <c r="G67" s="26">
        <v>1580693</v>
      </c>
      <c r="H67" s="26">
        <v>1487826</v>
      </c>
      <c r="I67" s="26">
        <v>12279859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12279859</v>
      </c>
      <c r="W67" s="26">
        <v>5975893</v>
      </c>
      <c r="X67" s="26"/>
      <c r="Y67" s="25"/>
      <c r="Z67" s="27">
        <v>23903571</v>
      </c>
    </row>
    <row r="68" spans="1:26" ht="13.5" hidden="1">
      <c r="A68" s="37" t="s">
        <v>31</v>
      </c>
      <c r="B68" s="19">
        <v>10254617</v>
      </c>
      <c r="C68" s="19"/>
      <c r="D68" s="20">
        <v>10854268</v>
      </c>
      <c r="E68" s="21">
        <v>10854268</v>
      </c>
      <c r="F68" s="21">
        <v>8082815</v>
      </c>
      <c r="G68" s="21">
        <v>515431</v>
      </c>
      <c r="H68" s="21">
        <v>397361</v>
      </c>
      <c r="I68" s="21">
        <v>8995607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8995607</v>
      </c>
      <c r="W68" s="21">
        <v>2713567</v>
      </c>
      <c r="X68" s="21"/>
      <c r="Y68" s="20"/>
      <c r="Z68" s="23">
        <v>10854268</v>
      </c>
    </row>
    <row r="69" spans="1:26" ht="13.5" hidden="1">
      <c r="A69" s="38" t="s">
        <v>32</v>
      </c>
      <c r="B69" s="19">
        <v>11717769</v>
      </c>
      <c r="C69" s="19"/>
      <c r="D69" s="20">
        <v>13049303</v>
      </c>
      <c r="E69" s="21">
        <v>13049303</v>
      </c>
      <c r="F69" s="21">
        <v>1128525</v>
      </c>
      <c r="G69" s="21">
        <v>1065262</v>
      </c>
      <c r="H69" s="21">
        <v>1090465</v>
      </c>
      <c r="I69" s="21">
        <v>3284252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3284252</v>
      </c>
      <c r="W69" s="21">
        <v>3262326</v>
      </c>
      <c r="X69" s="21"/>
      <c r="Y69" s="20"/>
      <c r="Z69" s="23">
        <v>13049303</v>
      </c>
    </row>
    <row r="70" spans="1:26" ht="13.5" hidden="1">
      <c r="A70" s="39" t="s">
        <v>103</v>
      </c>
      <c r="B70" s="19">
        <v>10451616</v>
      </c>
      <c r="C70" s="19"/>
      <c r="D70" s="20">
        <v>11722123</v>
      </c>
      <c r="E70" s="21">
        <v>11722123</v>
      </c>
      <c r="F70" s="21">
        <v>1020834</v>
      </c>
      <c r="G70" s="21">
        <v>957680</v>
      </c>
      <c r="H70" s="21">
        <v>983365</v>
      </c>
      <c r="I70" s="21">
        <v>2961879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2961879</v>
      </c>
      <c r="W70" s="21">
        <v>2930531</v>
      </c>
      <c r="X70" s="21"/>
      <c r="Y70" s="20"/>
      <c r="Z70" s="23">
        <v>11722123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1266153</v>
      </c>
      <c r="C73" s="19"/>
      <c r="D73" s="20">
        <v>1327180</v>
      </c>
      <c r="E73" s="21">
        <v>1327180</v>
      </c>
      <c r="F73" s="21">
        <v>107691</v>
      </c>
      <c r="G73" s="21">
        <v>107582</v>
      </c>
      <c r="H73" s="21">
        <v>107100</v>
      </c>
      <c r="I73" s="21">
        <v>322373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322373</v>
      </c>
      <c r="W73" s="21">
        <v>331795</v>
      </c>
      <c r="X73" s="21"/>
      <c r="Y73" s="20"/>
      <c r="Z73" s="23">
        <v>1327180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21014573</v>
      </c>
      <c r="C76" s="32"/>
      <c r="D76" s="33">
        <v>17130000</v>
      </c>
      <c r="E76" s="34">
        <v>17130000</v>
      </c>
      <c r="F76" s="34">
        <v>1023806</v>
      </c>
      <c r="G76" s="34">
        <v>1229645</v>
      </c>
      <c r="H76" s="34">
        <v>3433257</v>
      </c>
      <c r="I76" s="34">
        <v>5686708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5686708</v>
      </c>
      <c r="W76" s="34">
        <v>4651000</v>
      </c>
      <c r="X76" s="34"/>
      <c r="Y76" s="33"/>
      <c r="Z76" s="35">
        <v>17130000</v>
      </c>
    </row>
    <row r="77" spans="1:26" ht="13.5" hidden="1">
      <c r="A77" s="37" t="s">
        <v>31</v>
      </c>
      <c r="B77" s="19">
        <v>12563926</v>
      </c>
      <c r="C77" s="19"/>
      <c r="D77" s="20">
        <v>9768000</v>
      </c>
      <c r="E77" s="21">
        <v>9768000</v>
      </c>
      <c r="F77" s="21">
        <v>490290</v>
      </c>
      <c r="G77" s="21">
        <v>681938</v>
      </c>
      <c r="H77" s="21">
        <v>2945692</v>
      </c>
      <c r="I77" s="21">
        <v>4117920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4117920</v>
      </c>
      <c r="W77" s="21">
        <v>2442000</v>
      </c>
      <c r="X77" s="21"/>
      <c r="Y77" s="20"/>
      <c r="Z77" s="23">
        <v>9768000</v>
      </c>
    </row>
    <row r="78" spans="1:26" ht="13.5" hidden="1">
      <c r="A78" s="38" t="s">
        <v>32</v>
      </c>
      <c r="B78" s="19">
        <v>8450647</v>
      </c>
      <c r="C78" s="19"/>
      <c r="D78" s="20">
        <v>7362000</v>
      </c>
      <c r="E78" s="21">
        <v>7362000</v>
      </c>
      <c r="F78" s="21">
        <v>533516</v>
      </c>
      <c r="G78" s="21">
        <v>547707</v>
      </c>
      <c r="H78" s="21">
        <v>487565</v>
      </c>
      <c r="I78" s="21">
        <v>1568788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1568788</v>
      </c>
      <c r="W78" s="21">
        <v>2209000</v>
      </c>
      <c r="X78" s="21"/>
      <c r="Y78" s="20"/>
      <c r="Z78" s="23">
        <v>7362000</v>
      </c>
    </row>
    <row r="79" spans="1:26" ht="13.5" hidden="1">
      <c r="A79" s="39" t="s">
        <v>103</v>
      </c>
      <c r="B79" s="19">
        <v>7581646</v>
      </c>
      <c r="C79" s="19"/>
      <c r="D79" s="20">
        <v>6702000</v>
      </c>
      <c r="E79" s="21">
        <v>6702000</v>
      </c>
      <c r="F79" s="21">
        <v>437718</v>
      </c>
      <c r="G79" s="21">
        <v>467271</v>
      </c>
      <c r="H79" s="21">
        <v>413363</v>
      </c>
      <c r="I79" s="21">
        <v>1318352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1318352</v>
      </c>
      <c r="W79" s="21">
        <v>2044000</v>
      </c>
      <c r="X79" s="21"/>
      <c r="Y79" s="20"/>
      <c r="Z79" s="23">
        <v>6702000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869001</v>
      </c>
      <c r="C82" s="19"/>
      <c r="D82" s="20">
        <v>660000</v>
      </c>
      <c r="E82" s="21">
        <v>660000</v>
      </c>
      <c r="F82" s="21">
        <v>95798</v>
      </c>
      <c r="G82" s="21">
        <v>80436</v>
      </c>
      <c r="H82" s="21">
        <v>74202</v>
      </c>
      <c r="I82" s="21">
        <v>250436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250436</v>
      </c>
      <c r="W82" s="21">
        <v>165000</v>
      </c>
      <c r="X82" s="21"/>
      <c r="Y82" s="20"/>
      <c r="Z82" s="23">
        <v>660000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1457000</v>
      </c>
      <c r="F5" s="358">
        <f t="shared" si="0"/>
        <v>1457000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364250</v>
      </c>
      <c r="Y5" s="358">
        <f t="shared" si="0"/>
        <v>-364250</v>
      </c>
      <c r="Z5" s="359">
        <f>+IF(X5&lt;&gt;0,+(Y5/X5)*100,0)</f>
        <v>-100</v>
      </c>
      <c r="AA5" s="360">
        <f>+AA6+AA8+AA11+AA13+AA15</f>
        <v>1457000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1175000</v>
      </c>
      <c r="F6" s="59">
        <f t="shared" si="1"/>
        <v>1175000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293750</v>
      </c>
      <c r="Y6" s="59">
        <f t="shared" si="1"/>
        <v>-293750</v>
      </c>
      <c r="Z6" s="61">
        <f>+IF(X6&lt;&gt;0,+(Y6/X6)*100,0)</f>
        <v>-100</v>
      </c>
      <c r="AA6" s="62">
        <f t="shared" si="1"/>
        <v>1175000</v>
      </c>
    </row>
    <row r="7" spans="1:27" ht="13.5">
      <c r="A7" s="291" t="s">
        <v>228</v>
      </c>
      <c r="B7" s="142"/>
      <c r="C7" s="60"/>
      <c r="D7" s="340"/>
      <c r="E7" s="60">
        <v>1175000</v>
      </c>
      <c r="F7" s="59">
        <v>1175000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293750</v>
      </c>
      <c r="Y7" s="59">
        <v>-293750</v>
      </c>
      <c r="Z7" s="61">
        <v>-100</v>
      </c>
      <c r="AA7" s="62">
        <v>1175000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282000</v>
      </c>
      <c r="F8" s="59">
        <f t="shared" si="2"/>
        <v>282000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70500</v>
      </c>
      <c r="Y8" s="59">
        <f t="shared" si="2"/>
        <v>-70500</v>
      </c>
      <c r="Z8" s="61">
        <f>+IF(X8&lt;&gt;0,+(Y8/X8)*100,0)</f>
        <v>-100</v>
      </c>
      <c r="AA8" s="62">
        <f>SUM(AA9:AA10)</f>
        <v>282000</v>
      </c>
    </row>
    <row r="9" spans="1:27" ht="13.5">
      <c r="A9" s="291" t="s">
        <v>229</v>
      </c>
      <c r="B9" s="142"/>
      <c r="C9" s="60"/>
      <c r="D9" s="340"/>
      <c r="E9" s="60">
        <v>241000</v>
      </c>
      <c r="F9" s="59">
        <v>241000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60250</v>
      </c>
      <c r="Y9" s="59">
        <v>-60250</v>
      </c>
      <c r="Z9" s="61">
        <v>-100</v>
      </c>
      <c r="AA9" s="62">
        <v>241000</v>
      </c>
    </row>
    <row r="10" spans="1:27" ht="13.5">
      <c r="A10" s="291" t="s">
        <v>230</v>
      </c>
      <c r="B10" s="142"/>
      <c r="C10" s="60"/>
      <c r="D10" s="340"/>
      <c r="E10" s="60">
        <v>41000</v>
      </c>
      <c r="F10" s="59">
        <v>41000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10250</v>
      </c>
      <c r="Y10" s="59">
        <v>-10250</v>
      </c>
      <c r="Z10" s="61">
        <v>-100</v>
      </c>
      <c r="AA10" s="62">
        <v>41000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1776000</v>
      </c>
      <c r="F40" s="345">
        <f t="shared" si="9"/>
        <v>1776000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444000</v>
      </c>
      <c r="Y40" s="345">
        <f t="shared" si="9"/>
        <v>-444000</v>
      </c>
      <c r="Z40" s="336">
        <f>+IF(X40&lt;&gt;0,+(Y40/X40)*100,0)</f>
        <v>-100</v>
      </c>
      <c r="AA40" s="350">
        <f>SUM(AA41:AA49)</f>
        <v>1776000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200000</v>
      </c>
      <c r="F43" s="370">
        <v>200000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50000</v>
      </c>
      <c r="Y43" s="370">
        <v>-50000</v>
      </c>
      <c r="Z43" s="371">
        <v>-100</v>
      </c>
      <c r="AA43" s="303">
        <v>200000</v>
      </c>
    </row>
    <row r="44" spans="1:27" ht="13.5">
      <c r="A44" s="361" t="s">
        <v>250</v>
      </c>
      <c r="B44" s="136"/>
      <c r="C44" s="60"/>
      <c r="D44" s="368"/>
      <c r="E44" s="54">
        <v>210000</v>
      </c>
      <c r="F44" s="53">
        <v>210000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52500</v>
      </c>
      <c r="Y44" s="53">
        <v>-52500</v>
      </c>
      <c r="Z44" s="94">
        <v>-100</v>
      </c>
      <c r="AA44" s="95">
        <v>210000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256000</v>
      </c>
      <c r="F47" s="53">
        <v>256000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64000</v>
      </c>
      <c r="Y47" s="53">
        <v>-64000</v>
      </c>
      <c r="Z47" s="94">
        <v>-100</v>
      </c>
      <c r="AA47" s="95">
        <v>256000</v>
      </c>
    </row>
    <row r="48" spans="1:27" ht="13.5">
      <c r="A48" s="361" t="s">
        <v>254</v>
      </c>
      <c r="B48" s="136"/>
      <c r="C48" s="60"/>
      <c r="D48" s="368"/>
      <c r="E48" s="54">
        <v>900000</v>
      </c>
      <c r="F48" s="53">
        <v>900000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225000</v>
      </c>
      <c r="Y48" s="53">
        <v>-225000</v>
      </c>
      <c r="Z48" s="94">
        <v>-100</v>
      </c>
      <c r="AA48" s="95">
        <v>900000</v>
      </c>
    </row>
    <row r="49" spans="1:27" ht="13.5">
      <c r="A49" s="361" t="s">
        <v>93</v>
      </c>
      <c r="B49" s="136"/>
      <c r="C49" s="54"/>
      <c r="D49" s="368"/>
      <c r="E49" s="54">
        <v>210000</v>
      </c>
      <c r="F49" s="53">
        <v>210000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52500</v>
      </c>
      <c r="Y49" s="53">
        <v>-52500</v>
      </c>
      <c r="Z49" s="94">
        <v>-100</v>
      </c>
      <c r="AA49" s="95">
        <v>210000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3233000</v>
      </c>
      <c r="F60" s="264">
        <f t="shared" si="14"/>
        <v>3233000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808250</v>
      </c>
      <c r="Y60" s="264">
        <f t="shared" si="14"/>
        <v>-808250</v>
      </c>
      <c r="Z60" s="337">
        <f>+IF(X60&lt;&gt;0,+(Y60/X60)*100,0)</f>
        <v>-100</v>
      </c>
      <c r="AA60" s="232">
        <f>+AA57+AA54+AA51+AA40+AA37+AA34+AA22+AA5</f>
        <v>3233000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37585007</v>
      </c>
      <c r="D5" s="153">
        <f>SUM(D6:D8)</f>
        <v>0</v>
      </c>
      <c r="E5" s="154">
        <f t="shared" si="0"/>
        <v>44100309</v>
      </c>
      <c r="F5" s="100">
        <f t="shared" si="0"/>
        <v>44100309</v>
      </c>
      <c r="G5" s="100">
        <f t="shared" si="0"/>
        <v>10205480</v>
      </c>
      <c r="H5" s="100">
        <f t="shared" si="0"/>
        <v>1917947</v>
      </c>
      <c r="I5" s="100">
        <f t="shared" si="0"/>
        <v>2503229</v>
      </c>
      <c r="J5" s="100">
        <f t="shared" si="0"/>
        <v>14626656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14626656</v>
      </c>
      <c r="X5" s="100">
        <f t="shared" si="0"/>
        <v>11025078</v>
      </c>
      <c r="Y5" s="100">
        <f t="shared" si="0"/>
        <v>3601578</v>
      </c>
      <c r="Z5" s="137">
        <f>+IF(X5&lt;&gt;0,+(Y5/X5)*100,0)</f>
        <v>32.667143035178526</v>
      </c>
      <c r="AA5" s="153">
        <f>SUM(AA6:AA8)</f>
        <v>44100309</v>
      </c>
    </row>
    <row r="6" spans="1:27" ht="13.5">
      <c r="A6" s="138" t="s">
        <v>75</v>
      </c>
      <c r="B6" s="136"/>
      <c r="C6" s="155">
        <v>13989000</v>
      </c>
      <c r="D6" s="155"/>
      <c r="E6" s="156">
        <v>15507000</v>
      </c>
      <c r="F6" s="60">
        <v>15507000</v>
      </c>
      <c r="G6" s="60">
        <v>1176000</v>
      </c>
      <c r="H6" s="60"/>
      <c r="I6" s="60">
        <v>118400</v>
      </c>
      <c r="J6" s="60">
        <v>1294400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1294400</v>
      </c>
      <c r="X6" s="60">
        <v>3876750</v>
      </c>
      <c r="Y6" s="60">
        <v>-2582350</v>
      </c>
      <c r="Z6" s="140">
        <v>-66.61</v>
      </c>
      <c r="AA6" s="155">
        <v>15507000</v>
      </c>
    </row>
    <row r="7" spans="1:27" ht="13.5">
      <c r="A7" s="138" t="s">
        <v>76</v>
      </c>
      <c r="B7" s="136"/>
      <c r="C7" s="157">
        <v>23594711</v>
      </c>
      <c r="D7" s="157"/>
      <c r="E7" s="158">
        <v>28591070</v>
      </c>
      <c r="F7" s="159">
        <v>28591070</v>
      </c>
      <c r="G7" s="159">
        <v>9028635</v>
      </c>
      <c r="H7" s="159">
        <v>1917859</v>
      </c>
      <c r="I7" s="159">
        <v>2384829</v>
      </c>
      <c r="J7" s="159">
        <v>13331323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13331323</v>
      </c>
      <c r="X7" s="159">
        <v>7147768</v>
      </c>
      <c r="Y7" s="159">
        <v>6183555</v>
      </c>
      <c r="Z7" s="141">
        <v>86.51</v>
      </c>
      <c r="AA7" s="157">
        <v>28591070</v>
      </c>
    </row>
    <row r="8" spans="1:27" ht="13.5">
      <c r="A8" s="138" t="s">
        <v>77</v>
      </c>
      <c r="B8" s="136"/>
      <c r="C8" s="155">
        <v>1296</v>
      </c>
      <c r="D8" s="155"/>
      <c r="E8" s="156">
        <v>2239</v>
      </c>
      <c r="F8" s="60">
        <v>2239</v>
      </c>
      <c r="G8" s="60">
        <v>845</v>
      </c>
      <c r="H8" s="60">
        <v>88</v>
      </c>
      <c r="I8" s="60"/>
      <c r="J8" s="60">
        <v>933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933</v>
      </c>
      <c r="X8" s="60">
        <v>560</v>
      </c>
      <c r="Y8" s="60">
        <v>373</v>
      </c>
      <c r="Z8" s="140">
        <v>66.61</v>
      </c>
      <c r="AA8" s="155">
        <v>2239</v>
      </c>
    </row>
    <row r="9" spans="1:27" ht="13.5">
      <c r="A9" s="135" t="s">
        <v>78</v>
      </c>
      <c r="B9" s="136"/>
      <c r="C9" s="153">
        <f aca="true" t="shared" si="1" ref="C9:Y9">SUM(C10:C14)</f>
        <v>1783258</v>
      </c>
      <c r="D9" s="153">
        <f>SUM(D10:D14)</f>
        <v>0</v>
      </c>
      <c r="E9" s="154">
        <f t="shared" si="1"/>
        <v>1606513</v>
      </c>
      <c r="F9" s="100">
        <f t="shared" si="1"/>
        <v>1606513</v>
      </c>
      <c r="G9" s="100">
        <f t="shared" si="1"/>
        <v>167940</v>
      </c>
      <c r="H9" s="100">
        <f t="shared" si="1"/>
        <v>133530</v>
      </c>
      <c r="I9" s="100">
        <f t="shared" si="1"/>
        <v>155915</v>
      </c>
      <c r="J9" s="100">
        <f t="shared" si="1"/>
        <v>457385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457385</v>
      </c>
      <c r="X9" s="100">
        <f t="shared" si="1"/>
        <v>401629</v>
      </c>
      <c r="Y9" s="100">
        <f t="shared" si="1"/>
        <v>55756</v>
      </c>
      <c r="Z9" s="137">
        <f>+IF(X9&lt;&gt;0,+(Y9/X9)*100,0)</f>
        <v>13.882463666717292</v>
      </c>
      <c r="AA9" s="153">
        <f>SUM(AA10:AA14)</f>
        <v>1606513</v>
      </c>
    </row>
    <row r="10" spans="1:27" ht="13.5">
      <c r="A10" s="138" t="s">
        <v>79</v>
      </c>
      <c r="B10" s="136"/>
      <c r="C10" s="155">
        <v>449728</v>
      </c>
      <c r="D10" s="155"/>
      <c r="E10" s="156">
        <v>483027</v>
      </c>
      <c r="F10" s="60">
        <v>483027</v>
      </c>
      <c r="G10" s="60">
        <v>48808</v>
      </c>
      <c r="H10" s="60">
        <v>44995</v>
      </c>
      <c r="I10" s="60">
        <v>49059</v>
      </c>
      <c r="J10" s="60">
        <v>142862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142862</v>
      </c>
      <c r="X10" s="60">
        <v>120757</v>
      </c>
      <c r="Y10" s="60">
        <v>22105</v>
      </c>
      <c r="Z10" s="140">
        <v>18.31</v>
      </c>
      <c r="AA10" s="155">
        <v>483027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1333530</v>
      </c>
      <c r="D12" s="155"/>
      <c r="E12" s="156">
        <v>1123486</v>
      </c>
      <c r="F12" s="60">
        <v>1123486</v>
      </c>
      <c r="G12" s="60">
        <v>119132</v>
      </c>
      <c r="H12" s="60">
        <v>88535</v>
      </c>
      <c r="I12" s="60">
        <v>106856</v>
      </c>
      <c r="J12" s="60">
        <v>314523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314523</v>
      </c>
      <c r="X12" s="60">
        <v>280872</v>
      </c>
      <c r="Y12" s="60">
        <v>33651</v>
      </c>
      <c r="Z12" s="140">
        <v>11.98</v>
      </c>
      <c r="AA12" s="155">
        <v>1123486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61777</v>
      </c>
      <c r="D15" s="153">
        <f>SUM(D16:D18)</f>
        <v>0</v>
      </c>
      <c r="E15" s="154">
        <f t="shared" si="2"/>
        <v>66257</v>
      </c>
      <c r="F15" s="100">
        <f t="shared" si="2"/>
        <v>66257</v>
      </c>
      <c r="G15" s="100">
        <f t="shared" si="2"/>
        <v>688</v>
      </c>
      <c r="H15" s="100">
        <f t="shared" si="2"/>
        <v>3022</v>
      </c>
      <c r="I15" s="100">
        <f t="shared" si="2"/>
        <v>2311</v>
      </c>
      <c r="J15" s="100">
        <f t="shared" si="2"/>
        <v>6021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6021</v>
      </c>
      <c r="X15" s="100">
        <f t="shared" si="2"/>
        <v>16564</v>
      </c>
      <c r="Y15" s="100">
        <f t="shared" si="2"/>
        <v>-10543</v>
      </c>
      <c r="Z15" s="137">
        <f>+IF(X15&lt;&gt;0,+(Y15/X15)*100,0)</f>
        <v>-63.65008452064719</v>
      </c>
      <c r="AA15" s="153">
        <f>SUM(AA16:AA18)</f>
        <v>66257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61777</v>
      </c>
      <c r="D17" s="155"/>
      <c r="E17" s="156">
        <v>66257</v>
      </c>
      <c r="F17" s="60">
        <v>66257</v>
      </c>
      <c r="G17" s="60">
        <v>688</v>
      </c>
      <c r="H17" s="60">
        <v>3022</v>
      </c>
      <c r="I17" s="60">
        <v>2311</v>
      </c>
      <c r="J17" s="60">
        <v>6021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6021</v>
      </c>
      <c r="X17" s="60">
        <v>16564</v>
      </c>
      <c r="Y17" s="60">
        <v>-10543</v>
      </c>
      <c r="Z17" s="140">
        <v>-63.65</v>
      </c>
      <c r="AA17" s="155">
        <v>66257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11729620</v>
      </c>
      <c r="D19" s="153">
        <f>SUM(D20:D23)</f>
        <v>0</v>
      </c>
      <c r="E19" s="154">
        <f t="shared" si="3"/>
        <v>13049725</v>
      </c>
      <c r="F19" s="100">
        <f t="shared" si="3"/>
        <v>13049725</v>
      </c>
      <c r="G19" s="100">
        <f t="shared" si="3"/>
        <v>1128625</v>
      </c>
      <c r="H19" s="100">
        <f t="shared" si="3"/>
        <v>1065462</v>
      </c>
      <c r="I19" s="100">
        <f t="shared" si="3"/>
        <v>1091499</v>
      </c>
      <c r="J19" s="100">
        <f t="shared" si="3"/>
        <v>3285586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3285586</v>
      </c>
      <c r="X19" s="100">
        <f t="shared" si="3"/>
        <v>3262431</v>
      </c>
      <c r="Y19" s="100">
        <f t="shared" si="3"/>
        <v>23155</v>
      </c>
      <c r="Z19" s="137">
        <f>+IF(X19&lt;&gt;0,+(Y19/X19)*100,0)</f>
        <v>0.7097468115034464</v>
      </c>
      <c r="AA19" s="153">
        <f>SUM(AA20:AA23)</f>
        <v>13049725</v>
      </c>
    </row>
    <row r="20" spans="1:27" ht="13.5">
      <c r="A20" s="138" t="s">
        <v>89</v>
      </c>
      <c r="B20" s="136"/>
      <c r="C20" s="155">
        <v>10463467</v>
      </c>
      <c r="D20" s="155"/>
      <c r="E20" s="156">
        <v>11722545</v>
      </c>
      <c r="F20" s="60">
        <v>11722545</v>
      </c>
      <c r="G20" s="60">
        <v>1020934</v>
      </c>
      <c r="H20" s="60">
        <v>957880</v>
      </c>
      <c r="I20" s="60">
        <v>984399</v>
      </c>
      <c r="J20" s="60">
        <v>2963213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2963213</v>
      </c>
      <c r="X20" s="60">
        <v>2930636</v>
      </c>
      <c r="Y20" s="60">
        <v>32577</v>
      </c>
      <c r="Z20" s="140">
        <v>1.11</v>
      </c>
      <c r="AA20" s="155">
        <v>11722545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1266153</v>
      </c>
      <c r="D23" s="155"/>
      <c r="E23" s="156">
        <v>1327180</v>
      </c>
      <c r="F23" s="60">
        <v>1327180</v>
      </c>
      <c r="G23" s="60">
        <v>107691</v>
      </c>
      <c r="H23" s="60">
        <v>107582</v>
      </c>
      <c r="I23" s="60">
        <v>107100</v>
      </c>
      <c r="J23" s="60">
        <v>322373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322373</v>
      </c>
      <c r="X23" s="60">
        <v>331795</v>
      </c>
      <c r="Y23" s="60">
        <v>-9422</v>
      </c>
      <c r="Z23" s="140">
        <v>-2.84</v>
      </c>
      <c r="AA23" s="155">
        <v>1327180</v>
      </c>
    </row>
    <row r="24" spans="1:27" ht="13.5">
      <c r="A24" s="135" t="s">
        <v>93</v>
      </c>
      <c r="B24" s="142" t="s">
        <v>94</v>
      </c>
      <c r="C24" s="153">
        <v>1043160</v>
      </c>
      <c r="D24" s="153"/>
      <c r="E24" s="154">
        <v>1126276</v>
      </c>
      <c r="F24" s="100">
        <v>1126276</v>
      </c>
      <c r="G24" s="100">
        <v>46132</v>
      </c>
      <c r="H24" s="100">
        <v>37959</v>
      </c>
      <c r="I24" s="100">
        <v>43571</v>
      </c>
      <c r="J24" s="100">
        <v>127662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127662</v>
      </c>
      <c r="X24" s="100">
        <v>281569</v>
      </c>
      <c r="Y24" s="100">
        <v>-153907</v>
      </c>
      <c r="Z24" s="137">
        <v>-54.66</v>
      </c>
      <c r="AA24" s="153">
        <v>1126276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52202822</v>
      </c>
      <c r="D25" s="168">
        <f>+D5+D9+D15+D19+D24</f>
        <v>0</v>
      </c>
      <c r="E25" s="169">
        <f t="shared" si="4"/>
        <v>59949080</v>
      </c>
      <c r="F25" s="73">
        <f t="shared" si="4"/>
        <v>59949080</v>
      </c>
      <c r="G25" s="73">
        <f t="shared" si="4"/>
        <v>11548865</v>
      </c>
      <c r="H25" s="73">
        <f t="shared" si="4"/>
        <v>3157920</v>
      </c>
      <c r="I25" s="73">
        <f t="shared" si="4"/>
        <v>3796525</v>
      </c>
      <c r="J25" s="73">
        <f t="shared" si="4"/>
        <v>18503310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18503310</v>
      </c>
      <c r="X25" s="73">
        <f t="shared" si="4"/>
        <v>14987271</v>
      </c>
      <c r="Y25" s="73">
        <f t="shared" si="4"/>
        <v>3516039</v>
      </c>
      <c r="Z25" s="170">
        <f>+IF(X25&lt;&gt;0,+(Y25/X25)*100,0)</f>
        <v>23.460168298818378</v>
      </c>
      <c r="AA25" s="168">
        <f>+AA5+AA9+AA15+AA19+AA24</f>
        <v>59949080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23437182</v>
      </c>
      <c r="D28" s="153">
        <f>SUM(D29:D31)</f>
        <v>0</v>
      </c>
      <c r="E28" s="154">
        <f t="shared" si="5"/>
        <v>29882127</v>
      </c>
      <c r="F28" s="100">
        <f t="shared" si="5"/>
        <v>29882127</v>
      </c>
      <c r="G28" s="100">
        <f t="shared" si="5"/>
        <v>1172494</v>
      </c>
      <c r="H28" s="100">
        <f t="shared" si="5"/>
        <v>1707328</v>
      </c>
      <c r="I28" s="100">
        <f t="shared" si="5"/>
        <v>1363479</v>
      </c>
      <c r="J28" s="100">
        <f t="shared" si="5"/>
        <v>4243301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4243301</v>
      </c>
      <c r="X28" s="100">
        <f t="shared" si="5"/>
        <v>7470533</v>
      </c>
      <c r="Y28" s="100">
        <f t="shared" si="5"/>
        <v>-3227232</v>
      </c>
      <c r="Z28" s="137">
        <f>+IF(X28&lt;&gt;0,+(Y28/X28)*100,0)</f>
        <v>-43.19948790802477</v>
      </c>
      <c r="AA28" s="153">
        <f>SUM(AA29:AA31)</f>
        <v>29882127</v>
      </c>
    </row>
    <row r="29" spans="1:27" ht="13.5">
      <c r="A29" s="138" t="s">
        <v>75</v>
      </c>
      <c r="B29" s="136"/>
      <c r="C29" s="155">
        <v>5465437</v>
      </c>
      <c r="D29" s="155"/>
      <c r="E29" s="156">
        <v>8113854</v>
      </c>
      <c r="F29" s="60">
        <v>8113854</v>
      </c>
      <c r="G29" s="60">
        <v>473425</v>
      </c>
      <c r="H29" s="60">
        <v>710523</v>
      </c>
      <c r="I29" s="60">
        <v>297140</v>
      </c>
      <c r="J29" s="60">
        <v>1481088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1481088</v>
      </c>
      <c r="X29" s="60">
        <v>2028464</v>
      </c>
      <c r="Y29" s="60">
        <v>-547376</v>
      </c>
      <c r="Z29" s="140">
        <v>-26.98</v>
      </c>
      <c r="AA29" s="155">
        <v>8113854</v>
      </c>
    </row>
    <row r="30" spans="1:27" ht="13.5">
      <c r="A30" s="138" t="s">
        <v>76</v>
      </c>
      <c r="B30" s="136"/>
      <c r="C30" s="157">
        <v>14480742</v>
      </c>
      <c r="D30" s="157"/>
      <c r="E30" s="158">
        <v>16746730</v>
      </c>
      <c r="F30" s="159">
        <v>16746730</v>
      </c>
      <c r="G30" s="159">
        <v>422545</v>
      </c>
      <c r="H30" s="159">
        <v>844708</v>
      </c>
      <c r="I30" s="159">
        <v>670187</v>
      </c>
      <c r="J30" s="159">
        <v>1937440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1937440</v>
      </c>
      <c r="X30" s="159">
        <v>4186683</v>
      </c>
      <c r="Y30" s="159">
        <v>-2249243</v>
      </c>
      <c r="Z30" s="141">
        <v>-53.72</v>
      </c>
      <c r="AA30" s="157">
        <v>16746730</v>
      </c>
    </row>
    <row r="31" spans="1:27" ht="13.5">
      <c r="A31" s="138" t="s">
        <v>77</v>
      </c>
      <c r="B31" s="136"/>
      <c r="C31" s="155">
        <v>3491003</v>
      </c>
      <c r="D31" s="155"/>
      <c r="E31" s="156">
        <v>5021543</v>
      </c>
      <c r="F31" s="60">
        <v>5021543</v>
      </c>
      <c r="G31" s="60">
        <v>276524</v>
      </c>
      <c r="H31" s="60">
        <v>152097</v>
      </c>
      <c r="I31" s="60">
        <v>396152</v>
      </c>
      <c r="J31" s="60">
        <v>824773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824773</v>
      </c>
      <c r="X31" s="60">
        <v>1255386</v>
      </c>
      <c r="Y31" s="60">
        <v>-430613</v>
      </c>
      <c r="Z31" s="140">
        <v>-34.3</v>
      </c>
      <c r="AA31" s="155">
        <v>5021543</v>
      </c>
    </row>
    <row r="32" spans="1:27" ht="13.5">
      <c r="A32" s="135" t="s">
        <v>78</v>
      </c>
      <c r="B32" s="136"/>
      <c r="C32" s="153">
        <f aca="true" t="shared" si="6" ref="C32:Y32">SUM(C33:C37)</f>
        <v>5291231</v>
      </c>
      <c r="D32" s="153">
        <f>SUM(D33:D37)</f>
        <v>0</v>
      </c>
      <c r="E32" s="154">
        <f t="shared" si="6"/>
        <v>7062544</v>
      </c>
      <c r="F32" s="100">
        <f t="shared" si="6"/>
        <v>7062544</v>
      </c>
      <c r="G32" s="100">
        <f t="shared" si="6"/>
        <v>426262</v>
      </c>
      <c r="H32" s="100">
        <f t="shared" si="6"/>
        <v>415224</v>
      </c>
      <c r="I32" s="100">
        <f t="shared" si="6"/>
        <v>405471</v>
      </c>
      <c r="J32" s="100">
        <f t="shared" si="6"/>
        <v>1246957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1246957</v>
      </c>
      <c r="X32" s="100">
        <f t="shared" si="6"/>
        <v>1765636</v>
      </c>
      <c r="Y32" s="100">
        <f t="shared" si="6"/>
        <v>-518679</v>
      </c>
      <c r="Z32" s="137">
        <f>+IF(X32&lt;&gt;0,+(Y32/X32)*100,0)</f>
        <v>-29.37632671739815</v>
      </c>
      <c r="AA32" s="153">
        <f>SUM(AA33:AA37)</f>
        <v>7062544</v>
      </c>
    </row>
    <row r="33" spans="1:27" ht="13.5">
      <c r="A33" s="138" t="s">
        <v>79</v>
      </c>
      <c r="B33" s="136"/>
      <c r="C33" s="155">
        <v>3639984</v>
      </c>
      <c r="D33" s="155"/>
      <c r="E33" s="156">
        <v>4768011</v>
      </c>
      <c r="F33" s="60">
        <v>4768011</v>
      </c>
      <c r="G33" s="60">
        <v>290243</v>
      </c>
      <c r="H33" s="60">
        <v>273772</v>
      </c>
      <c r="I33" s="60">
        <v>237035</v>
      </c>
      <c r="J33" s="60">
        <v>801050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801050</v>
      </c>
      <c r="X33" s="60">
        <v>1192003</v>
      </c>
      <c r="Y33" s="60">
        <v>-390953</v>
      </c>
      <c r="Z33" s="140">
        <v>-32.8</v>
      </c>
      <c r="AA33" s="155">
        <v>4768011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1651247</v>
      </c>
      <c r="D35" s="155"/>
      <c r="E35" s="156">
        <v>2294533</v>
      </c>
      <c r="F35" s="60">
        <v>2294533</v>
      </c>
      <c r="G35" s="60">
        <v>136019</v>
      </c>
      <c r="H35" s="60">
        <v>141452</v>
      </c>
      <c r="I35" s="60">
        <v>168436</v>
      </c>
      <c r="J35" s="60">
        <v>445907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445907</v>
      </c>
      <c r="X35" s="60">
        <v>573633</v>
      </c>
      <c r="Y35" s="60">
        <v>-127726</v>
      </c>
      <c r="Z35" s="140">
        <v>-22.27</v>
      </c>
      <c r="AA35" s="155">
        <v>2294533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1492824</v>
      </c>
      <c r="D38" s="153">
        <f>SUM(D39:D41)</f>
        <v>0</v>
      </c>
      <c r="E38" s="154">
        <f t="shared" si="7"/>
        <v>4136865</v>
      </c>
      <c r="F38" s="100">
        <f t="shared" si="7"/>
        <v>4136865</v>
      </c>
      <c r="G38" s="100">
        <f t="shared" si="7"/>
        <v>182432</v>
      </c>
      <c r="H38" s="100">
        <f t="shared" si="7"/>
        <v>148066</v>
      </c>
      <c r="I38" s="100">
        <f t="shared" si="7"/>
        <v>151198</v>
      </c>
      <c r="J38" s="100">
        <f t="shared" si="7"/>
        <v>481696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481696</v>
      </c>
      <c r="X38" s="100">
        <f t="shared" si="7"/>
        <v>1034216</v>
      </c>
      <c r="Y38" s="100">
        <f t="shared" si="7"/>
        <v>-552520</v>
      </c>
      <c r="Z38" s="137">
        <f>+IF(X38&lt;&gt;0,+(Y38/X38)*100,0)</f>
        <v>-53.42404294654115</v>
      </c>
      <c r="AA38" s="153">
        <f>SUM(AA39:AA41)</f>
        <v>4136865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>
        <v>1492824</v>
      </c>
      <c r="D40" s="155"/>
      <c r="E40" s="156">
        <v>4136865</v>
      </c>
      <c r="F40" s="60">
        <v>4136865</v>
      </c>
      <c r="G40" s="60">
        <v>182432</v>
      </c>
      <c r="H40" s="60">
        <v>148066</v>
      </c>
      <c r="I40" s="60">
        <v>151198</v>
      </c>
      <c r="J40" s="60">
        <v>481696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481696</v>
      </c>
      <c r="X40" s="60">
        <v>1034216</v>
      </c>
      <c r="Y40" s="60">
        <v>-552520</v>
      </c>
      <c r="Z40" s="140">
        <v>-53.42</v>
      </c>
      <c r="AA40" s="155">
        <v>4136865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10444901</v>
      </c>
      <c r="D42" s="153">
        <f>SUM(D43:D46)</f>
        <v>0</v>
      </c>
      <c r="E42" s="154">
        <f t="shared" si="8"/>
        <v>13233742</v>
      </c>
      <c r="F42" s="100">
        <f t="shared" si="8"/>
        <v>13233742</v>
      </c>
      <c r="G42" s="100">
        <f t="shared" si="8"/>
        <v>1239265</v>
      </c>
      <c r="H42" s="100">
        <f t="shared" si="8"/>
        <v>1281797</v>
      </c>
      <c r="I42" s="100">
        <f t="shared" si="8"/>
        <v>892976</v>
      </c>
      <c r="J42" s="100">
        <f t="shared" si="8"/>
        <v>3414038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3414038</v>
      </c>
      <c r="X42" s="100">
        <f t="shared" si="8"/>
        <v>3308435</v>
      </c>
      <c r="Y42" s="100">
        <f t="shared" si="8"/>
        <v>105603</v>
      </c>
      <c r="Z42" s="137">
        <f>+IF(X42&lt;&gt;0,+(Y42/X42)*100,0)</f>
        <v>3.191932137098054</v>
      </c>
      <c r="AA42" s="153">
        <f>SUM(AA43:AA46)</f>
        <v>13233742</v>
      </c>
    </row>
    <row r="43" spans="1:27" ht="13.5">
      <c r="A43" s="138" t="s">
        <v>89</v>
      </c>
      <c r="B43" s="136"/>
      <c r="C43" s="155">
        <v>10202599</v>
      </c>
      <c r="D43" s="155"/>
      <c r="E43" s="156">
        <v>12413625</v>
      </c>
      <c r="F43" s="60">
        <v>12413625</v>
      </c>
      <c r="G43" s="60">
        <v>1214567</v>
      </c>
      <c r="H43" s="60">
        <v>1269245</v>
      </c>
      <c r="I43" s="60">
        <v>868812</v>
      </c>
      <c r="J43" s="60">
        <v>3352624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3352624</v>
      </c>
      <c r="X43" s="60">
        <v>3103406</v>
      </c>
      <c r="Y43" s="60">
        <v>249218</v>
      </c>
      <c r="Z43" s="140">
        <v>8.03</v>
      </c>
      <c r="AA43" s="155">
        <v>12413625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242302</v>
      </c>
      <c r="D46" s="155"/>
      <c r="E46" s="156">
        <v>820117</v>
      </c>
      <c r="F46" s="60">
        <v>820117</v>
      </c>
      <c r="G46" s="60">
        <v>24698</v>
      </c>
      <c r="H46" s="60">
        <v>12552</v>
      </c>
      <c r="I46" s="60">
        <v>24164</v>
      </c>
      <c r="J46" s="60">
        <v>61414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61414</v>
      </c>
      <c r="X46" s="60">
        <v>205029</v>
      </c>
      <c r="Y46" s="60">
        <v>-143615</v>
      </c>
      <c r="Z46" s="140">
        <v>-70.05</v>
      </c>
      <c r="AA46" s="155">
        <v>820117</v>
      </c>
    </row>
    <row r="47" spans="1:27" ht="13.5">
      <c r="A47" s="135" t="s">
        <v>93</v>
      </c>
      <c r="B47" s="142" t="s">
        <v>94</v>
      </c>
      <c r="C47" s="153">
        <v>2135046</v>
      </c>
      <c r="D47" s="153"/>
      <c r="E47" s="154">
        <v>2293925</v>
      </c>
      <c r="F47" s="100">
        <v>2293925</v>
      </c>
      <c r="G47" s="100">
        <v>119002</v>
      </c>
      <c r="H47" s="100">
        <v>74518</v>
      </c>
      <c r="I47" s="100">
        <v>85177</v>
      </c>
      <c r="J47" s="100">
        <v>278697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278697</v>
      </c>
      <c r="X47" s="100">
        <v>573481</v>
      </c>
      <c r="Y47" s="100">
        <v>-294784</v>
      </c>
      <c r="Z47" s="137">
        <v>-51.4</v>
      </c>
      <c r="AA47" s="153">
        <v>2293925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42801184</v>
      </c>
      <c r="D48" s="168">
        <f>+D28+D32+D38+D42+D47</f>
        <v>0</v>
      </c>
      <c r="E48" s="169">
        <f t="shared" si="9"/>
        <v>56609203</v>
      </c>
      <c r="F48" s="73">
        <f t="shared" si="9"/>
        <v>56609203</v>
      </c>
      <c r="G48" s="73">
        <f t="shared" si="9"/>
        <v>3139455</v>
      </c>
      <c r="H48" s="73">
        <f t="shared" si="9"/>
        <v>3626933</v>
      </c>
      <c r="I48" s="73">
        <f t="shared" si="9"/>
        <v>2898301</v>
      </c>
      <c r="J48" s="73">
        <f t="shared" si="9"/>
        <v>9664689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9664689</v>
      </c>
      <c r="X48" s="73">
        <f t="shared" si="9"/>
        <v>14152301</v>
      </c>
      <c r="Y48" s="73">
        <f t="shared" si="9"/>
        <v>-4487612</v>
      </c>
      <c r="Z48" s="170">
        <f>+IF(X48&lt;&gt;0,+(Y48/X48)*100,0)</f>
        <v>-31.70941601651915</v>
      </c>
      <c r="AA48" s="168">
        <f>+AA28+AA32+AA38+AA42+AA47</f>
        <v>56609203</v>
      </c>
    </row>
    <row r="49" spans="1:27" ht="13.5">
      <c r="A49" s="148" t="s">
        <v>49</v>
      </c>
      <c r="B49" s="149"/>
      <c r="C49" s="171">
        <f aca="true" t="shared" si="10" ref="C49:Y49">+C25-C48</f>
        <v>9401638</v>
      </c>
      <c r="D49" s="171">
        <f>+D25-D48</f>
        <v>0</v>
      </c>
      <c r="E49" s="172">
        <f t="shared" si="10"/>
        <v>3339877</v>
      </c>
      <c r="F49" s="173">
        <f t="shared" si="10"/>
        <v>3339877</v>
      </c>
      <c r="G49" s="173">
        <f t="shared" si="10"/>
        <v>8409410</v>
      </c>
      <c r="H49" s="173">
        <f t="shared" si="10"/>
        <v>-469013</v>
      </c>
      <c r="I49" s="173">
        <f t="shared" si="10"/>
        <v>898224</v>
      </c>
      <c r="J49" s="173">
        <f t="shared" si="10"/>
        <v>8838621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8838621</v>
      </c>
      <c r="X49" s="173">
        <f>IF(F25=F48,0,X25-X48)</f>
        <v>834970</v>
      </c>
      <c r="Y49" s="173">
        <f t="shared" si="10"/>
        <v>8003651</v>
      </c>
      <c r="Z49" s="174">
        <f>+IF(X49&lt;&gt;0,+(Y49/X49)*100,0)</f>
        <v>958.5555169646814</v>
      </c>
      <c r="AA49" s="171">
        <f>+AA25-AA48</f>
        <v>3339877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10254617</v>
      </c>
      <c r="D5" s="155">
        <v>0</v>
      </c>
      <c r="E5" s="156">
        <v>10854268</v>
      </c>
      <c r="F5" s="60">
        <v>10854268</v>
      </c>
      <c r="G5" s="60">
        <v>8082815</v>
      </c>
      <c r="H5" s="60">
        <v>515431</v>
      </c>
      <c r="I5" s="60">
        <v>397361</v>
      </c>
      <c r="J5" s="60">
        <v>8995607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8995607</v>
      </c>
      <c r="X5" s="60">
        <v>2713567</v>
      </c>
      <c r="Y5" s="60">
        <v>6282040</v>
      </c>
      <c r="Z5" s="140">
        <v>231.5</v>
      </c>
      <c r="AA5" s="155">
        <v>10854268</v>
      </c>
    </row>
    <row r="6" spans="1:27" ht="13.5">
      <c r="A6" s="181" t="s">
        <v>102</v>
      </c>
      <c r="B6" s="182"/>
      <c r="C6" s="155">
        <v>1643892</v>
      </c>
      <c r="D6" s="155">
        <v>0</v>
      </c>
      <c r="E6" s="156">
        <v>1952544</v>
      </c>
      <c r="F6" s="60">
        <v>1952544</v>
      </c>
      <c r="G6" s="60">
        <v>101172</v>
      </c>
      <c r="H6" s="60">
        <v>217411</v>
      </c>
      <c r="I6" s="60">
        <v>186567</v>
      </c>
      <c r="J6" s="60">
        <v>505150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505150</v>
      </c>
      <c r="X6" s="60">
        <v>488136</v>
      </c>
      <c r="Y6" s="60">
        <v>17014</v>
      </c>
      <c r="Z6" s="140">
        <v>3.49</v>
      </c>
      <c r="AA6" s="155">
        <v>1952544</v>
      </c>
    </row>
    <row r="7" spans="1:27" ht="13.5">
      <c r="A7" s="183" t="s">
        <v>103</v>
      </c>
      <c r="B7" s="182"/>
      <c r="C7" s="155">
        <v>10451616</v>
      </c>
      <c r="D7" s="155">
        <v>0</v>
      </c>
      <c r="E7" s="156">
        <v>11722123</v>
      </c>
      <c r="F7" s="60">
        <v>11722123</v>
      </c>
      <c r="G7" s="60">
        <v>1020834</v>
      </c>
      <c r="H7" s="60">
        <v>957680</v>
      </c>
      <c r="I7" s="60">
        <v>983365</v>
      </c>
      <c r="J7" s="60">
        <v>2961879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2961879</v>
      </c>
      <c r="X7" s="60">
        <v>2930531</v>
      </c>
      <c r="Y7" s="60">
        <v>31348</v>
      </c>
      <c r="Z7" s="140">
        <v>1.07</v>
      </c>
      <c r="AA7" s="155">
        <v>11722123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1266153</v>
      </c>
      <c r="D10" s="155">
        <v>0</v>
      </c>
      <c r="E10" s="156">
        <v>1327180</v>
      </c>
      <c r="F10" s="54">
        <v>1327180</v>
      </c>
      <c r="G10" s="54">
        <v>107691</v>
      </c>
      <c r="H10" s="54">
        <v>107582</v>
      </c>
      <c r="I10" s="54">
        <v>107100</v>
      </c>
      <c r="J10" s="54">
        <v>322373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322373</v>
      </c>
      <c r="X10" s="54">
        <v>331795</v>
      </c>
      <c r="Y10" s="54">
        <v>-9422</v>
      </c>
      <c r="Z10" s="184">
        <v>-2.84</v>
      </c>
      <c r="AA10" s="130">
        <v>1327180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899151</v>
      </c>
      <c r="D12" s="155">
        <v>0</v>
      </c>
      <c r="E12" s="156">
        <v>1017006</v>
      </c>
      <c r="F12" s="60">
        <v>1017006</v>
      </c>
      <c r="G12" s="60">
        <v>53444</v>
      </c>
      <c r="H12" s="60">
        <v>44508</v>
      </c>
      <c r="I12" s="60">
        <v>57668</v>
      </c>
      <c r="J12" s="60">
        <v>155620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155620</v>
      </c>
      <c r="X12" s="60">
        <v>254252</v>
      </c>
      <c r="Y12" s="60">
        <v>-98632</v>
      </c>
      <c r="Z12" s="140">
        <v>-38.79</v>
      </c>
      <c r="AA12" s="155">
        <v>1017006</v>
      </c>
    </row>
    <row r="13" spans="1:27" ht="13.5">
      <c r="A13" s="181" t="s">
        <v>109</v>
      </c>
      <c r="B13" s="185"/>
      <c r="C13" s="155">
        <v>864499</v>
      </c>
      <c r="D13" s="155">
        <v>0</v>
      </c>
      <c r="E13" s="156">
        <v>917190</v>
      </c>
      <c r="F13" s="60">
        <v>917190</v>
      </c>
      <c r="G13" s="60">
        <v>78595</v>
      </c>
      <c r="H13" s="60">
        <v>85526</v>
      </c>
      <c r="I13" s="60">
        <v>101824</v>
      </c>
      <c r="J13" s="60">
        <v>265945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265945</v>
      </c>
      <c r="X13" s="60">
        <v>229298</v>
      </c>
      <c r="Y13" s="60">
        <v>36647</v>
      </c>
      <c r="Z13" s="140">
        <v>15.98</v>
      </c>
      <c r="AA13" s="155">
        <v>917190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97068</v>
      </c>
      <c r="D16" s="155">
        <v>0</v>
      </c>
      <c r="E16" s="156">
        <v>65530</v>
      </c>
      <c r="F16" s="60">
        <v>65530</v>
      </c>
      <c r="G16" s="60">
        <v>47</v>
      </c>
      <c r="H16" s="60">
        <v>12256</v>
      </c>
      <c r="I16" s="60">
        <v>7480</v>
      </c>
      <c r="J16" s="60">
        <v>19783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19783</v>
      </c>
      <c r="X16" s="60">
        <v>16383</v>
      </c>
      <c r="Y16" s="60">
        <v>3400</v>
      </c>
      <c r="Z16" s="140">
        <v>20.75</v>
      </c>
      <c r="AA16" s="155">
        <v>65530</v>
      </c>
    </row>
    <row r="17" spans="1:27" ht="13.5">
      <c r="A17" s="181" t="s">
        <v>113</v>
      </c>
      <c r="B17" s="185"/>
      <c r="C17" s="155">
        <v>1197333</v>
      </c>
      <c r="D17" s="155">
        <v>0</v>
      </c>
      <c r="E17" s="156">
        <v>1020336</v>
      </c>
      <c r="F17" s="60">
        <v>1020336</v>
      </c>
      <c r="G17" s="60">
        <v>112714</v>
      </c>
      <c r="H17" s="60">
        <v>74650</v>
      </c>
      <c r="I17" s="60">
        <v>96713</v>
      </c>
      <c r="J17" s="60">
        <v>284077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284077</v>
      </c>
      <c r="X17" s="60">
        <v>255084</v>
      </c>
      <c r="Y17" s="60">
        <v>28993</v>
      </c>
      <c r="Z17" s="140">
        <v>11.37</v>
      </c>
      <c r="AA17" s="155">
        <v>1020336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16765716</v>
      </c>
      <c r="D19" s="155">
        <v>0</v>
      </c>
      <c r="E19" s="156">
        <v>19881000</v>
      </c>
      <c r="F19" s="60">
        <v>19881000</v>
      </c>
      <c r="G19" s="60">
        <v>1939384</v>
      </c>
      <c r="H19" s="60">
        <v>954143</v>
      </c>
      <c r="I19" s="60">
        <v>1816759</v>
      </c>
      <c r="J19" s="60">
        <v>4710286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4710286</v>
      </c>
      <c r="X19" s="60">
        <v>4970250</v>
      </c>
      <c r="Y19" s="60">
        <v>-259964</v>
      </c>
      <c r="Z19" s="140">
        <v>-5.23</v>
      </c>
      <c r="AA19" s="155">
        <v>19881000</v>
      </c>
    </row>
    <row r="20" spans="1:27" ht="13.5">
      <c r="A20" s="181" t="s">
        <v>35</v>
      </c>
      <c r="B20" s="185"/>
      <c r="C20" s="155">
        <v>1154124</v>
      </c>
      <c r="D20" s="155">
        <v>0</v>
      </c>
      <c r="E20" s="156">
        <v>1259903</v>
      </c>
      <c r="F20" s="54">
        <v>1259903</v>
      </c>
      <c r="G20" s="54">
        <v>52169</v>
      </c>
      <c r="H20" s="54">
        <v>188733</v>
      </c>
      <c r="I20" s="54">
        <v>41688</v>
      </c>
      <c r="J20" s="54">
        <v>282590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282590</v>
      </c>
      <c r="X20" s="54">
        <v>314976</v>
      </c>
      <c r="Y20" s="54">
        <v>-32386</v>
      </c>
      <c r="Z20" s="184">
        <v>-10.28</v>
      </c>
      <c r="AA20" s="130">
        <v>1259903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44594169</v>
      </c>
      <c r="D22" s="188">
        <f>SUM(D5:D21)</f>
        <v>0</v>
      </c>
      <c r="E22" s="189">
        <f t="shared" si="0"/>
        <v>50017080</v>
      </c>
      <c r="F22" s="190">
        <f t="shared" si="0"/>
        <v>50017080</v>
      </c>
      <c r="G22" s="190">
        <f t="shared" si="0"/>
        <v>11548865</v>
      </c>
      <c r="H22" s="190">
        <f t="shared" si="0"/>
        <v>3157920</v>
      </c>
      <c r="I22" s="190">
        <f t="shared" si="0"/>
        <v>3796525</v>
      </c>
      <c r="J22" s="190">
        <f t="shared" si="0"/>
        <v>18503310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18503310</v>
      </c>
      <c r="X22" s="190">
        <f t="shared" si="0"/>
        <v>12504272</v>
      </c>
      <c r="Y22" s="190">
        <f t="shared" si="0"/>
        <v>5999038</v>
      </c>
      <c r="Z22" s="191">
        <f>+IF(X22&lt;&gt;0,+(Y22/X22)*100,0)</f>
        <v>47.97590775376607</v>
      </c>
      <c r="AA22" s="188">
        <f>SUM(AA5:AA21)</f>
        <v>50017080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14046679</v>
      </c>
      <c r="D25" s="155">
        <v>0</v>
      </c>
      <c r="E25" s="156">
        <v>19709127</v>
      </c>
      <c r="F25" s="60">
        <v>19709127</v>
      </c>
      <c r="G25" s="60">
        <v>1148544</v>
      </c>
      <c r="H25" s="60">
        <v>1566743</v>
      </c>
      <c r="I25" s="60">
        <v>1127885</v>
      </c>
      <c r="J25" s="60">
        <v>3843172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3843172</v>
      </c>
      <c r="X25" s="60">
        <v>4927282</v>
      </c>
      <c r="Y25" s="60">
        <v>-1084110</v>
      </c>
      <c r="Z25" s="140">
        <v>-22</v>
      </c>
      <c r="AA25" s="155">
        <v>19709127</v>
      </c>
    </row>
    <row r="26" spans="1:27" ht="13.5">
      <c r="A26" s="183" t="s">
        <v>38</v>
      </c>
      <c r="B26" s="182"/>
      <c r="C26" s="155">
        <v>1676202</v>
      </c>
      <c r="D26" s="155">
        <v>0</v>
      </c>
      <c r="E26" s="156">
        <v>1794000</v>
      </c>
      <c r="F26" s="60">
        <v>1794000</v>
      </c>
      <c r="G26" s="60">
        <v>138747</v>
      </c>
      <c r="H26" s="60">
        <v>138747</v>
      </c>
      <c r="I26" s="60">
        <v>138746</v>
      </c>
      <c r="J26" s="60">
        <v>416240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416240</v>
      </c>
      <c r="X26" s="60">
        <v>448500</v>
      </c>
      <c r="Y26" s="60">
        <v>-32260</v>
      </c>
      <c r="Z26" s="140">
        <v>-7.19</v>
      </c>
      <c r="AA26" s="155">
        <v>1794000</v>
      </c>
    </row>
    <row r="27" spans="1:27" ht="13.5">
      <c r="A27" s="183" t="s">
        <v>118</v>
      </c>
      <c r="B27" s="182"/>
      <c r="C27" s="155">
        <v>2111011</v>
      </c>
      <c r="D27" s="155">
        <v>0</v>
      </c>
      <c r="E27" s="156">
        <v>1000000</v>
      </c>
      <c r="F27" s="60">
        <v>1000000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250000</v>
      </c>
      <c r="Y27" s="60">
        <v>-250000</v>
      </c>
      <c r="Z27" s="140">
        <v>-100</v>
      </c>
      <c r="AA27" s="155">
        <v>1000000</v>
      </c>
    </row>
    <row r="28" spans="1:27" ht="13.5">
      <c r="A28" s="183" t="s">
        <v>39</v>
      </c>
      <c r="B28" s="182"/>
      <c r="C28" s="155">
        <v>3821559</v>
      </c>
      <c r="D28" s="155">
        <v>0</v>
      </c>
      <c r="E28" s="156">
        <v>6577917</v>
      </c>
      <c r="F28" s="60">
        <v>6577917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1644479</v>
      </c>
      <c r="Y28" s="60">
        <v>-1644479</v>
      </c>
      <c r="Z28" s="140">
        <v>-100</v>
      </c>
      <c r="AA28" s="155">
        <v>6577917</v>
      </c>
    </row>
    <row r="29" spans="1:27" ht="13.5">
      <c r="A29" s="183" t="s">
        <v>40</v>
      </c>
      <c r="B29" s="182"/>
      <c r="C29" s="155">
        <v>107956</v>
      </c>
      <c r="D29" s="155">
        <v>0</v>
      </c>
      <c r="E29" s="156">
        <v>150403</v>
      </c>
      <c r="F29" s="60">
        <v>150403</v>
      </c>
      <c r="G29" s="60">
        <v>0</v>
      </c>
      <c r="H29" s="60">
        <v>12109</v>
      </c>
      <c r="I29" s="60">
        <v>0</v>
      </c>
      <c r="J29" s="60">
        <v>12109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12109</v>
      </c>
      <c r="X29" s="60">
        <v>37601</v>
      </c>
      <c r="Y29" s="60">
        <v>-25492</v>
      </c>
      <c r="Z29" s="140">
        <v>-67.8</v>
      </c>
      <c r="AA29" s="155">
        <v>150403</v>
      </c>
    </row>
    <row r="30" spans="1:27" ht="13.5">
      <c r="A30" s="183" t="s">
        <v>119</v>
      </c>
      <c r="B30" s="182"/>
      <c r="C30" s="155">
        <v>8425646</v>
      </c>
      <c r="D30" s="155">
        <v>0</v>
      </c>
      <c r="E30" s="156">
        <v>10210668</v>
      </c>
      <c r="F30" s="60">
        <v>10210668</v>
      </c>
      <c r="G30" s="60">
        <v>1098638</v>
      </c>
      <c r="H30" s="60">
        <v>1131679</v>
      </c>
      <c r="I30" s="60">
        <v>739596</v>
      </c>
      <c r="J30" s="60">
        <v>2969913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2969913</v>
      </c>
      <c r="X30" s="60">
        <v>2552667</v>
      </c>
      <c r="Y30" s="60">
        <v>417246</v>
      </c>
      <c r="Z30" s="140">
        <v>16.35</v>
      </c>
      <c r="AA30" s="155">
        <v>10210668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1229255</v>
      </c>
      <c r="D32" s="155">
        <v>0</v>
      </c>
      <c r="E32" s="156">
        <v>100000</v>
      </c>
      <c r="F32" s="60">
        <v>100000</v>
      </c>
      <c r="G32" s="60">
        <v>0</v>
      </c>
      <c r="H32" s="60">
        <v>60560</v>
      </c>
      <c r="I32" s="60">
        <v>0</v>
      </c>
      <c r="J32" s="60">
        <v>60560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60560</v>
      </c>
      <c r="X32" s="60">
        <v>25000</v>
      </c>
      <c r="Y32" s="60">
        <v>35560</v>
      </c>
      <c r="Z32" s="140">
        <v>142.24</v>
      </c>
      <c r="AA32" s="155">
        <v>100000</v>
      </c>
    </row>
    <row r="33" spans="1:27" ht="13.5">
      <c r="A33" s="183" t="s">
        <v>42</v>
      </c>
      <c r="B33" s="182"/>
      <c r="C33" s="155">
        <v>2831187</v>
      </c>
      <c r="D33" s="155">
        <v>0</v>
      </c>
      <c r="E33" s="156">
        <v>0</v>
      </c>
      <c r="F33" s="60">
        <v>0</v>
      </c>
      <c r="G33" s="60">
        <v>185668</v>
      </c>
      <c r="H33" s="60">
        <v>231494</v>
      </c>
      <c r="I33" s="60">
        <v>345856</v>
      </c>
      <c r="J33" s="60">
        <v>763018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763018</v>
      </c>
      <c r="X33" s="60">
        <v>0</v>
      </c>
      <c r="Y33" s="60">
        <v>763018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8551662</v>
      </c>
      <c r="D34" s="155">
        <v>0</v>
      </c>
      <c r="E34" s="156">
        <v>17067088</v>
      </c>
      <c r="F34" s="60">
        <v>17067088</v>
      </c>
      <c r="G34" s="60">
        <v>567858</v>
      </c>
      <c r="H34" s="60">
        <v>485601</v>
      </c>
      <c r="I34" s="60">
        <v>546218</v>
      </c>
      <c r="J34" s="60">
        <v>1599677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1599677</v>
      </c>
      <c r="X34" s="60">
        <v>4266772</v>
      </c>
      <c r="Y34" s="60">
        <v>-2667095</v>
      </c>
      <c r="Z34" s="140">
        <v>-62.51</v>
      </c>
      <c r="AA34" s="155">
        <v>17067088</v>
      </c>
    </row>
    <row r="35" spans="1:27" ht="13.5">
      <c r="A35" s="181" t="s">
        <v>122</v>
      </c>
      <c r="B35" s="185"/>
      <c r="C35" s="155">
        <v>27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42801184</v>
      </c>
      <c r="D36" s="188">
        <f>SUM(D25:D35)</f>
        <v>0</v>
      </c>
      <c r="E36" s="189">
        <f t="shared" si="1"/>
        <v>56609203</v>
      </c>
      <c r="F36" s="190">
        <f t="shared" si="1"/>
        <v>56609203</v>
      </c>
      <c r="G36" s="190">
        <f t="shared" si="1"/>
        <v>3139455</v>
      </c>
      <c r="H36" s="190">
        <f t="shared" si="1"/>
        <v>3626933</v>
      </c>
      <c r="I36" s="190">
        <f t="shared" si="1"/>
        <v>2898301</v>
      </c>
      <c r="J36" s="190">
        <f t="shared" si="1"/>
        <v>9664689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9664689</v>
      </c>
      <c r="X36" s="190">
        <f t="shared" si="1"/>
        <v>14152301</v>
      </c>
      <c r="Y36" s="190">
        <f t="shared" si="1"/>
        <v>-4487612</v>
      </c>
      <c r="Z36" s="191">
        <f>+IF(X36&lt;&gt;0,+(Y36/X36)*100,0)</f>
        <v>-31.70941601651915</v>
      </c>
      <c r="AA36" s="188">
        <f>SUM(AA25:AA35)</f>
        <v>56609203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1792985</v>
      </c>
      <c r="D38" s="199">
        <f>+D22-D36</f>
        <v>0</v>
      </c>
      <c r="E38" s="200">
        <f t="shared" si="2"/>
        <v>-6592123</v>
      </c>
      <c r="F38" s="106">
        <f t="shared" si="2"/>
        <v>-6592123</v>
      </c>
      <c r="G38" s="106">
        <f t="shared" si="2"/>
        <v>8409410</v>
      </c>
      <c r="H38" s="106">
        <f t="shared" si="2"/>
        <v>-469013</v>
      </c>
      <c r="I38" s="106">
        <f t="shared" si="2"/>
        <v>898224</v>
      </c>
      <c r="J38" s="106">
        <f t="shared" si="2"/>
        <v>8838621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8838621</v>
      </c>
      <c r="X38" s="106">
        <f>IF(F22=F36,0,X22-X36)</f>
        <v>-1648029</v>
      </c>
      <c r="Y38" s="106">
        <f t="shared" si="2"/>
        <v>10486650</v>
      </c>
      <c r="Z38" s="201">
        <f>+IF(X38&lt;&gt;0,+(Y38/X38)*100,0)</f>
        <v>-636.3146522300275</v>
      </c>
      <c r="AA38" s="199">
        <f>+AA22-AA36</f>
        <v>-6592123</v>
      </c>
    </row>
    <row r="39" spans="1:27" ht="13.5">
      <c r="A39" s="181" t="s">
        <v>46</v>
      </c>
      <c r="B39" s="185"/>
      <c r="C39" s="155">
        <v>7608653</v>
      </c>
      <c r="D39" s="155">
        <v>0</v>
      </c>
      <c r="E39" s="156">
        <v>9932000</v>
      </c>
      <c r="F39" s="60">
        <v>9932000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2483000</v>
      </c>
      <c r="Y39" s="60">
        <v>-2483000</v>
      </c>
      <c r="Z39" s="140">
        <v>-100</v>
      </c>
      <c r="AA39" s="155">
        <v>9932000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9401638</v>
      </c>
      <c r="D42" s="206">
        <f>SUM(D38:D41)</f>
        <v>0</v>
      </c>
      <c r="E42" s="207">
        <f t="shared" si="3"/>
        <v>3339877</v>
      </c>
      <c r="F42" s="88">
        <f t="shared" si="3"/>
        <v>3339877</v>
      </c>
      <c r="G42" s="88">
        <f t="shared" si="3"/>
        <v>8409410</v>
      </c>
      <c r="H42" s="88">
        <f t="shared" si="3"/>
        <v>-469013</v>
      </c>
      <c r="I42" s="88">
        <f t="shared" si="3"/>
        <v>898224</v>
      </c>
      <c r="J42" s="88">
        <f t="shared" si="3"/>
        <v>8838621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8838621</v>
      </c>
      <c r="X42" s="88">
        <f t="shared" si="3"/>
        <v>834971</v>
      </c>
      <c r="Y42" s="88">
        <f t="shared" si="3"/>
        <v>8003650</v>
      </c>
      <c r="Z42" s="208">
        <f>+IF(X42&lt;&gt;0,+(Y42/X42)*100,0)</f>
        <v>958.5542491894929</v>
      </c>
      <c r="AA42" s="206">
        <f>SUM(AA38:AA41)</f>
        <v>3339877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9401638</v>
      </c>
      <c r="D44" s="210">
        <f>+D42-D43</f>
        <v>0</v>
      </c>
      <c r="E44" s="211">
        <f t="shared" si="4"/>
        <v>3339877</v>
      </c>
      <c r="F44" s="77">
        <f t="shared" si="4"/>
        <v>3339877</v>
      </c>
      <c r="G44" s="77">
        <f t="shared" si="4"/>
        <v>8409410</v>
      </c>
      <c r="H44" s="77">
        <f t="shared" si="4"/>
        <v>-469013</v>
      </c>
      <c r="I44" s="77">
        <f t="shared" si="4"/>
        <v>898224</v>
      </c>
      <c r="J44" s="77">
        <f t="shared" si="4"/>
        <v>8838621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8838621</v>
      </c>
      <c r="X44" s="77">
        <f t="shared" si="4"/>
        <v>834971</v>
      </c>
      <c r="Y44" s="77">
        <f t="shared" si="4"/>
        <v>8003650</v>
      </c>
      <c r="Z44" s="212">
        <f>+IF(X44&lt;&gt;0,+(Y44/X44)*100,0)</f>
        <v>958.5542491894929</v>
      </c>
      <c r="AA44" s="210">
        <f>+AA42-AA43</f>
        <v>3339877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9401638</v>
      </c>
      <c r="D46" s="206">
        <f>SUM(D44:D45)</f>
        <v>0</v>
      </c>
      <c r="E46" s="207">
        <f t="shared" si="5"/>
        <v>3339877</v>
      </c>
      <c r="F46" s="88">
        <f t="shared" si="5"/>
        <v>3339877</v>
      </c>
      <c r="G46" s="88">
        <f t="shared" si="5"/>
        <v>8409410</v>
      </c>
      <c r="H46" s="88">
        <f t="shared" si="5"/>
        <v>-469013</v>
      </c>
      <c r="I46" s="88">
        <f t="shared" si="5"/>
        <v>898224</v>
      </c>
      <c r="J46" s="88">
        <f t="shared" si="5"/>
        <v>8838621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8838621</v>
      </c>
      <c r="X46" s="88">
        <f t="shared" si="5"/>
        <v>834971</v>
      </c>
      <c r="Y46" s="88">
        <f t="shared" si="5"/>
        <v>8003650</v>
      </c>
      <c r="Z46" s="208">
        <f>+IF(X46&lt;&gt;0,+(Y46/X46)*100,0)</f>
        <v>958.5542491894929</v>
      </c>
      <c r="AA46" s="206">
        <f>SUM(AA44:AA45)</f>
        <v>3339877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9401638</v>
      </c>
      <c r="D48" s="217">
        <f>SUM(D46:D47)</f>
        <v>0</v>
      </c>
      <c r="E48" s="218">
        <f t="shared" si="6"/>
        <v>3339877</v>
      </c>
      <c r="F48" s="219">
        <f t="shared" si="6"/>
        <v>3339877</v>
      </c>
      <c r="G48" s="219">
        <f t="shared" si="6"/>
        <v>8409410</v>
      </c>
      <c r="H48" s="220">
        <f t="shared" si="6"/>
        <v>-469013</v>
      </c>
      <c r="I48" s="220">
        <f t="shared" si="6"/>
        <v>898224</v>
      </c>
      <c r="J48" s="220">
        <f t="shared" si="6"/>
        <v>8838621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8838621</v>
      </c>
      <c r="X48" s="220">
        <f t="shared" si="6"/>
        <v>834971</v>
      </c>
      <c r="Y48" s="220">
        <f t="shared" si="6"/>
        <v>8003650</v>
      </c>
      <c r="Z48" s="221">
        <f>+IF(X48&lt;&gt;0,+(Y48/X48)*100,0)</f>
        <v>958.5542491894929</v>
      </c>
      <c r="AA48" s="222">
        <f>SUM(AA46:AA47)</f>
        <v>3339877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8087293</v>
      </c>
      <c r="D5" s="153">
        <f>SUM(D6:D8)</f>
        <v>0</v>
      </c>
      <c r="E5" s="154">
        <f t="shared" si="0"/>
        <v>9982000</v>
      </c>
      <c r="F5" s="100">
        <f t="shared" si="0"/>
        <v>9982000</v>
      </c>
      <c r="G5" s="100">
        <f t="shared" si="0"/>
        <v>577801</v>
      </c>
      <c r="H5" s="100">
        <f t="shared" si="0"/>
        <v>737220</v>
      </c>
      <c r="I5" s="100">
        <f t="shared" si="0"/>
        <v>1172021</v>
      </c>
      <c r="J5" s="100">
        <f t="shared" si="0"/>
        <v>2487042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2487042</v>
      </c>
      <c r="X5" s="100">
        <f t="shared" si="0"/>
        <v>2495500</v>
      </c>
      <c r="Y5" s="100">
        <f t="shared" si="0"/>
        <v>-8458</v>
      </c>
      <c r="Z5" s="137">
        <f>+IF(X5&lt;&gt;0,+(Y5/X5)*100,0)</f>
        <v>-0.3389300741334402</v>
      </c>
      <c r="AA5" s="153">
        <f>SUM(AA6:AA8)</f>
        <v>9982000</v>
      </c>
    </row>
    <row r="6" spans="1:27" ht="13.5">
      <c r="A6" s="138" t="s">
        <v>75</v>
      </c>
      <c r="B6" s="136"/>
      <c r="C6" s="155">
        <v>8087293</v>
      </c>
      <c r="D6" s="155"/>
      <c r="E6" s="156">
        <v>9732000</v>
      </c>
      <c r="F6" s="60">
        <v>9732000</v>
      </c>
      <c r="G6" s="60">
        <v>577801</v>
      </c>
      <c r="H6" s="60">
        <v>737220</v>
      </c>
      <c r="I6" s="60">
        <v>1172021</v>
      </c>
      <c r="J6" s="60">
        <v>2487042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2487042</v>
      </c>
      <c r="X6" s="60">
        <v>2433000</v>
      </c>
      <c r="Y6" s="60">
        <v>54042</v>
      </c>
      <c r="Z6" s="140">
        <v>2.22</v>
      </c>
      <c r="AA6" s="62">
        <v>9732000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250000</v>
      </c>
      <c r="F8" s="60">
        <v>250000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62500</v>
      </c>
      <c r="Y8" s="60">
        <v>-62500</v>
      </c>
      <c r="Z8" s="140">
        <v>-100</v>
      </c>
      <c r="AA8" s="62">
        <v>250000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300000</v>
      </c>
      <c r="F9" s="100">
        <f t="shared" si="1"/>
        <v>300000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75000</v>
      </c>
      <c r="Y9" s="100">
        <f t="shared" si="1"/>
        <v>-75000</v>
      </c>
      <c r="Z9" s="137">
        <f>+IF(X9&lt;&gt;0,+(Y9/X9)*100,0)</f>
        <v>-100</v>
      </c>
      <c r="AA9" s="102">
        <f>SUM(AA10:AA14)</f>
        <v>300000</v>
      </c>
    </row>
    <row r="10" spans="1:27" ht="13.5">
      <c r="A10" s="138" t="s">
        <v>79</v>
      </c>
      <c r="B10" s="136"/>
      <c r="C10" s="155"/>
      <c r="D10" s="155"/>
      <c r="E10" s="156">
        <v>300000</v>
      </c>
      <c r="F10" s="60">
        <v>300000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75000</v>
      </c>
      <c r="Y10" s="60">
        <v>-75000</v>
      </c>
      <c r="Z10" s="140">
        <v>-100</v>
      </c>
      <c r="AA10" s="62">
        <v>300000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>
        <v>50000</v>
      </c>
      <c r="F24" s="100">
        <v>50000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12500</v>
      </c>
      <c r="Y24" s="100">
        <v>-12500</v>
      </c>
      <c r="Z24" s="137">
        <v>-100</v>
      </c>
      <c r="AA24" s="102">
        <v>50000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8087293</v>
      </c>
      <c r="D25" s="217">
        <f>+D5+D9+D15+D19+D24</f>
        <v>0</v>
      </c>
      <c r="E25" s="230">
        <f t="shared" si="4"/>
        <v>10332000</v>
      </c>
      <c r="F25" s="219">
        <f t="shared" si="4"/>
        <v>10332000</v>
      </c>
      <c r="G25" s="219">
        <f t="shared" si="4"/>
        <v>577801</v>
      </c>
      <c r="H25" s="219">
        <f t="shared" si="4"/>
        <v>737220</v>
      </c>
      <c r="I25" s="219">
        <f t="shared" si="4"/>
        <v>1172021</v>
      </c>
      <c r="J25" s="219">
        <f t="shared" si="4"/>
        <v>2487042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2487042</v>
      </c>
      <c r="X25" s="219">
        <f t="shared" si="4"/>
        <v>2583000</v>
      </c>
      <c r="Y25" s="219">
        <f t="shared" si="4"/>
        <v>-95958</v>
      </c>
      <c r="Z25" s="231">
        <f>+IF(X25&lt;&gt;0,+(Y25/X25)*100,0)</f>
        <v>-3.714982578397213</v>
      </c>
      <c r="AA25" s="232">
        <f>+AA5+AA9+AA15+AA19+AA24</f>
        <v>10332000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6156919</v>
      </c>
      <c r="D28" s="155"/>
      <c r="E28" s="156">
        <v>9582000</v>
      </c>
      <c r="F28" s="60">
        <v>9582000</v>
      </c>
      <c r="G28" s="60">
        <v>577801</v>
      </c>
      <c r="H28" s="60">
        <v>737220</v>
      </c>
      <c r="I28" s="60">
        <v>1172021</v>
      </c>
      <c r="J28" s="60">
        <v>2487042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2487042</v>
      </c>
      <c r="X28" s="60">
        <v>2395500</v>
      </c>
      <c r="Y28" s="60">
        <v>91542</v>
      </c>
      <c r="Z28" s="140">
        <v>3.82</v>
      </c>
      <c r="AA28" s="155">
        <v>9582000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6156919</v>
      </c>
      <c r="D32" s="210">
        <f>SUM(D28:D31)</f>
        <v>0</v>
      </c>
      <c r="E32" s="211">
        <f t="shared" si="5"/>
        <v>9582000</v>
      </c>
      <c r="F32" s="77">
        <f t="shared" si="5"/>
        <v>9582000</v>
      </c>
      <c r="G32" s="77">
        <f t="shared" si="5"/>
        <v>577801</v>
      </c>
      <c r="H32" s="77">
        <f t="shared" si="5"/>
        <v>737220</v>
      </c>
      <c r="I32" s="77">
        <f t="shared" si="5"/>
        <v>1172021</v>
      </c>
      <c r="J32" s="77">
        <f t="shared" si="5"/>
        <v>2487042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2487042</v>
      </c>
      <c r="X32" s="77">
        <f t="shared" si="5"/>
        <v>2395500</v>
      </c>
      <c r="Y32" s="77">
        <f t="shared" si="5"/>
        <v>91542</v>
      </c>
      <c r="Z32" s="212">
        <f>+IF(X32&lt;&gt;0,+(Y32/X32)*100,0)</f>
        <v>3.821415153412649</v>
      </c>
      <c r="AA32" s="79">
        <f>SUM(AA28:AA31)</f>
        <v>9582000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1930374</v>
      </c>
      <c r="D35" s="155"/>
      <c r="E35" s="156">
        <v>750000</v>
      </c>
      <c r="F35" s="60">
        <v>750000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187500</v>
      </c>
      <c r="Y35" s="60">
        <v>-187500</v>
      </c>
      <c r="Z35" s="140">
        <v>-100</v>
      </c>
      <c r="AA35" s="62">
        <v>750000</v>
      </c>
    </row>
    <row r="36" spans="1:27" ht="13.5">
      <c r="A36" s="238" t="s">
        <v>139</v>
      </c>
      <c r="B36" s="149"/>
      <c r="C36" s="222">
        <f aca="true" t="shared" si="6" ref="C36:Y36">SUM(C32:C35)</f>
        <v>8087293</v>
      </c>
      <c r="D36" s="222">
        <f>SUM(D32:D35)</f>
        <v>0</v>
      </c>
      <c r="E36" s="218">
        <f t="shared" si="6"/>
        <v>10332000</v>
      </c>
      <c r="F36" s="220">
        <f t="shared" si="6"/>
        <v>10332000</v>
      </c>
      <c r="G36" s="220">
        <f t="shared" si="6"/>
        <v>577801</v>
      </c>
      <c r="H36" s="220">
        <f t="shared" si="6"/>
        <v>737220</v>
      </c>
      <c r="I36" s="220">
        <f t="shared" si="6"/>
        <v>1172021</v>
      </c>
      <c r="J36" s="220">
        <f t="shared" si="6"/>
        <v>2487042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2487042</v>
      </c>
      <c r="X36" s="220">
        <f t="shared" si="6"/>
        <v>2583000</v>
      </c>
      <c r="Y36" s="220">
        <f t="shared" si="6"/>
        <v>-95958</v>
      </c>
      <c r="Z36" s="221">
        <f>+IF(X36&lt;&gt;0,+(Y36/X36)*100,0)</f>
        <v>-3.714982578397213</v>
      </c>
      <c r="AA36" s="239">
        <f>SUM(AA32:AA35)</f>
        <v>10332000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4505791</v>
      </c>
      <c r="D6" s="155"/>
      <c r="E6" s="59">
        <v>3000000</v>
      </c>
      <c r="F6" s="60">
        <v>3000000</v>
      </c>
      <c r="G6" s="60">
        <v>10539000</v>
      </c>
      <c r="H6" s="60">
        <v>9603000</v>
      </c>
      <c r="I6" s="60">
        <v>1550247</v>
      </c>
      <c r="J6" s="60">
        <v>1550247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1550247</v>
      </c>
      <c r="X6" s="60">
        <v>750000</v>
      </c>
      <c r="Y6" s="60">
        <v>800247</v>
      </c>
      <c r="Z6" s="140">
        <v>106.7</v>
      </c>
      <c r="AA6" s="62">
        <v>3000000</v>
      </c>
    </row>
    <row r="7" spans="1:27" ht="13.5">
      <c r="A7" s="249" t="s">
        <v>144</v>
      </c>
      <c r="B7" s="182"/>
      <c r="C7" s="155">
        <v>23817147</v>
      </c>
      <c r="D7" s="155"/>
      <c r="E7" s="59">
        <v>17815000</v>
      </c>
      <c r="F7" s="60">
        <v>17815000</v>
      </c>
      <c r="G7" s="60">
        <v>25494000</v>
      </c>
      <c r="H7" s="60">
        <v>25569000</v>
      </c>
      <c r="I7" s="60">
        <v>32822215</v>
      </c>
      <c r="J7" s="60">
        <v>32822215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32822215</v>
      </c>
      <c r="X7" s="60">
        <v>4453750</v>
      </c>
      <c r="Y7" s="60">
        <v>28368465</v>
      </c>
      <c r="Z7" s="140">
        <v>636.96</v>
      </c>
      <c r="AA7" s="62">
        <v>17815000</v>
      </c>
    </row>
    <row r="8" spans="1:27" ht="13.5">
      <c r="A8" s="249" t="s">
        <v>145</v>
      </c>
      <c r="B8" s="182"/>
      <c r="C8" s="155">
        <v>4362795</v>
      </c>
      <c r="D8" s="155"/>
      <c r="E8" s="59">
        <v>7896000</v>
      </c>
      <c r="F8" s="60">
        <v>7896000</v>
      </c>
      <c r="G8" s="60">
        <v>12040000</v>
      </c>
      <c r="H8" s="60">
        <v>12806000</v>
      </c>
      <c r="I8" s="60">
        <v>11077126</v>
      </c>
      <c r="J8" s="60">
        <v>11077126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11077126</v>
      </c>
      <c r="X8" s="60">
        <v>1974000</v>
      </c>
      <c r="Y8" s="60">
        <v>9103126</v>
      </c>
      <c r="Z8" s="140">
        <v>461.15</v>
      </c>
      <c r="AA8" s="62">
        <v>7896000</v>
      </c>
    </row>
    <row r="9" spans="1:27" ht="13.5">
      <c r="A9" s="249" t="s">
        <v>146</v>
      </c>
      <c r="B9" s="182"/>
      <c r="C9" s="155">
        <v>55114</v>
      </c>
      <c r="D9" s="155"/>
      <c r="E9" s="59"/>
      <c r="F9" s="60"/>
      <c r="G9" s="60">
        <v>55000</v>
      </c>
      <c r="H9" s="60">
        <v>55000</v>
      </c>
      <c r="I9" s="60">
        <v>55113</v>
      </c>
      <c r="J9" s="60">
        <v>55113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55113</v>
      </c>
      <c r="X9" s="60"/>
      <c r="Y9" s="60">
        <v>55113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32740847</v>
      </c>
      <c r="D12" s="168">
        <f>SUM(D6:D11)</f>
        <v>0</v>
      </c>
      <c r="E12" s="72">
        <f t="shared" si="0"/>
        <v>28711000</v>
      </c>
      <c r="F12" s="73">
        <f t="shared" si="0"/>
        <v>28711000</v>
      </c>
      <c r="G12" s="73">
        <f t="shared" si="0"/>
        <v>48128000</v>
      </c>
      <c r="H12" s="73">
        <f t="shared" si="0"/>
        <v>48033000</v>
      </c>
      <c r="I12" s="73">
        <f t="shared" si="0"/>
        <v>45504701</v>
      </c>
      <c r="J12" s="73">
        <f t="shared" si="0"/>
        <v>45504701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45504701</v>
      </c>
      <c r="X12" s="73">
        <f t="shared" si="0"/>
        <v>7177750</v>
      </c>
      <c r="Y12" s="73">
        <f t="shared" si="0"/>
        <v>38326951</v>
      </c>
      <c r="Z12" s="170">
        <f>+IF(X12&lt;&gt;0,+(Y12/X12)*100,0)</f>
        <v>533.9688760405419</v>
      </c>
      <c r="AA12" s="74">
        <f>SUM(AA6:AA11)</f>
        <v>28711000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46137554</v>
      </c>
      <c r="D17" s="155"/>
      <c r="E17" s="59">
        <v>44302000</v>
      </c>
      <c r="F17" s="60">
        <v>44302000</v>
      </c>
      <c r="G17" s="60">
        <v>46138000</v>
      </c>
      <c r="H17" s="60">
        <v>46138000</v>
      </c>
      <c r="I17" s="60">
        <v>46137554</v>
      </c>
      <c r="J17" s="60">
        <v>46137554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46137554</v>
      </c>
      <c r="X17" s="60">
        <v>11075500</v>
      </c>
      <c r="Y17" s="60">
        <v>35062054</v>
      </c>
      <c r="Z17" s="140">
        <v>316.57</v>
      </c>
      <c r="AA17" s="62">
        <v>44302000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46161418</v>
      </c>
      <c r="D19" s="155"/>
      <c r="E19" s="59">
        <v>54597000</v>
      </c>
      <c r="F19" s="60">
        <v>54597000</v>
      </c>
      <c r="G19" s="60">
        <v>46745000</v>
      </c>
      <c r="H19" s="60">
        <v>47468000</v>
      </c>
      <c r="I19" s="60">
        <v>48697666</v>
      </c>
      <c r="J19" s="60">
        <v>48697666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48697666</v>
      </c>
      <c r="X19" s="60">
        <v>13649250</v>
      </c>
      <c r="Y19" s="60">
        <v>35048416</v>
      </c>
      <c r="Z19" s="140">
        <v>256.78</v>
      </c>
      <c r="AA19" s="62">
        <v>54597000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259515</v>
      </c>
      <c r="D22" s="155"/>
      <c r="E22" s="59">
        <v>118000</v>
      </c>
      <c r="F22" s="60">
        <v>118000</v>
      </c>
      <c r="G22" s="60">
        <v>260000</v>
      </c>
      <c r="H22" s="60">
        <v>260000</v>
      </c>
      <c r="I22" s="60">
        <v>259516</v>
      </c>
      <c r="J22" s="60">
        <v>259516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259516</v>
      </c>
      <c r="X22" s="60">
        <v>29500</v>
      </c>
      <c r="Y22" s="60">
        <v>230016</v>
      </c>
      <c r="Z22" s="140">
        <v>779.72</v>
      </c>
      <c r="AA22" s="62">
        <v>118000</v>
      </c>
    </row>
    <row r="23" spans="1:27" ht="13.5">
      <c r="A23" s="249" t="s">
        <v>158</v>
      </c>
      <c r="B23" s="182"/>
      <c r="C23" s="155">
        <v>1490001</v>
      </c>
      <c r="D23" s="155"/>
      <c r="E23" s="59"/>
      <c r="F23" s="60"/>
      <c r="G23" s="159">
        <v>1490000</v>
      </c>
      <c r="H23" s="159">
        <v>1490000</v>
      </c>
      <c r="I23" s="159">
        <v>1490001</v>
      </c>
      <c r="J23" s="60">
        <v>1490001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1490001</v>
      </c>
      <c r="X23" s="60"/>
      <c r="Y23" s="159">
        <v>1490001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94048488</v>
      </c>
      <c r="D24" s="168">
        <f>SUM(D15:D23)</f>
        <v>0</v>
      </c>
      <c r="E24" s="76">
        <f t="shared" si="1"/>
        <v>99017000</v>
      </c>
      <c r="F24" s="77">
        <f t="shared" si="1"/>
        <v>99017000</v>
      </c>
      <c r="G24" s="77">
        <f t="shared" si="1"/>
        <v>94633000</v>
      </c>
      <c r="H24" s="77">
        <f t="shared" si="1"/>
        <v>95356000</v>
      </c>
      <c r="I24" s="77">
        <f t="shared" si="1"/>
        <v>96584737</v>
      </c>
      <c r="J24" s="77">
        <f t="shared" si="1"/>
        <v>96584737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96584737</v>
      </c>
      <c r="X24" s="77">
        <f t="shared" si="1"/>
        <v>24754250</v>
      </c>
      <c r="Y24" s="77">
        <f t="shared" si="1"/>
        <v>71830487</v>
      </c>
      <c r="Z24" s="212">
        <f>+IF(X24&lt;&gt;0,+(Y24/X24)*100,0)</f>
        <v>290.17436197824617</v>
      </c>
      <c r="AA24" s="79">
        <f>SUM(AA15:AA23)</f>
        <v>99017000</v>
      </c>
    </row>
    <row r="25" spans="1:27" ht="13.5">
      <c r="A25" s="250" t="s">
        <v>159</v>
      </c>
      <c r="B25" s="251"/>
      <c r="C25" s="168">
        <f aca="true" t="shared" si="2" ref="C25:Y25">+C12+C24</f>
        <v>126789335</v>
      </c>
      <c r="D25" s="168">
        <f>+D12+D24</f>
        <v>0</v>
      </c>
      <c r="E25" s="72">
        <f t="shared" si="2"/>
        <v>127728000</v>
      </c>
      <c r="F25" s="73">
        <f t="shared" si="2"/>
        <v>127728000</v>
      </c>
      <c r="G25" s="73">
        <f t="shared" si="2"/>
        <v>142761000</v>
      </c>
      <c r="H25" s="73">
        <f t="shared" si="2"/>
        <v>143389000</v>
      </c>
      <c r="I25" s="73">
        <f t="shared" si="2"/>
        <v>142089438</v>
      </c>
      <c r="J25" s="73">
        <f t="shared" si="2"/>
        <v>142089438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142089438</v>
      </c>
      <c r="X25" s="73">
        <f t="shared" si="2"/>
        <v>31932000</v>
      </c>
      <c r="Y25" s="73">
        <f t="shared" si="2"/>
        <v>110157438</v>
      </c>
      <c r="Z25" s="170">
        <f>+IF(X25&lt;&gt;0,+(Y25/X25)*100,0)</f>
        <v>344.97506576475007</v>
      </c>
      <c r="AA25" s="74">
        <f>+AA12+AA24</f>
        <v>127728000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45239</v>
      </c>
      <c r="D30" s="155"/>
      <c r="E30" s="59">
        <v>40000</v>
      </c>
      <c r="F30" s="60">
        <v>40000</v>
      </c>
      <c r="G30" s="60">
        <v>45000</v>
      </c>
      <c r="H30" s="60">
        <v>45000</v>
      </c>
      <c r="I30" s="60">
        <v>45239</v>
      </c>
      <c r="J30" s="60">
        <v>45239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45239</v>
      </c>
      <c r="X30" s="60">
        <v>10000</v>
      </c>
      <c r="Y30" s="60">
        <v>35239</v>
      </c>
      <c r="Z30" s="140">
        <v>352.39</v>
      </c>
      <c r="AA30" s="62">
        <v>40000</v>
      </c>
    </row>
    <row r="31" spans="1:27" ht="13.5">
      <c r="A31" s="249" t="s">
        <v>163</v>
      </c>
      <c r="B31" s="182"/>
      <c r="C31" s="155">
        <v>143612</v>
      </c>
      <c r="D31" s="155"/>
      <c r="E31" s="59">
        <v>177000</v>
      </c>
      <c r="F31" s="60">
        <v>177000</v>
      </c>
      <c r="G31" s="60">
        <v>145000</v>
      </c>
      <c r="H31" s="60">
        <v>148000</v>
      </c>
      <c r="I31" s="60">
        <v>149148</v>
      </c>
      <c r="J31" s="60">
        <v>149148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149148</v>
      </c>
      <c r="X31" s="60">
        <v>44250</v>
      </c>
      <c r="Y31" s="60">
        <v>104898</v>
      </c>
      <c r="Z31" s="140">
        <v>237.06</v>
      </c>
      <c r="AA31" s="62">
        <v>177000</v>
      </c>
    </row>
    <row r="32" spans="1:27" ht="13.5">
      <c r="A32" s="249" t="s">
        <v>164</v>
      </c>
      <c r="B32" s="182"/>
      <c r="C32" s="155">
        <v>16488982</v>
      </c>
      <c r="D32" s="155"/>
      <c r="E32" s="59">
        <v>11411000</v>
      </c>
      <c r="F32" s="60">
        <v>11411000</v>
      </c>
      <c r="G32" s="60">
        <v>24050000</v>
      </c>
      <c r="H32" s="60">
        <v>25144000</v>
      </c>
      <c r="I32" s="60">
        <v>22951113</v>
      </c>
      <c r="J32" s="60">
        <v>22951113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22951113</v>
      </c>
      <c r="X32" s="60">
        <v>2852750</v>
      </c>
      <c r="Y32" s="60">
        <v>20098363</v>
      </c>
      <c r="Z32" s="140">
        <v>704.53</v>
      </c>
      <c r="AA32" s="62">
        <v>11411000</v>
      </c>
    </row>
    <row r="33" spans="1:27" ht="13.5">
      <c r="A33" s="249" t="s">
        <v>165</v>
      </c>
      <c r="B33" s="182"/>
      <c r="C33" s="155">
        <v>965713</v>
      </c>
      <c r="D33" s="155"/>
      <c r="E33" s="59">
        <v>1395000</v>
      </c>
      <c r="F33" s="60">
        <v>1395000</v>
      </c>
      <c r="G33" s="60">
        <v>966000</v>
      </c>
      <c r="H33" s="60">
        <v>966000</v>
      </c>
      <c r="I33" s="60">
        <v>959518</v>
      </c>
      <c r="J33" s="60">
        <v>959518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959518</v>
      </c>
      <c r="X33" s="60">
        <v>348750</v>
      </c>
      <c r="Y33" s="60">
        <v>610768</v>
      </c>
      <c r="Z33" s="140">
        <v>175.13</v>
      </c>
      <c r="AA33" s="62">
        <v>1395000</v>
      </c>
    </row>
    <row r="34" spans="1:27" ht="13.5">
      <c r="A34" s="250" t="s">
        <v>58</v>
      </c>
      <c r="B34" s="251"/>
      <c r="C34" s="168">
        <f aca="true" t="shared" si="3" ref="C34:Y34">SUM(C29:C33)</f>
        <v>17643546</v>
      </c>
      <c r="D34" s="168">
        <f>SUM(D29:D33)</f>
        <v>0</v>
      </c>
      <c r="E34" s="72">
        <f t="shared" si="3"/>
        <v>13023000</v>
      </c>
      <c r="F34" s="73">
        <f t="shared" si="3"/>
        <v>13023000</v>
      </c>
      <c r="G34" s="73">
        <f t="shared" si="3"/>
        <v>25206000</v>
      </c>
      <c r="H34" s="73">
        <f t="shared" si="3"/>
        <v>26303000</v>
      </c>
      <c r="I34" s="73">
        <f t="shared" si="3"/>
        <v>24105018</v>
      </c>
      <c r="J34" s="73">
        <f t="shared" si="3"/>
        <v>24105018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24105018</v>
      </c>
      <c r="X34" s="73">
        <f t="shared" si="3"/>
        <v>3255750</v>
      </c>
      <c r="Y34" s="73">
        <f t="shared" si="3"/>
        <v>20849268</v>
      </c>
      <c r="Z34" s="170">
        <f>+IF(X34&lt;&gt;0,+(Y34/X34)*100,0)</f>
        <v>640.3829532365814</v>
      </c>
      <c r="AA34" s="74">
        <f>SUM(AA29:AA33)</f>
        <v>13023000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913725</v>
      </c>
      <c r="D37" s="155"/>
      <c r="E37" s="59">
        <v>900000</v>
      </c>
      <c r="F37" s="60">
        <v>900000</v>
      </c>
      <c r="G37" s="60">
        <v>914000</v>
      </c>
      <c r="H37" s="60">
        <v>914000</v>
      </c>
      <c r="I37" s="60">
        <v>913725</v>
      </c>
      <c r="J37" s="60">
        <v>913725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913725</v>
      </c>
      <c r="X37" s="60">
        <v>225000</v>
      </c>
      <c r="Y37" s="60">
        <v>688725</v>
      </c>
      <c r="Z37" s="140">
        <v>306.1</v>
      </c>
      <c r="AA37" s="62">
        <v>900000</v>
      </c>
    </row>
    <row r="38" spans="1:27" ht="13.5">
      <c r="A38" s="249" t="s">
        <v>165</v>
      </c>
      <c r="B38" s="182"/>
      <c r="C38" s="155">
        <v>6721418</v>
      </c>
      <c r="D38" s="155"/>
      <c r="E38" s="59">
        <v>7023000</v>
      </c>
      <c r="F38" s="60">
        <v>7023000</v>
      </c>
      <c r="G38" s="60">
        <v>6721000</v>
      </c>
      <c r="H38" s="60">
        <v>6721000</v>
      </c>
      <c r="I38" s="60">
        <v>6721418</v>
      </c>
      <c r="J38" s="60">
        <v>6721418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6721418</v>
      </c>
      <c r="X38" s="60">
        <v>1755750</v>
      </c>
      <c r="Y38" s="60">
        <v>4965668</v>
      </c>
      <c r="Z38" s="140">
        <v>282.82</v>
      </c>
      <c r="AA38" s="62">
        <v>7023000</v>
      </c>
    </row>
    <row r="39" spans="1:27" ht="13.5">
      <c r="A39" s="250" t="s">
        <v>59</v>
      </c>
      <c r="B39" s="253"/>
      <c r="C39" s="168">
        <f aca="true" t="shared" si="4" ref="C39:Y39">SUM(C37:C38)</f>
        <v>7635143</v>
      </c>
      <c r="D39" s="168">
        <f>SUM(D37:D38)</f>
        <v>0</v>
      </c>
      <c r="E39" s="76">
        <f t="shared" si="4"/>
        <v>7923000</v>
      </c>
      <c r="F39" s="77">
        <f t="shared" si="4"/>
        <v>7923000</v>
      </c>
      <c r="G39" s="77">
        <f t="shared" si="4"/>
        <v>7635000</v>
      </c>
      <c r="H39" s="77">
        <f t="shared" si="4"/>
        <v>7635000</v>
      </c>
      <c r="I39" s="77">
        <f t="shared" si="4"/>
        <v>7635143</v>
      </c>
      <c r="J39" s="77">
        <f t="shared" si="4"/>
        <v>7635143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7635143</v>
      </c>
      <c r="X39" s="77">
        <f t="shared" si="4"/>
        <v>1980750</v>
      </c>
      <c r="Y39" s="77">
        <f t="shared" si="4"/>
        <v>5654393</v>
      </c>
      <c r="Z39" s="212">
        <f>+IF(X39&lt;&gt;0,+(Y39/X39)*100,0)</f>
        <v>285.4672724977912</v>
      </c>
      <c r="AA39" s="79">
        <f>SUM(AA37:AA38)</f>
        <v>7923000</v>
      </c>
    </row>
    <row r="40" spans="1:27" ht="13.5">
      <c r="A40" s="250" t="s">
        <v>167</v>
      </c>
      <c r="B40" s="251"/>
      <c r="C40" s="168">
        <f aca="true" t="shared" si="5" ref="C40:Y40">+C34+C39</f>
        <v>25278689</v>
      </c>
      <c r="D40" s="168">
        <f>+D34+D39</f>
        <v>0</v>
      </c>
      <c r="E40" s="72">
        <f t="shared" si="5"/>
        <v>20946000</v>
      </c>
      <c r="F40" s="73">
        <f t="shared" si="5"/>
        <v>20946000</v>
      </c>
      <c r="G40" s="73">
        <f t="shared" si="5"/>
        <v>32841000</v>
      </c>
      <c r="H40" s="73">
        <f t="shared" si="5"/>
        <v>33938000</v>
      </c>
      <c r="I40" s="73">
        <f t="shared" si="5"/>
        <v>31740161</v>
      </c>
      <c r="J40" s="73">
        <f t="shared" si="5"/>
        <v>31740161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31740161</v>
      </c>
      <c r="X40" s="73">
        <f t="shared" si="5"/>
        <v>5236500</v>
      </c>
      <c r="Y40" s="73">
        <f t="shared" si="5"/>
        <v>26503661</v>
      </c>
      <c r="Z40" s="170">
        <f>+IF(X40&lt;&gt;0,+(Y40/X40)*100,0)</f>
        <v>506.1331232693593</v>
      </c>
      <c r="AA40" s="74">
        <f>+AA34+AA39</f>
        <v>20946000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101510646</v>
      </c>
      <c r="D42" s="257">
        <f>+D25-D40</f>
        <v>0</v>
      </c>
      <c r="E42" s="258">
        <f t="shared" si="6"/>
        <v>106782000</v>
      </c>
      <c r="F42" s="259">
        <f t="shared" si="6"/>
        <v>106782000</v>
      </c>
      <c r="G42" s="259">
        <f t="shared" si="6"/>
        <v>109920000</v>
      </c>
      <c r="H42" s="259">
        <f t="shared" si="6"/>
        <v>109451000</v>
      </c>
      <c r="I42" s="259">
        <f t="shared" si="6"/>
        <v>110349277</v>
      </c>
      <c r="J42" s="259">
        <f t="shared" si="6"/>
        <v>110349277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110349277</v>
      </c>
      <c r="X42" s="259">
        <f t="shared" si="6"/>
        <v>26695500</v>
      </c>
      <c r="Y42" s="259">
        <f t="shared" si="6"/>
        <v>83653777</v>
      </c>
      <c r="Z42" s="260">
        <f>+IF(X42&lt;&gt;0,+(Y42/X42)*100,0)</f>
        <v>313.3628401790564</v>
      </c>
      <c r="AA42" s="261">
        <f>+AA25-AA40</f>
        <v>106782000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101510646</v>
      </c>
      <c r="D45" s="155"/>
      <c r="E45" s="59">
        <v>106782000</v>
      </c>
      <c r="F45" s="60">
        <v>106782000</v>
      </c>
      <c r="G45" s="60">
        <v>109920000</v>
      </c>
      <c r="H45" s="60">
        <v>109451000</v>
      </c>
      <c r="I45" s="60">
        <v>110349277</v>
      </c>
      <c r="J45" s="60">
        <v>110349277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110349277</v>
      </c>
      <c r="X45" s="60">
        <v>26695500</v>
      </c>
      <c r="Y45" s="60">
        <v>83653777</v>
      </c>
      <c r="Z45" s="139">
        <v>313.36</v>
      </c>
      <c r="AA45" s="62">
        <v>106782000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101510646</v>
      </c>
      <c r="D48" s="217">
        <f>SUM(D45:D47)</f>
        <v>0</v>
      </c>
      <c r="E48" s="264">
        <f t="shared" si="7"/>
        <v>106782000</v>
      </c>
      <c r="F48" s="219">
        <f t="shared" si="7"/>
        <v>106782000</v>
      </c>
      <c r="G48" s="219">
        <f t="shared" si="7"/>
        <v>109920000</v>
      </c>
      <c r="H48" s="219">
        <f t="shared" si="7"/>
        <v>109451000</v>
      </c>
      <c r="I48" s="219">
        <f t="shared" si="7"/>
        <v>110349277</v>
      </c>
      <c r="J48" s="219">
        <f t="shared" si="7"/>
        <v>110349277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110349277</v>
      </c>
      <c r="X48" s="219">
        <f t="shared" si="7"/>
        <v>26695500</v>
      </c>
      <c r="Y48" s="219">
        <f t="shared" si="7"/>
        <v>83653777</v>
      </c>
      <c r="Z48" s="265">
        <f>+IF(X48&lt;&gt;0,+(Y48/X48)*100,0)</f>
        <v>313.3628401790564</v>
      </c>
      <c r="AA48" s="232">
        <f>SUM(AA45:AA47)</f>
        <v>106782000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27601796</v>
      </c>
      <c r="D6" s="155"/>
      <c r="E6" s="59">
        <v>22782000</v>
      </c>
      <c r="F6" s="60">
        <v>22782000</v>
      </c>
      <c r="G6" s="60">
        <v>1767916</v>
      </c>
      <c r="H6" s="60">
        <v>1335618</v>
      </c>
      <c r="I6" s="60">
        <v>3776938</v>
      </c>
      <c r="J6" s="60">
        <v>6880472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6880472</v>
      </c>
      <c r="X6" s="60">
        <v>6064000</v>
      </c>
      <c r="Y6" s="60">
        <v>816472</v>
      </c>
      <c r="Z6" s="140">
        <v>13.46</v>
      </c>
      <c r="AA6" s="62">
        <v>22782000</v>
      </c>
    </row>
    <row r="7" spans="1:27" ht="13.5">
      <c r="A7" s="249" t="s">
        <v>178</v>
      </c>
      <c r="B7" s="182"/>
      <c r="C7" s="155">
        <v>27700570</v>
      </c>
      <c r="D7" s="155"/>
      <c r="E7" s="59">
        <v>19881000</v>
      </c>
      <c r="F7" s="60">
        <v>19881000</v>
      </c>
      <c r="G7" s="60">
        <v>10603000</v>
      </c>
      <c r="H7" s="60">
        <v>1290000</v>
      </c>
      <c r="I7" s="60">
        <v>2549671</v>
      </c>
      <c r="J7" s="60">
        <v>14442671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14442671</v>
      </c>
      <c r="X7" s="60">
        <v>8960000</v>
      </c>
      <c r="Y7" s="60">
        <v>5482671</v>
      </c>
      <c r="Z7" s="140">
        <v>61.19</v>
      </c>
      <c r="AA7" s="62">
        <v>19881000</v>
      </c>
    </row>
    <row r="8" spans="1:27" ht="13.5">
      <c r="A8" s="249" t="s">
        <v>179</v>
      </c>
      <c r="B8" s="182"/>
      <c r="C8" s="155">
        <v>11384557</v>
      </c>
      <c r="D8" s="155"/>
      <c r="E8" s="59">
        <v>9932000</v>
      </c>
      <c r="F8" s="60">
        <v>9932000</v>
      </c>
      <c r="G8" s="60"/>
      <c r="H8" s="60">
        <v>1090244</v>
      </c>
      <c r="I8" s="60"/>
      <c r="J8" s="60">
        <v>1090244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1090244</v>
      </c>
      <c r="X8" s="60">
        <v>3500000</v>
      </c>
      <c r="Y8" s="60">
        <v>-2409756</v>
      </c>
      <c r="Z8" s="140">
        <v>-68.85</v>
      </c>
      <c r="AA8" s="62">
        <v>9932000</v>
      </c>
    </row>
    <row r="9" spans="1:27" ht="13.5">
      <c r="A9" s="249" t="s">
        <v>180</v>
      </c>
      <c r="B9" s="182"/>
      <c r="C9" s="155">
        <v>892135</v>
      </c>
      <c r="D9" s="155"/>
      <c r="E9" s="59">
        <v>917000</v>
      </c>
      <c r="F9" s="60">
        <v>917000</v>
      </c>
      <c r="G9" s="60">
        <v>78595</v>
      </c>
      <c r="H9" s="60">
        <v>85526</v>
      </c>
      <c r="I9" s="60">
        <v>101824</v>
      </c>
      <c r="J9" s="60">
        <v>265945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265945</v>
      </c>
      <c r="X9" s="60">
        <v>232000</v>
      </c>
      <c r="Y9" s="60">
        <v>33945</v>
      </c>
      <c r="Z9" s="140">
        <v>14.63</v>
      </c>
      <c r="AA9" s="62">
        <v>917000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-55469628</v>
      </c>
      <c r="D12" s="155"/>
      <c r="E12" s="59">
        <v>-36886000</v>
      </c>
      <c r="F12" s="60">
        <v>-36886000</v>
      </c>
      <c r="G12" s="60">
        <v>-4766451</v>
      </c>
      <c r="H12" s="60">
        <v>-4737449</v>
      </c>
      <c r="I12" s="60">
        <v>-4779819</v>
      </c>
      <c r="J12" s="60">
        <v>-14283719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-14283719</v>
      </c>
      <c r="X12" s="60">
        <v>-9370000</v>
      </c>
      <c r="Y12" s="60">
        <v>-4913719</v>
      </c>
      <c r="Z12" s="140">
        <v>52.44</v>
      </c>
      <c r="AA12" s="62">
        <v>-36886000</v>
      </c>
    </row>
    <row r="13" spans="1:27" ht="13.5">
      <c r="A13" s="249" t="s">
        <v>40</v>
      </c>
      <c r="B13" s="182"/>
      <c r="C13" s="155">
        <v>-53291</v>
      </c>
      <c r="D13" s="155"/>
      <c r="E13" s="59">
        <v>-150000</v>
      </c>
      <c r="F13" s="60">
        <v>-150000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>
        <v>-150000</v>
      </c>
    </row>
    <row r="14" spans="1:27" ht="13.5">
      <c r="A14" s="249" t="s">
        <v>42</v>
      </c>
      <c r="B14" s="182"/>
      <c r="C14" s="155">
        <v>-13238053</v>
      </c>
      <c r="D14" s="155"/>
      <c r="E14" s="59">
        <v>-4723000</v>
      </c>
      <c r="F14" s="60">
        <v>-4723000</v>
      </c>
      <c r="G14" s="60">
        <v>-1650000</v>
      </c>
      <c r="H14" s="60"/>
      <c r="I14" s="60">
        <v>-9701000</v>
      </c>
      <c r="J14" s="60">
        <v>-11351000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-11351000</v>
      </c>
      <c r="X14" s="60">
        <v>-1089000</v>
      </c>
      <c r="Y14" s="60">
        <v>-10262000</v>
      </c>
      <c r="Z14" s="140">
        <v>942.33</v>
      </c>
      <c r="AA14" s="62">
        <v>-4723000</v>
      </c>
    </row>
    <row r="15" spans="1:27" ht="13.5">
      <c r="A15" s="250" t="s">
        <v>184</v>
      </c>
      <c r="B15" s="251"/>
      <c r="C15" s="168">
        <f aca="true" t="shared" si="0" ref="C15:Y15">SUM(C6:C14)</f>
        <v>-1181914</v>
      </c>
      <c r="D15" s="168">
        <f>SUM(D6:D14)</f>
        <v>0</v>
      </c>
      <c r="E15" s="72">
        <f t="shared" si="0"/>
        <v>11753000</v>
      </c>
      <c r="F15" s="73">
        <f t="shared" si="0"/>
        <v>11753000</v>
      </c>
      <c r="G15" s="73">
        <f t="shared" si="0"/>
        <v>6033060</v>
      </c>
      <c r="H15" s="73">
        <f t="shared" si="0"/>
        <v>-936061</v>
      </c>
      <c r="I15" s="73">
        <f t="shared" si="0"/>
        <v>-8052386</v>
      </c>
      <c r="J15" s="73">
        <f t="shared" si="0"/>
        <v>-2955387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-2955387</v>
      </c>
      <c r="X15" s="73">
        <f t="shared" si="0"/>
        <v>8297000</v>
      </c>
      <c r="Y15" s="73">
        <f t="shared" si="0"/>
        <v>-11252387</v>
      </c>
      <c r="Z15" s="170">
        <f>+IF(X15&lt;&gt;0,+(Y15/X15)*100,0)</f>
        <v>-135.6199469687839</v>
      </c>
      <c r="AA15" s="74">
        <f>SUM(AA6:AA14)</f>
        <v>11753000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>
        <v>140000</v>
      </c>
      <c r="F20" s="159">
        <v>140000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>
        <v>140000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-9815000</v>
      </c>
      <c r="F24" s="60">
        <v>-9815000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-2453000</v>
      </c>
      <c r="Y24" s="60">
        <v>2453000</v>
      </c>
      <c r="Z24" s="140">
        <v>-100</v>
      </c>
      <c r="AA24" s="62">
        <v>-9815000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-9675000</v>
      </c>
      <c r="F25" s="73">
        <f t="shared" si="1"/>
        <v>-9675000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-2453000</v>
      </c>
      <c r="Y25" s="73">
        <f t="shared" si="1"/>
        <v>2453000</v>
      </c>
      <c r="Z25" s="170">
        <f>+IF(X25&lt;&gt;0,+(Y25/X25)*100,0)</f>
        <v>-100</v>
      </c>
      <c r="AA25" s="74">
        <f>SUM(AA19:AA24)</f>
        <v>-9675000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7000</v>
      </c>
      <c r="F31" s="60">
        <v>7000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>
        <v>7000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-40000</v>
      </c>
      <c r="F33" s="60">
        <v>-40000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-20000</v>
      </c>
      <c r="Y33" s="60">
        <v>20000</v>
      </c>
      <c r="Z33" s="140">
        <v>-100</v>
      </c>
      <c r="AA33" s="62">
        <v>-40000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-33000</v>
      </c>
      <c r="F34" s="73">
        <f t="shared" si="2"/>
        <v>-33000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-20000</v>
      </c>
      <c r="Y34" s="73">
        <f t="shared" si="2"/>
        <v>20000</v>
      </c>
      <c r="Z34" s="170">
        <f>+IF(X34&lt;&gt;0,+(Y34/X34)*100,0)</f>
        <v>-100</v>
      </c>
      <c r="AA34" s="74">
        <f>SUM(AA29:AA33)</f>
        <v>-33000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-1181914</v>
      </c>
      <c r="D36" s="153">
        <f>+D15+D25+D34</f>
        <v>0</v>
      </c>
      <c r="E36" s="99">
        <f t="shared" si="3"/>
        <v>2045000</v>
      </c>
      <c r="F36" s="100">
        <f t="shared" si="3"/>
        <v>2045000</v>
      </c>
      <c r="G36" s="100">
        <f t="shared" si="3"/>
        <v>6033060</v>
      </c>
      <c r="H36" s="100">
        <f t="shared" si="3"/>
        <v>-936061</v>
      </c>
      <c r="I36" s="100">
        <f t="shared" si="3"/>
        <v>-8052386</v>
      </c>
      <c r="J36" s="100">
        <f t="shared" si="3"/>
        <v>-2955387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-2955387</v>
      </c>
      <c r="X36" s="100">
        <f t="shared" si="3"/>
        <v>5824000</v>
      </c>
      <c r="Y36" s="100">
        <f t="shared" si="3"/>
        <v>-8779387</v>
      </c>
      <c r="Z36" s="137">
        <f>+IF(X36&lt;&gt;0,+(Y36/X36)*100,0)</f>
        <v>-150.7449690934066</v>
      </c>
      <c r="AA36" s="102">
        <f>+AA15+AA25+AA34</f>
        <v>2045000</v>
      </c>
    </row>
    <row r="37" spans="1:27" ht="13.5">
      <c r="A37" s="249" t="s">
        <v>199</v>
      </c>
      <c r="B37" s="182"/>
      <c r="C37" s="153">
        <v>5687705</v>
      </c>
      <c r="D37" s="153"/>
      <c r="E37" s="99">
        <v>18770000</v>
      </c>
      <c r="F37" s="100">
        <v>18770000</v>
      </c>
      <c r="G37" s="100">
        <v>4505239</v>
      </c>
      <c r="H37" s="100">
        <v>10538299</v>
      </c>
      <c r="I37" s="100">
        <v>9602238</v>
      </c>
      <c r="J37" s="100">
        <v>4505239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4505239</v>
      </c>
      <c r="X37" s="100">
        <v>18770000</v>
      </c>
      <c r="Y37" s="100">
        <v>-14264761</v>
      </c>
      <c r="Z37" s="137">
        <v>-76</v>
      </c>
      <c r="AA37" s="102">
        <v>18770000</v>
      </c>
    </row>
    <row r="38" spans="1:27" ht="13.5">
      <c r="A38" s="269" t="s">
        <v>200</v>
      </c>
      <c r="B38" s="256"/>
      <c r="C38" s="257">
        <v>4505791</v>
      </c>
      <c r="D38" s="257"/>
      <c r="E38" s="258">
        <v>20815000</v>
      </c>
      <c r="F38" s="259">
        <v>20815000</v>
      </c>
      <c r="G38" s="259">
        <v>10538299</v>
      </c>
      <c r="H38" s="259">
        <v>9602238</v>
      </c>
      <c r="I38" s="259">
        <v>1549852</v>
      </c>
      <c r="J38" s="259">
        <v>1549852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1549852</v>
      </c>
      <c r="X38" s="259">
        <v>24594000</v>
      </c>
      <c r="Y38" s="259">
        <v>-23044148</v>
      </c>
      <c r="Z38" s="260">
        <v>-93.7</v>
      </c>
      <c r="AA38" s="261">
        <v>20815000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8087293</v>
      </c>
      <c r="D5" s="200">
        <f t="shared" si="0"/>
        <v>0</v>
      </c>
      <c r="E5" s="106">
        <f t="shared" si="0"/>
        <v>4791000</v>
      </c>
      <c r="F5" s="106">
        <f t="shared" si="0"/>
        <v>4791000</v>
      </c>
      <c r="G5" s="106">
        <f t="shared" si="0"/>
        <v>577801</v>
      </c>
      <c r="H5" s="106">
        <f t="shared" si="0"/>
        <v>737220</v>
      </c>
      <c r="I5" s="106">
        <f t="shared" si="0"/>
        <v>1172021</v>
      </c>
      <c r="J5" s="106">
        <f t="shared" si="0"/>
        <v>2487042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2487042</v>
      </c>
      <c r="X5" s="106">
        <f t="shared" si="0"/>
        <v>1197750</v>
      </c>
      <c r="Y5" s="106">
        <f t="shared" si="0"/>
        <v>1289292</v>
      </c>
      <c r="Z5" s="201">
        <f>+IF(X5&lt;&gt;0,+(Y5/X5)*100,0)</f>
        <v>107.64283030682529</v>
      </c>
      <c r="AA5" s="199">
        <f>SUM(AA11:AA18)</f>
        <v>4791000</v>
      </c>
    </row>
    <row r="6" spans="1:27" ht="13.5">
      <c r="A6" s="291" t="s">
        <v>204</v>
      </c>
      <c r="B6" s="142"/>
      <c r="C6" s="62">
        <v>7903611</v>
      </c>
      <c r="D6" s="156"/>
      <c r="E6" s="60">
        <v>4791000</v>
      </c>
      <c r="F6" s="60">
        <v>4791000</v>
      </c>
      <c r="G6" s="60">
        <v>577801</v>
      </c>
      <c r="H6" s="60">
        <v>737220</v>
      </c>
      <c r="I6" s="60">
        <v>1172021</v>
      </c>
      <c r="J6" s="60">
        <v>2487042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2487042</v>
      </c>
      <c r="X6" s="60">
        <v>1197750</v>
      </c>
      <c r="Y6" s="60">
        <v>1289292</v>
      </c>
      <c r="Z6" s="140">
        <v>107.64</v>
      </c>
      <c r="AA6" s="155">
        <v>4791000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7903611</v>
      </c>
      <c r="D11" s="294">
        <f t="shared" si="1"/>
        <v>0</v>
      </c>
      <c r="E11" s="295">
        <f t="shared" si="1"/>
        <v>4791000</v>
      </c>
      <c r="F11" s="295">
        <f t="shared" si="1"/>
        <v>4791000</v>
      </c>
      <c r="G11" s="295">
        <f t="shared" si="1"/>
        <v>577801</v>
      </c>
      <c r="H11" s="295">
        <f t="shared" si="1"/>
        <v>737220</v>
      </c>
      <c r="I11" s="295">
        <f t="shared" si="1"/>
        <v>1172021</v>
      </c>
      <c r="J11" s="295">
        <f t="shared" si="1"/>
        <v>2487042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2487042</v>
      </c>
      <c r="X11" s="295">
        <f t="shared" si="1"/>
        <v>1197750</v>
      </c>
      <c r="Y11" s="295">
        <f t="shared" si="1"/>
        <v>1289292</v>
      </c>
      <c r="Z11" s="296">
        <f>+IF(X11&lt;&gt;0,+(Y11/X11)*100,0)</f>
        <v>107.64283030682529</v>
      </c>
      <c r="AA11" s="297">
        <f>SUM(AA6:AA10)</f>
        <v>4791000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183682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5541000</v>
      </c>
      <c r="F20" s="100">
        <f t="shared" si="2"/>
        <v>5541000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1385250</v>
      </c>
      <c r="Y20" s="100">
        <f t="shared" si="2"/>
        <v>-1385250</v>
      </c>
      <c r="Z20" s="137">
        <f>+IF(X20&lt;&gt;0,+(Y20/X20)*100,0)</f>
        <v>-100</v>
      </c>
      <c r="AA20" s="153">
        <f>SUM(AA26:AA33)</f>
        <v>5541000</v>
      </c>
    </row>
    <row r="21" spans="1:27" ht="13.5">
      <c r="A21" s="291" t="s">
        <v>204</v>
      </c>
      <c r="B21" s="142"/>
      <c r="C21" s="62"/>
      <c r="D21" s="156"/>
      <c r="E21" s="60">
        <v>4791000</v>
      </c>
      <c r="F21" s="60">
        <v>4791000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1197750</v>
      </c>
      <c r="Y21" s="60">
        <v>-1197750</v>
      </c>
      <c r="Z21" s="140">
        <v>-100</v>
      </c>
      <c r="AA21" s="155">
        <v>4791000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4791000</v>
      </c>
      <c r="F26" s="295">
        <f t="shared" si="3"/>
        <v>4791000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1197750</v>
      </c>
      <c r="Y26" s="295">
        <f t="shared" si="3"/>
        <v>-1197750</v>
      </c>
      <c r="Z26" s="296">
        <f>+IF(X26&lt;&gt;0,+(Y26/X26)*100,0)</f>
        <v>-100</v>
      </c>
      <c r="AA26" s="297">
        <f>SUM(AA21:AA25)</f>
        <v>4791000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750000</v>
      </c>
      <c r="F30" s="60">
        <v>750000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187500</v>
      </c>
      <c r="Y30" s="60">
        <v>-187500</v>
      </c>
      <c r="Z30" s="140">
        <v>-100</v>
      </c>
      <c r="AA30" s="155">
        <v>750000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7903611</v>
      </c>
      <c r="D36" s="156">
        <f t="shared" si="4"/>
        <v>0</v>
      </c>
      <c r="E36" s="60">
        <f t="shared" si="4"/>
        <v>9582000</v>
      </c>
      <c r="F36" s="60">
        <f t="shared" si="4"/>
        <v>9582000</v>
      </c>
      <c r="G36" s="60">
        <f t="shared" si="4"/>
        <v>577801</v>
      </c>
      <c r="H36" s="60">
        <f t="shared" si="4"/>
        <v>737220</v>
      </c>
      <c r="I36" s="60">
        <f t="shared" si="4"/>
        <v>1172021</v>
      </c>
      <c r="J36" s="60">
        <f t="shared" si="4"/>
        <v>2487042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2487042</v>
      </c>
      <c r="X36" s="60">
        <f t="shared" si="4"/>
        <v>2395500</v>
      </c>
      <c r="Y36" s="60">
        <f t="shared" si="4"/>
        <v>91542</v>
      </c>
      <c r="Z36" s="140">
        <f aca="true" t="shared" si="5" ref="Z36:Z49">+IF(X36&lt;&gt;0,+(Y36/X36)*100,0)</f>
        <v>3.821415153412649</v>
      </c>
      <c r="AA36" s="155">
        <f>AA6+AA21</f>
        <v>9582000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7903611</v>
      </c>
      <c r="D41" s="294">
        <f t="shared" si="6"/>
        <v>0</v>
      </c>
      <c r="E41" s="295">
        <f t="shared" si="6"/>
        <v>9582000</v>
      </c>
      <c r="F41" s="295">
        <f t="shared" si="6"/>
        <v>9582000</v>
      </c>
      <c r="G41" s="295">
        <f t="shared" si="6"/>
        <v>577801</v>
      </c>
      <c r="H41" s="295">
        <f t="shared" si="6"/>
        <v>737220</v>
      </c>
      <c r="I41" s="295">
        <f t="shared" si="6"/>
        <v>1172021</v>
      </c>
      <c r="J41" s="295">
        <f t="shared" si="6"/>
        <v>2487042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2487042</v>
      </c>
      <c r="X41" s="295">
        <f t="shared" si="6"/>
        <v>2395500</v>
      </c>
      <c r="Y41" s="295">
        <f t="shared" si="6"/>
        <v>91542</v>
      </c>
      <c r="Z41" s="296">
        <f t="shared" si="5"/>
        <v>3.821415153412649</v>
      </c>
      <c r="AA41" s="297">
        <f>SUM(AA36:AA40)</f>
        <v>9582000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183682</v>
      </c>
      <c r="D45" s="129">
        <f t="shared" si="7"/>
        <v>0</v>
      </c>
      <c r="E45" s="54">
        <f t="shared" si="7"/>
        <v>750000</v>
      </c>
      <c r="F45" s="54">
        <f t="shared" si="7"/>
        <v>750000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187500</v>
      </c>
      <c r="Y45" s="54">
        <f t="shared" si="7"/>
        <v>-187500</v>
      </c>
      <c r="Z45" s="184">
        <f t="shared" si="5"/>
        <v>-100</v>
      </c>
      <c r="AA45" s="130">
        <f t="shared" si="8"/>
        <v>750000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8087293</v>
      </c>
      <c r="D49" s="218">
        <f t="shared" si="9"/>
        <v>0</v>
      </c>
      <c r="E49" s="220">
        <f t="shared" si="9"/>
        <v>10332000</v>
      </c>
      <c r="F49" s="220">
        <f t="shared" si="9"/>
        <v>10332000</v>
      </c>
      <c r="G49" s="220">
        <f t="shared" si="9"/>
        <v>577801</v>
      </c>
      <c r="H49" s="220">
        <f t="shared" si="9"/>
        <v>737220</v>
      </c>
      <c r="I49" s="220">
        <f t="shared" si="9"/>
        <v>1172021</v>
      </c>
      <c r="J49" s="220">
        <f t="shared" si="9"/>
        <v>2487042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2487042</v>
      </c>
      <c r="X49" s="220">
        <f t="shared" si="9"/>
        <v>2583000</v>
      </c>
      <c r="Y49" s="220">
        <f t="shared" si="9"/>
        <v>-95958</v>
      </c>
      <c r="Z49" s="221">
        <f t="shared" si="5"/>
        <v>-3.714982578397213</v>
      </c>
      <c r="AA49" s="222">
        <f>SUM(AA41:AA48)</f>
        <v>10332000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3233000</v>
      </c>
      <c r="F51" s="54">
        <f t="shared" si="10"/>
        <v>3233000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808250</v>
      </c>
      <c r="Y51" s="54">
        <f t="shared" si="10"/>
        <v>-808250</v>
      </c>
      <c r="Z51" s="184">
        <f>+IF(X51&lt;&gt;0,+(Y51/X51)*100,0)</f>
        <v>-100</v>
      </c>
      <c r="AA51" s="130">
        <f>SUM(AA57:AA61)</f>
        <v>3233000</v>
      </c>
    </row>
    <row r="52" spans="1:27" ht="13.5">
      <c r="A52" s="310" t="s">
        <v>204</v>
      </c>
      <c r="B52" s="142"/>
      <c r="C52" s="62"/>
      <c r="D52" s="156"/>
      <c r="E52" s="60">
        <v>1175000</v>
      </c>
      <c r="F52" s="60">
        <v>1175000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293750</v>
      </c>
      <c r="Y52" s="60">
        <v>-293750</v>
      </c>
      <c r="Z52" s="140">
        <v>-100</v>
      </c>
      <c r="AA52" s="155">
        <v>1175000</v>
      </c>
    </row>
    <row r="53" spans="1:27" ht="13.5">
      <c r="A53" s="310" t="s">
        <v>205</v>
      </c>
      <c r="B53" s="142"/>
      <c r="C53" s="62"/>
      <c r="D53" s="156"/>
      <c r="E53" s="60">
        <v>282000</v>
      </c>
      <c r="F53" s="60">
        <v>282000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70500</v>
      </c>
      <c r="Y53" s="60">
        <v>-70500</v>
      </c>
      <c r="Z53" s="140">
        <v>-100</v>
      </c>
      <c r="AA53" s="155">
        <v>282000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1457000</v>
      </c>
      <c r="F57" s="295">
        <f t="shared" si="11"/>
        <v>1457000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364250</v>
      </c>
      <c r="Y57" s="295">
        <f t="shared" si="11"/>
        <v>-364250</v>
      </c>
      <c r="Z57" s="296">
        <f>+IF(X57&lt;&gt;0,+(Y57/X57)*100,0)</f>
        <v>-100</v>
      </c>
      <c r="AA57" s="297">
        <f>SUM(AA52:AA56)</f>
        <v>1457000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1776000</v>
      </c>
      <c r="F61" s="60">
        <v>1776000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444000</v>
      </c>
      <c r="Y61" s="60">
        <v>-444000</v>
      </c>
      <c r="Z61" s="140">
        <v>-100</v>
      </c>
      <c r="AA61" s="155">
        <v>1776000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3233333</v>
      </c>
      <c r="F68" s="60"/>
      <c r="G68" s="60">
        <v>55536</v>
      </c>
      <c r="H68" s="60">
        <v>121672</v>
      </c>
      <c r="I68" s="60">
        <v>187743</v>
      </c>
      <c r="J68" s="60">
        <v>364951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364951</v>
      </c>
      <c r="X68" s="60"/>
      <c r="Y68" s="60">
        <v>364951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3233333</v>
      </c>
      <c r="F69" s="220">
        <f t="shared" si="12"/>
        <v>0</v>
      </c>
      <c r="G69" s="220">
        <f t="shared" si="12"/>
        <v>55536</v>
      </c>
      <c r="H69" s="220">
        <f t="shared" si="12"/>
        <v>121672</v>
      </c>
      <c r="I69" s="220">
        <f t="shared" si="12"/>
        <v>187743</v>
      </c>
      <c r="J69" s="220">
        <f t="shared" si="12"/>
        <v>364951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364951</v>
      </c>
      <c r="X69" s="220">
        <f t="shared" si="12"/>
        <v>0</v>
      </c>
      <c r="Y69" s="220">
        <f t="shared" si="12"/>
        <v>364951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7903611</v>
      </c>
      <c r="D5" s="357">
        <f t="shared" si="0"/>
        <v>0</v>
      </c>
      <c r="E5" s="356">
        <f t="shared" si="0"/>
        <v>4791000</v>
      </c>
      <c r="F5" s="358">
        <f t="shared" si="0"/>
        <v>4791000</v>
      </c>
      <c r="G5" s="358">
        <f t="shared" si="0"/>
        <v>577801</v>
      </c>
      <c r="H5" s="356">
        <f t="shared" si="0"/>
        <v>737220</v>
      </c>
      <c r="I5" s="356">
        <f t="shared" si="0"/>
        <v>1172021</v>
      </c>
      <c r="J5" s="358">
        <f t="shared" si="0"/>
        <v>2487042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2487042</v>
      </c>
      <c r="X5" s="356">
        <f t="shared" si="0"/>
        <v>1197750</v>
      </c>
      <c r="Y5" s="358">
        <f t="shared" si="0"/>
        <v>1289292</v>
      </c>
      <c r="Z5" s="359">
        <f>+IF(X5&lt;&gt;0,+(Y5/X5)*100,0)</f>
        <v>107.64283030682529</v>
      </c>
      <c r="AA5" s="360">
        <f>+AA6+AA8+AA11+AA13+AA15</f>
        <v>4791000</v>
      </c>
    </row>
    <row r="6" spans="1:27" ht="13.5">
      <c r="A6" s="361" t="s">
        <v>204</v>
      </c>
      <c r="B6" s="142"/>
      <c r="C6" s="60">
        <f>+C7</f>
        <v>7903611</v>
      </c>
      <c r="D6" s="340">
        <f aca="true" t="shared" si="1" ref="D6:AA6">+D7</f>
        <v>0</v>
      </c>
      <c r="E6" s="60">
        <f t="shared" si="1"/>
        <v>4791000</v>
      </c>
      <c r="F6" s="59">
        <f t="shared" si="1"/>
        <v>4791000</v>
      </c>
      <c r="G6" s="59">
        <f t="shared" si="1"/>
        <v>577801</v>
      </c>
      <c r="H6" s="60">
        <f t="shared" si="1"/>
        <v>737220</v>
      </c>
      <c r="I6" s="60">
        <f t="shared" si="1"/>
        <v>1172021</v>
      </c>
      <c r="J6" s="59">
        <f t="shared" si="1"/>
        <v>2487042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2487042</v>
      </c>
      <c r="X6" s="60">
        <f t="shared" si="1"/>
        <v>1197750</v>
      </c>
      <c r="Y6" s="59">
        <f t="shared" si="1"/>
        <v>1289292</v>
      </c>
      <c r="Z6" s="61">
        <f>+IF(X6&lt;&gt;0,+(Y6/X6)*100,0)</f>
        <v>107.64283030682529</v>
      </c>
      <c r="AA6" s="62">
        <f t="shared" si="1"/>
        <v>4791000</v>
      </c>
    </row>
    <row r="7" spans="1:27" ht="13.5">
      <c r="A7" s="291" t="s">
        <v>228</v>
      </c>
      <c r="B7" s="142"/>
      <c r="C7" s="60">
        <v>7903611</v>
      </c>
      <c r="D7" s="340"/>
      <c r="E7" s="60">
        <v>4791000</v>
      </c>
      <c r="F7" s="59">
        <v>4791000</v>
      </c>
      <c r="G7" s="59">
        <v>577801</v>
      </c>
      <c r="H7" s="60">
        <v>737220</v>
      </c>
      <c r="I7" s="60">
        <v>1172021</v>
      </c>
      <c r="J7" s="59">
        <v>2487042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2487042</v>
      </c>
      <c r="X7" s="60">
        <v>1197750</v>
      </c>
      <c r="Y7" s="59">
        <v>1289292</v>
      </c>
      <c r="Z7" s="61">
        <v>107.64</v>
      </c>
      <c r="AA7" s="62">
        <v>4791000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183682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33824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131594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8500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9764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8087293</v>
      </c>
      <c r="D60" s="346">
        <f t="shared" si="14"/>
        <v>0</v>
      </c>
      <c r="E60" s="219">
        <f t="shared" si="14"/>
        <v>4791000</v>
      </c>
      <c r="F60" s="264">
        <f t="shared" si="14"/>
        <v>4791000</v>
      </c>
      <c r="G60" s="264">
        <f t="shared" si="14"/>
        <v>577801</v>
      </c>
      <c r="H60" s="219">
        <f t="shared" si="14"/>
        <v>737220</v>
      </c>
      <c r="I60" s="219">
        <f t="shared" si="14"/>
        <v>1172021</v>
      </c>
      <c r="J60" s="264">
        <f t="shared" si="14"/>
        <v>2487042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2487042</v>
      </c>
      <c r="X60" s="219">
        <f t="shared" si="14"/>
        <v>1197750</v>
      </c>
      <c r="Y60" s="264">
        <f t="shared" si="14"/>
        <v>1289292</v>
      </c>
      <c r="Z60" s="337">
        <f>+IF(X60&lt;&gt;0,+(Y60/X60)*100,0)</f>
        <v>107.64283030682529</v>
      </c>
      <c r="AA60" s="232">
        <f>+AA57+AA54+AA51+AA40+AA37+AA34+AA22+AA5</f>
        <v>4791000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4791000</v>
      </c>
      <c r="F5" s="358">
        <f t="shared" si="0"/>
        <v>4791000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1197750</v>
      </c>
      <c r="Y5" s="358">
        <f t="shared" si="0"/>
        <v>-1197750</v>
      </c>
      <c r="Z5" s="359">
        <f>+IF(X5&lt;&gt;0,+(Y5/X5)*100,0)</f>
        <v>-100</v>
      </c>
      <c r="AA5" s="360">
        <f>+AA6+AA8+AA11+AA13+AA15</f>
        <v>4791000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4791000</v>
      </c>
      <c r="F6" s="59">
        <f t="shared" si="1"/>
        <v>4791000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1197750</v>
      </c>
      <c r="Y6" s="59">
        <f t="shared" si="1"/>
        <v>-1197750</v>
      </c>
      <c r="Z6" s="61">
        <f>+IF(X6&lt;&gt;0,+(Y6/X6)*100,0)</f>
        <v>-100</v>
      </c>
      <c r="AA6" s="62">
        <f t="shared" si="1"/>
        <v>4791000</v>
      </c>
    </row>
    <row r="7" spans="1:27" ht="13.5">
      <c r="A7" s="291" t="s">
        <v>228</v>
      </c>
      <c r="B7" s="142"/>
      <c r="C7" s="60"/>
      <c r="D7" s="340"/>
      <c r="E7" s="60">
        <v>4791000</v>
      </c>
      <c r="F7" s="59">
        <v>4791000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1197750</v>
      </c>
      <c r="Y7" s="59">
        <v>-1197750</v>
      </c>
      <c r="Z7" s="61">
        <v>-100</v>
      </c>
      <c r="AA7" s="62">
        <v>4791000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750000</v>
      </c>
      <c r="F40" s="345">
        <f t="shared" si="9"/>
        <v>750000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187500</v>
      </c>
      <c r="Y40" s="345">
        <f t="shared" si="9"/>
        <v>-187500</v>
      </c>
      <c r="Z40" s="336">
        <f>+IF(X40&lt;&gt;0,+(Y40/X40)*100,0)</f>
        <v>-100</v>
      </c>
      <c r="AA40" s="350">
        <f>SUM(AA41:AA49)</f>
        <v>750000</v>
      </c>
    </row>
    <row r="41" spans="1:27" ht="13.5">
      <c r="A41" s="361" t="s">
        <v>247</v>
      </c>
      <c r="B41" s="142"/>
      <c r="C41" s="362"/>
      <c r="D41" s="363"/>
      <c r="E41" s="362">
        <v>500000</v>
      </c>
      <c r="F41" s="364">
        <v>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125000</v>
      </c>
      <c r="Y41" s="364">
        <v>-125000</v>
      </c>
      <c r="Z41" s="365">
        <v>-100</v>
      </c>
      <c r="AA41" s="366">
        <v>500000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50000</v>
      </c>
      <c r="F43" s="370">
        <v>50000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12500</v>
      </c>
      <c r="Y43" s="370">
        <v>-12500</v>
      </c>
      <c r="Z43" s="371">
        <v>-100</v>
      </c>
      <c r="AA43" s="303">
        <v>50000</v>
      </c>
    </row>
    <row r="44" spans="1:27" ht="13.5">
      <c r="A44" s="361" t="s">
        <v>250</v>
      </c>
      <c r="B44" s="136"/>
      <c r="C44" s="60"/>
      <c r="D44" s="368"/>
      <c r="E44" s="54">
        <v>50000</v>
      </c>
      <c r="F44" s="53">
        <v>50000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12500</v>
      </c>
      <c r="Y44" s="53">
        <v>-12500</v>
      </c>
      <c r="Z44" s="94">
        <v>-100</v>
      </c>
      <c r="AA44" s="95">
        <v>50000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100000</v>
      </c>
      <c r="F48" s="53">
        <v>100000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25000</v>
      </c>
      <c r="Y48" s="53">
        <v>-25000</v>
      </c>
      <c r="Z48" s="94">
        <v>-100</v>
      </c>
      <c r="AA48" s="95">
        <v>100000</v>
      </c>
    </row>
    <row r="49" spans="1:27" ht="13.5">
      <c r="A49" s="361" t="s">
        <v>93</v>
      </c>
      <c r="B49" s="136"/>
      <c r="C49" s="54"/>
      <c r="D49" s="368"/>
      <c r="E49" s="54">
        <v>50000</v>
      </c>
      <c r="F49" s="53">
        <v>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12500</v>
      </c>
      <c r="Y49" s="53">
        <v>-12500</v>
      </c>
      <c r="Z49" s="94">
        <v>-100</v>
      </c>
      <c r="AA49" s="95">
        <v>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5541000</v>
      </c>
      <c r="F60" s="264">
        <f t="shared" si="14"/>
        <v>5541000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1385250</v>
      </c>
      <c r="Y60" s="264">
        <f t="shared" si="14"/>
        <v>-1385250</v>
      </c>
      <c r="Z60" s="337">
        <f>+IF(X60&lt;&gt;0,+(Y60/X60)*100,0)</f>
        <v>-100</v>
      </c>
      <c r="AA60" s="232">
        <f>+AA57+AA54+AA51+AA40+AA37+AA34+AA22+AA5</f>
        <v>5541000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2013-11-05T09:00:21Z</dcterms:created>
  <dcterms:modified xsi:type="dcterms:W3CDTF">2013-11-05T09:00:25Z</dcterms:modified>
  <cp:category/>
  <cp:version/>
  <cp:contentType/>
  <cp:contentStatus/>
</cp:coreProperties>
</file>