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<sst xmlns="http://schemas.openxmlformats.org/spreadsheetml/2006/main" count="855" uniqueCount="302">
  <si>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Dannhauser(KZN254)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</si>
  <si>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</si>
  <si>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</si>
  <si>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</si>
  <si>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</si>
  <si>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</si>
  <si>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</si>
  <si>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</si>
  <si>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</si>
  <si>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</si>
  <si>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</si>
  <si>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</si>
  <si>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</si>
  <si>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</si>
  <si>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</si>
  <si>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</si>
  <si>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</si>
  <si>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</si>
  <si>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</si>
  <si>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</si>
  <si>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</si>
  <si>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</si>
  <si>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</si>
  <si>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</si>
  <si>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</si>
  <si>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</si>
  <si>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</si>
  <si>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</si>
  <si>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</si>
  <si>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</si>
  <si>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</si>
  <si>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</si>
  <si>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</si>
  <si>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</si>
  <si>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</si>
  <si>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</si>
  <si>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</si>
  <si>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</si>
  <si>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</si>
  <si>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</si>
  <si>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</si>
  <si>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</si>
  <si>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</si>
  <si>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</si>
  <si>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</si>
  <si>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</si>
  <si>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</si>
  <si>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</si>
  <si>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</si>
  <si>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</si>
  <si>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</si>
  <si>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</si>
  <si>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</si>
  <si>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</si>
  <si>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</si>
  <si>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</si>
  <si>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</si>
  <si>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</si>
  <si>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</si>
  <si>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</si>
  <si>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</si>
  <si>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</si>
  <si>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</si>
  <si>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</si>
  <si>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</si>
  <si>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</si>
  <si>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</si>
  <si>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</si>
  <si>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</si>
  <si>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</si>
  <si>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Dannhauser(KZN254)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</si>
  <si>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</si>
  <si>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</si>
  <si>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</si>
  <si>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</si>
  <si>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</si>
  <si>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</si>
  <si>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</si>
  <si>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</si>
  <si>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</si>
  <si>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</si>
  <si>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</si>
  <si>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</si>
  <si>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</si>
  <si>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</si>
  <si>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</si>
  <si>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</si>
  <si>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</si>
  <si>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</si>
  <si>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</si>
  <si>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</si>
  <si>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</si>
  <si>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</si>
  <si>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</si>
  <si>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</si>
  <si>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</si>
  <si>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</si>
  <si>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</si>
  <si>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</si>
  <si>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</si>
  <si>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Dannhauser(KZN254)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</si>
  <si>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</si>
  <si>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</si>
  <si>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</si>
  <si>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</si>
  <si>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</si>
  <si>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</si>
  <si>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</si>
  <si>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</si>
  <si>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</si>
  <si>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</si>
  <si>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</si>
  <si>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</si>
  <si>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</si>
  <si>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</si>
  <si>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</si>
  <si>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</si>
  <si>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</si>
  <si>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</si>
  <si>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</si>
  <si>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</si>
  <si>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</si>
  <si>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</si>
  <si>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</si>
  <si>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</si>
  <si>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</si>
  <si>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</si>
  <si>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</si>
  <si>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</si>
  <si>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Dannhauser(KZN254)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</si>
  <si>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</si>
  <si>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</si>
  <si>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</si>
  <si>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</si>
  <si>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</si>
  <si>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</si>
  <si>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</si>
  <si>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</si>
  <si>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</si>
  <si>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</si>
  <si>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Dannhauser(KZN254)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</si>
  <si>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</si>
  <si>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</si>
  <si>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</si>
  <si>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</si>
  <si>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</si>
  <si>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</si>
  <si>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</si>
  <si>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</si>
  <si>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</si>
  <si>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</si>
  <si>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</si>
  <si>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</si>
  <si>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</si>
  <si>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</si>
  <si>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</si>
  <si>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</si>
  <si>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</si>
  <si>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</si>
  <si>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</si>
  <si>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</si>
  <si>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</si>
  <si>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</si>
  <si>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</si>
  <si>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</si>
  <si>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</si>
  <si>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</si>
  <si>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</si>
  <si>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</si>
  <si>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</si>
  <si>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</si>
  <si>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</si>
  <si>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</si>
  <si>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</si>
  <si>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Dannhauser(KZN254)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</si>
  <si>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</si>
  <si>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</si>
  <si>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</si>
  <si>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</si>
  <si>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</si>
  <si>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</si>
  <si>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</si>
  <si>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</si>
  <si>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</si>
  <si>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</si>
  <si>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</si>
  <si>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</si>
  <si>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</si>
  <si>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</si>
  <si>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</si>
  <si>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</si>
  <si>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</si>
  <si>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</si>
  <si>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</si>
  <si>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</si>
  <si>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</si>
  <si>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</si>
  <si>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</si>
  <si>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</si>
  <si>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</si>
  <si>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</si>
  <si>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Dannhauser(KZN254)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</si>
  <si>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</si>
  <si>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</si>
  <si>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</si>
  <si>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</si>
  <si>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</si>
  <si>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</si>
  <si>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</si>
  <si>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</si>
  <si>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</si>
  <si>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</si>
  <si>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</si>
  <si>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</si>
  <si>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</si>
  <si>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</si>
  <si>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</si>
  <si>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</si>
  <si>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</si>
  <si>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</si>
  <si>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</si>
  <si>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</si>
  <si>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</si>
  <si>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</si>
  <si>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</si>
  <si>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</si>
  <si>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Dannhauser(KZN254)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</si>
  <si>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</si>
  <si>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</si>
  <si>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</si>
  <si>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</si>
  <si>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</si>
  <si>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</si>
  <si>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</si>
  <si>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</si>
  <si>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</si>
  <si>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</si>
  <si>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</si>
  <si>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</si>
  <si>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</si>
  <si>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</si>
  <si>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</si>
  <si>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</si>
  <si>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</si>
  <si>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</si>
  <si>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</si>
  <si>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</si>
  <si>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</si>
  <si>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</si>
  <si>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</si>
  <si>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</si>
  <si>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</si>
  <si>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</si>
  <si>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</si>
  <si>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</si>
  <si>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</si>
  <si>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</si>
  <si>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</si>
  <si>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</si>
  <si>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</si>
  <si>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</si>
  <si>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</si>
  <si>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Dannhauser(KZN254)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</si>
  <si>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</si>
  <si>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</si>
  <si>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Dannhauser(KZN254)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</si>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</sst>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8693165</v>
      </c>
      <c r="C5" s="19">
        <v>0</v>
      </c>
      <c r="D5" s="59">
        <v>9363000</v>
      </c>
      <c r="E5" s="60">
        <v>9363000</v>
      </c>
      <c r="F5" s="60">
        <v>927028</v>
      </c>
      <c r="G5" s="60">
        <v>1024860</v>
      </c>
      <c r="H5" s="60">
        <v>-340941</v>
      </c>
      <c r="I5" s="60">
        <v>1610947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1610947</v>
      </c>
      <c r="W5" s="60">
        <v>2340750</v>
      </c>
      <c r="X5" s="60">
        <v>-729803</v>
      </c>
      <c r="Y5" s="61">
        <v>-31.18</v>
      </c>
      <c r="Z5" s="62">
        <v>9363000</v>
      </c>
    </row>
    <row r="6" spans="1:26" ht="13.5">
      <c r="A6" s="58" t="s">
        <v>32</v>
      </c>
      <c r="B6" s="19">
        <v>826492</v>
      </c>
      <c r="C6" s="19">
        <v>0</v>
      </c>
      <c r="D6" s="59">
        <v>906000</v>
      </c>
      <c r="E6" s="60">
        <v>906000</v>
      </c>
      <c r="F6" s="60">
        <v>74401</v>
      </c>
      <c r="G6" s="60">
        <v>74833</v>
      </c>
      <c r="H6" s="60">
        <v>73983</v>
      </c>
      <c r="I6" s="60">
        <v>223217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223217</v>
      </c>
      <c r="W6" s="60">
        <v>226500</v>
      </c>
      <c r="X6" s="60">
        <v>-3283</v>
      </c>
      <c r="Y6" s="61">
        <v>-1.45</v>
      </c>
      <c r="Z6" s="62">
        <v>906000</v>
      </c>
    </row>
    <row r="7" spans="1:26" ht="13.5">
      <c r="A7" s="58" t="s">
        <v>33</v>
      </c>
      <c r="B7" s="19">
        <v>1047737</v>
      </c>
      <c r="C7" s="19">
        <v>0</v>
      </c>
      <c r="D7" s="59">
        <v>1316000</v>
      </c>
      <c r="E7" s="60">
        <v>1316000</v>
      </c>
      <c r="F7" s="60">
        <v>147520</v>
      </c>
      <c r="G7" s="60">
        <v>116079</v>
      </c>
      <c r="H7" s="60">
        <v>141799</v>
      </c>
      <c r="I7" s="60">
        <v>405398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405398</v>
      </c>
      <c r="W7" s="60">
        <v>329000</v>
      </c>
      <c r="X7" s="60">
        <v>76398</v>
      </c>
      <c r="Y7" s="61">
        <v>23.22</v>
      </c>
      <c r="Z7" s="62">
        <v>1316000</v>
      </c>
    </row>
    <row r="8" spans="1:26" ht="13.5">
      <c r="A8" s="58" t="s">
        <v>34</v>
      </c>
      <c r="B8" s="19">
        <v>49711905</v>
      </c>
      <c r="C8" s="19">
        <v>0</v>
      </c>
      <c r="D8" s="59">
        <v>57046000</v>
      </c>
      <c r="E8" s="60">
        <v>57046000</v>
      </c>
      <c r="F8" s="60">
        <v>23945454</v>
      </c>
      <c r="G8" s="60">
        <v>1178641</v>
      </c>
      <c r="H8" s="60">
        <v>0</v>
      </c>
      <c r="I8" s="60">
        <v>25124095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25124095</v>
      </c>
      <c r="W8" s="60">
        <v>14261500</v>
      </c>
      <c r="X8" s="60">
        <v>10862595</v>
      </c>
      <c r="Y8" s="61">
        <v>76.17</v>
      </c>
      <c r="Z8" s="62">
        <v>57046000</v>
      </c>
    </row>
    <row r="9" spans="1:26" ht="13.5">
      <c r="A9" s="58" t="s">
        <v>35</v>
      </c>
      <c r="B9" s="19">
        <v>2328186</v>
      </c>
      <c r="C9" s="19">
        <v>0</v>
      </c>
      <c r="D9" s="59">
        <v>5100000</v>
      </c>
      <c r="E9" s="60">
        <v>5100000</v>
      </c>
      <c r="F9" s="60">
        <v>739117</v>
      </c>
      <c r="G9" s="60">
        <v>2951085</v>
      </c>
      <c r="H9" s="60">
        <v>1215749</v>
      </c>
      <c r="I9" s="60">
        <v>4905951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4905951</v>
      </c>
      <c r="W9" s="60">
        <v>1275000</v>
      </c>
      <c r="X9" s="60">
        <v>3630951</v>
      </c>
      <c r="Y9" s="61">
        <v>284.78</v>
      </c>
      <c r="Z9" s="62">
        <v>5100000</v>
      </c>
    </row>
    <row r="10" spans="1:26" ht="25.5">
      <c r="A10" s="63" t="s">
        <v>277</v>
      </c>
      <c r="B10" s="64">
        <f>SUM(B5:B9)</f>
        <v>62607485</v>
      </c>
      <c r="C10" s="64">
        <f>SUM(C5:C9)</f>
        <v>0</v>
      </c>
      <c r="D10" s="65">
        <f aca="true" t="shared" si="0" ref="D10:Z10">SUM(D5:D9)</f>
        <v>73731000</v>
      </c>
      <c r="E10" s="66">
        <f t="shared" si="0"/>
        <v>73731000</v>
      </c>
      <c r="F10" s="66">
        <f t="shared" si="0"/>
        <v>25833520</v>
      </c>
      <c r="G10" s="66">
        <f t="shared" si="0"/>
        <v>5345498</v>
      </c>
      <c r="H10" s="66">
        <f t="shared" si="0"/>
        <v>1090590</v>
      </c>
      <c r="I10" s="66">
        <f t="shared" si="0"/>
        <v>32269608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32269608</v>
      </c>
      <c r="W10" s="66">
        <f t="shared" si="0"/>
        <v>18432750</v>
      </c>
      <c r="X10" s="66">
        <f t="shared" si="0"/>
        <v>13836858</v>
      </c>
      <c r="Y10" s="67">
        <f>+IF(W10&lt;&gt;0,(X10/W10)*100,0)</f>
        <v>75.06670464255198</v>
      </c>
      <c r="Z10" s="68">
        <f t="shared" si="0"/>
        <v>73731000</v>
      </c>
    </row>
    <row r="11" spans="1:26" ht="13.5">
      <c r="A11" s="58" t="s">
        <v>37</v>
      </c>
      <c r="B11" s="19">
        <v>14698052</v>
      </c>
      <c r="C11" s="19">
        <v>0</v>
      </c>
      <c r="D11" s="59">
        <v>21584000</v>
      </c>
      <c r="E11" s="60">
        <v>21584000</v>
      </c>
      <c r="F11" s="60">
        <v>1499023</v>
      </c>
      <c r="G11" s="60">
        <v>1841535</v>
      </c>
      <c r="H11" s="60">
        <v>1841536</v>
      </c>
      <c r="I11" s="60">
        <v>5182094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5182094</v>
      </c>
      <c r="W11" s="60">
        <v>5396000</v>
      </c>
      <c r="X11" s="60">
        <v>-213906</v>
      </c>
      <c r="Y11" s="61">
        <v>-3.96</v>
      </c>
      <c r="Z11" s="62">
        <v>21584000</v>
      </c>
    </row>
    <row r="12" spans="1:26" ht="13.5">
      <c r="A12" s="58" t="s">
        <v>38</v>
      </c>
      <c r="B12" s="19">
        <v>4356576</v>
      </c>
      <c r="C12" s="19">
        <v>0</v>
      </c>
      <c r="D12" s="59">
        <v>5411867</v>
      </c>
      <c r="E12" s="60">
        <v>5411867</v>
      </c>
      <c r="F12" s="60">
        <v>633227</v>
      </c>
      <c r="G12" s="60">
        <v>655799</v>
      </c>
      <c r="H12" s="60">
        <v>655799</v>
      </c>
      <c r="I12" s="60">
        <v>1944825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1944825</v>
      </c>
      <c r="W12" s="60">
        <v>1352967</v>
      </c>
      <c r="X12" s="60">
        <v>591858</v>
      </c>
      <c r="Y12" s="61">
        <v>43.75</v>
      </c>
      <c r="Z12" s="62">
        <v>5411867</v>
      </c>
    </row>
    <row r="13" spans="1:26" ht="13.5">
      <c r="A13" s="58" t="s">
        <v>278</v>
      </c>
      <c r="B13" s="19">
        <v>23006223</v>
      </c>
      <c r="C13" s="19">
        <v>0</v>
      </c>
      <c r="D13" s="59">
        <v>1874000</v>
      </c>
      <c r="E13" s="60">
        <v>1874000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468500</v>
      </c>
      <c r="X13" s="60">
        <v>-468500</v>
      </c>
      <c r="Y13" s="61">
        <v>-100</v>
      </c>
      <c r="Z13" s="62">
        <v>1874000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3680989</v>
      </c>
      <c r="C15" s="19">
        <v>0</v>
      </c>
      <c r="D15" s="59">
        <v>0</v>
      </c>
      <c r="E15" s="60">
        <v>0</v>
      </c>
      <c r="F15" s="60">
        <v>188108</v>
      </c>
      <c r="G15" s="60">
        <v>271375</v>
      </c>
      <c r="H15" s="60">
        <v>163253</v>
      </c>
      <c r="I15" s="60">
        <v>622736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622736</v>
      </c>
      <c r="W15" s="60">
        <v>0</v>
      </c>
      <c r="X15" s="60">
        <v>622736</v>
      </c>
      <c r="Y15" s="61">
        <v>0</v>
      </c>
      <c r="Z15" s="62">
        <v>0</v>
      </c>
    </row>
    <row r="16" spans="1:26" ht="13.5">
      <c r="A16" s="69" t="s">
        <v>42</v>
      </c>
      <c r="B16" s="19">
        <v>3316633</v>
      </c>
      <c r="C16" s="19">
        <v>0</v>
      </c>
      <c r="D16" s="59">
        <v>0</v>
      </c>
      <c r="E16" s="60">
        <v>0</v>
      </c>
      <c r="F16" s="60">
        <v>24793</v>
      </c>
      <c r="G16" s="60">
        <v>10039579</v>
      </c>
      <c r="H16" s="60">
        <v>4406755</v>
      </c>
      <c r="I16" s="60">
        <v>14471127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14471127</v>
      </c>
      <c r="W16" s="60">
        <v>0</v>
      </c>
      <c r="X16" s="60">
        <v>14471127</v>
      </c>
      <c r="Y16" s="61">
        <v>0</v>
      </c>
      <c r="Z16" s="62">
        <v>0</v>
      </c>
    </row>
    <row r="17" spans="1:26" ht="13.5">
      <c r="A17" s="58" t="s">
        <v>43</v>
      </c>
      <c r="B17" s="19">
        <v>27647688</v>
      </c>
      <c r="C17" s="19">
        <v>0</v>
      </c>
      <c r="D17" s="59">
        <v>22771000</v>
      </c>
      <c r="E17" s="60">
        <v>22771000</v>
      </c>
      <c r="F17" s="60">
        <v>3473024</v>
      </c>
      <c r="G17" s="60">
        <v>2969603</v>
      </c>
      <c r="H17" s="60">
        <v>1023960</v>
      </c>
      <c r="I17" s="60">
        <v>7466587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7466587</v>
      </c>
      <c r="W17" s="60">
        <v>5692750</v>
      </c>
      <c r="X17" s="60">
        <v>1773837</v>
      </c>
      <c r="Y17" s="61">
        <v>31.16</v>
      </c>
      <c r="Z17" s="62">
        <v>22771000</v>
      </c>
    </row>
    <row r="18" spans="1:26" ht="13.5">
      <c r="A18" s="70" t="s">
        <v>44</v>
      </c>
      <c r="B18" s="71">
        <f>SUM(B11:B17)</f>
        <v>76706161</v>
      </c>
      <c r="C18" s="71">
        <f>SUM(C11:C17)</f>
        <v>0</v>
      </c>
      <c r="D18" s="72">
        <f aca="true" t="shared" si="1" ref="D18:Z18">SUM(D11:D17)</f>
        <v>51640867</v>
      </c>
      <c r="E18" s="73">
        <f t="shared" si="1"/>
        <v>51640867</v>
      </c>
      <c r="F18" s="73">
        <f t="shared" si="1"/>
        <v>5818175</v>
      </c>
      <c r="G18" s="73">
        <f t="shared" si="1"/>
        <v>15777891</v>
      </c>
      <c r="H18" s="73">
        <f t="shared" si="1"/>
        <v>8091303</v>
      </c>
      <c r="I18" s="73">
        <f t="shared" si="1"/>
        <v>29687369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29687369</v>
      </c>
      <c r="W18" s="73">
        <f t="shared" si="1"/>
        <v>12910217</v>
      </c>
      <c r="X18" s="73">
        <f t="shared" si="1"/>
        <v>16777152</v>
      </c>
      <c r="Y18" s="67">
        <f>+IF(W18&lt;&gt;0,(X18/W18)*100,0)</f>
        <v>129.95251745187554</v>
      </c>
      <c r="Z18" s="74">
        <f t="shared" si="1"/>
        <v>51640867</v>
      </c>
    </row>
    <row r="19" spans="1:26" ht="13.5">
      <c r="A19" s="70" t="s">
        <v>45</v>
      </c>
      <c r="B19" s="75">
        <f>+B10-B18</f>
        <v>-14098676</v>
      </c>
      <c r="C19" s="75">
        <f>+C10-C18</f>
        <v>0</v>
      </c>
      <c r="D19" s="76">
        <f aca="true" t="shared" si="2" ref="D19:Z19">+D10-D18</f>
        <v>22090133</v>
      </c>
      <c r="E19" s="77">
        <f t="shared" si="2"/>
        <v>22090133</v>
      </c>
      <c r="F19" s="77">
        <f t="shared" si="2"/>
        <v>20015345</v>
      </c>
      <c r="G19" s="77">
        <f t="shared" si="2"/>
        <v>-10432393</v>
      </c>
      <c r="H19" s="77">
        <f t="shared" si="2"/>
        <v>-7000713</v>
      </c>
      <c r="I19" s="77">
        <f t="shared" si="2"/>
        <v>2582239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2582239</v>
      </c>
      <c r="W19" s="77">
        <f>IF(E10=E18,0,W10-W18)</f>
        <v>5522533</v>
      </c>
      <c r="X19" s="77">
        <f t="shared" si="2"/>
        <v>-2940294</v>
      </c>
      <c r="Y19" s="78">
        <f>+IF(W19&lt;&gt;0,(X19/W19)*100,0)</f>
        <v>-53.24176424115527</v>
      </c>
      <c r="Z19" s="79">
        <f t="shared" si="2"/>
        <v>22090133</v>
      </c>
    </row>
    <row r="20" spans="1:26" ht="13.5">
      <c r="A20" s="58" t="s">
        <v>46</v>
      </c>
      <c r="B20" s="19">
        <v>22195617</v>
      </c>
      <c r="C20" s="19">
        <v>0</v>
      </c>
      <c r="D20" s="59">
        <v>54528000</v>
      </c>
      <c r="E20" s="60">
        <v>54528000</v>
      </c>
      <c r="F20" s="60">
        <v>28294210</v>
      </c>
      <c r="G20" s="60">
        <v>1163720</v>
      </c>
      <c r="H20" s="60">
        <v>0</v>
      </c>
      <c r="I20" s="60">
        <v>29457930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29457930</v>
      </c>
      <c r="W20" s="60">
        <v>13632000</v>
      </c>
      <c r="X20" s="60">
        <v>15825930</v>
      </c>
      <c r="Y20" s="61">
        <v>116.09</v>
      </c>
      <c r="Z20" s="62">
        <v>54528000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8096941</v>
      </c>
      <c r="C22" s="86">
        <f>SUM(C19:C21)</f>
        <v>0</v>
      </c>
      <c r="D22" s="87">
        <f aca="true" t="shared" si="3" ref="D22:Z22">SUM(D19:D21)</f>
        <v>76618133</v>
      </c>
      <c r="E22" s="88">
        <f t="shared" si="3"/>
        <v>76618133</v>
      </c>
      <c r="F22" s="88">
        <f t="shared" si="3"/>
        <v>48309555</v>
      </c>
      <c r="G22" s="88">
        <f t="shared" si="3"/>
        <v>-9268673</v>
      </c>
      <c r="H22" s="88">
        <f t="shared" si="3"/>
        <v>-7000713</v>
      </c>
      <c r="I22" s="88">
        <f t="shared" si="3"/>
        <v>32040169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32040169</v>
      </c>
      <c r="W22" s="88">
        <f t="shared" si="3"/>
        <v>19154533</v>
      </c>
      <c r="X22" s="88">
        <f t="shared" si="3"/>
        <v>12885636</v>
      </c>
      <c r="Y22" s="89">
        <f>+IF(W22&lt;&gt;0,(X22/W22)*100,0)</f>
        <v>67.27199248345026</v>
      </c>
      <c r="Z22" s="90">
        <f t="shared" si="3"/>
        <v>76618133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8096941</v>
      </c>
      <c r="C24" s="75">
        <f>SUM(C22:C23)</f>
        <v>0</v>
      </c>
      <c r="D24" s="76">
        <f aca="true" t="shared" si="4" ref="D24:Z24">SUM(D22:D23)</f>
        <v>76618133</v>
      </c>
      <c r="E24" s="77">
        <f t="shared" si="4"/>
        <v>76618133</v>
      </c>
      <c r="F24" s="77">
        <f t="shared" si="4"/>
        <v>48309555</v>
      </c>
      <c r="G24" s="77">
        <f t="shared" si="4"/>
        <v>-9268673</v>
      </c>
      <c r="H24" s="77">
        <f t="shared" si="4"/>
        <v>-7000713</v>
      </c>
      <c r="I24" s="77">
        <f t="shared" si="4"/>
        <v>32040169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32040169</v>
      </c>
      <c r="W24" s="77">
        <f t="shared" si="4"/>
        <v>19154533</v>
      </c>
      <c r="X24" s="77">
        <f t="shared" si="4"/>
        <v>12885636</v>
      </c>
      <c r="Y24" s="78">
        <f>+IF(W24&lt;&gt;0,(X24/W24)*100,0)</f>
        <v>67.27199248345026</v>
      </c>
      <c r="Z24" s="79">
        <f t="shared" si="4"/>
        <v>76618133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70390200</v>
      </c>
      <c r="E27" s="100">
        <v>37138970</v>
      </c>
      <c r="F27" s="100">
        <v>0</v>
      </c>
      <c r="G27" s="100">
        <v>66097</v>
      </c>
      <c r="H27" s="100">
        <v>4545091</v>
      </c>
      <c r="I27" s="100">
        <v>4611188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4611188</v>
      </c>
      <c r="W27" s="100">
        <v>9284743</v>
      </c>
      <c r="X27" s="100">
        <v>-4673555</v>
      </c>
      <c r="Y27" s="101">
        <v>-50.34</v>
      </c>
      <c r="Z27" s="102">
        <v>37138970</v>
      </c>
    </row>
    <row r="28" spans="1:26" ht="13.5">
      <c r="A28" s="103" t="s">
        <v>46</v>
      </c>
      <c r="B28" s="19">
        <v>0</v>
      </c>
      <c r="C28" s="19">
        <v>0</v>
      </c>
      <c r="D28" s="59">
        <v>63728000</v>
      </c>
      <c r="E28" s="60">
        <v>35297750</v>
      </c>
      <c r="F28" s="60">
        <v>0</v>
      </c>
      <c r="G28" s="60">
        <v>0</v>
      </c>
      <c r="H28" s="60">
        <v>4360829</v>
      </c>
      <c r="I28" s="60">
        <v>4360829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4360829</v>
      </c>
      <c r="W28" s="60">
        <v>8824438</v>
      </c>
      <c r="X28" s="60">
        <v>-4463609</v>
      </c>
      <c r="Y28" s="61">
        <v>-50.58</v>
      </c>
      <c r="Z28" s="62">
        <v>35297750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6662200</v>
      </c>
      <c r="E31" s="60">
        <v>1841220</v>
      </c>
      <c r="F31" s="60">
        <v>0</v>
      </c>
      <c r="G31" s="60">
        <v>66097</v>
      </c>
      <c r="H31" s="60">
        <v>184262</v>
      </c>
      <c r="I31" s="60">
        <v>250359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250359</v>
      </c>
      <c r="W31" s="60">
        <v>460305</v>
      </c>
      <c r="X31" s="60">
        <v>-209946</v>
      </c>
      <c r="Y31" s="61">
        <v>-45.61</v>
      </c>
      <c r="Z31" s="62">
        <v>1841220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70390200</v>
      </c>
      <c r="E32" s="100">
        <f t="shared" si="5"/>
        <v>37138970</v>
      </c>
      <c r="F32" s="100">
        <f t="shared" si="5"/>
        <v>0</v>
      </c>
      <c r="G32" s="100">
        <f t="shared" si="5"/>
        <v>66097</v>
      </c>
      <c r="H32" s="100">
        <f t="shared" si="5"/>
        <v>4545091</v>
      </c>
      <c r="I32" s="100">
        <f t="shared" si="5"/>
        <v>4611188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4611188</v>
      </c>
      <c r="W32" s="100">
        <f t="shared" si="5"/>
        <v>9284743</v>
      </c>
      <c r="X32" s="100">
        <f t="shared" si="5"/>
        <v>-4673555</v>
      </c>
      <c r="Y32" s="101">
        <f>+IF(W32&lt;&gt;0,(X32/W32)*100,0)</f>
        <v>-50.33585743838036</v>
      </c>
      <c r="Z32" s="102">
        <f t="shared" si="5"/>
        <v>37138970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39571986</v>
      </c>
      <c r="C35" s="19">
        <v>0</v>
      </c>
      <c r="D35" s="59">
        <v>20525000</v>
      </c>
      <c r="E35" s="60">
        <v>20525000</v>
      </c>
      <c r="F35" s="60">
        <v>72179197</v>
      </c>
      <c r="G35" s="60">
        <v>62579535</v>
      </c>
      <c r="H35" s="60">
        <v>56274597</v>
      </c>
      <c r="I35" s="60">
        <v>56274597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56274597</v>
      </c>
      <c r="W35" s="60">
        <v>5131250</v>
      </c>
      <c r="X35" s="60">
        <v>51143347</v>
      </c>
      <c r="Y35" s="61">
        <v>996.7</v>
      </c>
      <c r="Z35" s="62">
        <v>20525000</v>
      </c>
    </row>
    <row r="36" spans="1:26" ht="13.5">
      <c r="A36" s="58" t="s">
        <v>57</v>
      </c>
      <c r="B36" s="19">
        <v>245606912</v>
      </c>
      <c r="C36" s="19">
        <v>0</v>
      </c>
      <c r="D36" s="59">
        <v>263852000</v>
      </c>
      <c r="E36" s="60">
        <v>263852000</v>
      </c>
      <c r="F36" s="60">
        <v>245621074</v>
      </c>
      <c r="G36" s="60">
        <v>245724373</v>
      </c>
      <c r="H36" s="60">
        <v>245748059</v>
      </c>
      <c r="I36" s="60">
        <v>245748059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245748059</v>
      </c>
      <c r="W36" s="60">
        <v>65963000</v>
      </c>
      <c r="X36" s="60">
        <v>179785059</v>
      </c>
      <c r="Y36" s="61">
        <v>272.55</v>
      </c>
      <c r="Z36" s="62">
        <v>263852000</v>
      </c>
    </row>
    <row r="37" spans="1:26" ht="13.5">
      <c r="A37" s="58" t="s">
        <v>58</v>
      </c>
      <c r="B37" s="19">
        <v>35431458</v>
      </c>
      <c r="C37" s="19">
        <v>0</v>
      </c>
      <c r="D37" s="59">
        <v>0</v>
      </c>
      <c r="E37" s="60">
        <v>0</v>
      </c>
      <c r="F37" s="60">
        <v>42349890</v>
      </c>
      <c r="G37" s="60">
        <v>31769726</v>
      </c>
      <c r="H37" s="60">
        <v>41705511</v>
      </c>
      <c r="I37" s="60">
        <v>41705511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41705511</v>
      </c>
      <c r="W37" s="60">
        <v>0</v>
      </c>
      <c r="X37" s="60">
        <v>41705511</v>
      </c>
      <c r="Y37" s="61">
        <v>0</v>
      </c>
      <c r="Z37" s="62">
        <v>0</v>
      </c>
    </row>
    <row r="38" spans="1:26" ht="13.5">
      <c r="A38" s="58" t="s">
        <v>59</v>
      </c>
      <c r="B38" s="19">
        <v>14842988</v>
      </c>
      <c r="C38" s="19">
        <v>0</v>
      </c>
      <c r="D38" s="59">
        <v>0</v>
      </c>
      <c r="E38" s="60">
        <v>0</v>
      </c>
      <c r="F38" s="60">
        <v>14842988</v>
      </c>
      <c r="G38" s="60">
        <v>14842988</v>
      </c>
      <c r="H38" s="60">
        <v>14842988</v>
      </c>
      <c r="I38" s="60">
        <v>14842988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14842988</v>
      </c>
      <c r="W38" s="60">
        <v>0</v>
      </c>
      <c r="X38" s="60">
        <v>14842988</v>
      </c>
      <c r="Y38" s="61">
        <v>0</v>
      </c>
      <c r="Z38" s="62">
        <v>0</v>
      </c>
    </row>
    <row r="39" spans="1:26" ht="13.5">
      <c r="A39" s="58" t="s">
        <v>60</v>
      </c>
      <c r="B39" s="19">
        <v>234904452</v>
      </c>
      <c r="C39" s="19">
        <v>0</v>
      </c>
      <c r="D39" s="59">
        <v>284377000</v>
      </c>
      <c r="E39" s="60">
        <v>284377000</v>
      </c>
      <c r="F39" s="60">
        <v>260607393</v>
      </c>
      <c r="G39" s="60">
        <v>261691194</v>
      </c>
      <c r="H39" s="60">
        <v>245474157</v>
      </c>
      <c r="I39" s="60">
        <v>245474157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245474157</v>
      </c>
      <c r="W39" s="60">
        <v>71094250</v>
      </c>
      <c r="X39" s="60">
        <v>174379907</v>
      </c>
      <c r="Y39" s="61">
        <v>245.28</v>
      </c>
      <c r="Z39" s="62">
        <v>284377000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46544940</v>
      </c>
      <c r="C42" s="19">
        <v>0</v>
      </c>
      <c r="D42" s="59">
        <v>72343000</v>
      </c>
      <c r="E42" s="60">
        <v>72343000</v>
      </c>
      <c r="F42" s="60">
        <v>29331447</v>
      </c>
      <c r="G42" s="60">
        <v>-1608769</v>
      </c>
      <c r="H42" s="60">
        <v>1489432</v>
      </c>
      <c r="I42" s="60">
        <v>29212110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29212110</v>
      </c>
      <c r="W42" s="60">
        <v>18081000</v>
      </c>
      <c r="X42" s="60">
        <v>11131110</v>
      </c>
      <c r="Y42" s="61">
        <v>61.56</v>
      </c>
      <c r="Z42" s="62">
        <v>72343000</v>
      </c>
    </row>
    <row r="43" spans="1:26" ht="13.5">
      <c r="A43" s="58" t="s">
        <v>63</v>
      </c>
      <c r="B43" s="19">
        <v>-26818876</v>
      </c>
      <c r="C43" s="19">
        <v>0</v>
      </c>
      <c r="D43" s="59">
        <v>-70464996</v>
      </c>
      <c r="E43" s="60">
        <v>-70464996</v>
      </c>
      <c r="F43" s="60">
        <v>0</v>
      </c>
      <c r="G43" s="60">
        <v>-10014786</v>
      </c>
      <c r="H43" s="60">
        <v>-4360830</v>
      </c>
      <c r="I43" s="60">
        <v>-14375616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-14375616</v>
      </c>
      <c r="W43" s="60">
        <v>-17616249</v>
      </c>
      <c r="X43" s="60">
        <v>3240633</v>
      </c>
      <c r="Y43" s="61">
        <v>-18.4</v>
      </c>
      <c r="Z43" s="62">
        <v>-70464996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22011786</v>
      </c>
      <c r="C45" s="22">
        <v>0</v>
      </c>
      <c r="D45" s="99">
        <v>4758004</v>
      </c>
      <c r="E45" s="100">
        <v>4758004</v>
      </c>
      <c r="F45" s="100">
        <v>29331447</v>
      </c>
      <c r="G45" s="100">
        <v>17707892</v>
      </c>
      <c r="H45" s="100">
        <v>14836494</v>
      </c>
      <c r="I45" s="100">
        <v>14836494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14836494</v>
      </c>
      <c r="W45" s="100">
        <v>3344751</v>
      </c>
      <c r="X45" s="100">
        <v>11491743</v>
      </c>
      <c r="Y45" s="101">
        <v>343.58</v>
      </c>
      <c r="Z45" s="102">
        <v>4758004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1450503</v>
      </c>
      <c r="C49" s="52">
        <v>0</v>
      </c>
      <c r="D49" s="129">
        <v>539497</v>
      </c>
      <c r="E49" s="54">
        <v>293359</v>
      </c>
      <c r="F49" s="54">
        <v>0</v>
      </c>
      <c r="G49" s="54">
        <v>0</v>
      </c>
      <c r="H49" s="54">
        <v>0</v>
      </c>
      <c r="I49" s="54">
        <v>307317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9800705</v>
      </c>
      <c r="W49" s="54">
        <v>0</v>
      </c>
      <c r="X49" s="54">
        <v>0</v>
      </c>
      <c r="Y49" s="54">
        <v>0</v>
      </c>
      <c r="Z49" s="130">
        <v>12391381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1160506</v>
      </c>
      <c r="C51" s="52">
        <v>0</v>
      </c>
      <c r="D51" s="129">
        <v>14456</v>
      </c>
      <c r="E51" s="54">
        <v>25315</v>
      </c>
      <c r="F51" s="54">
        <v>0</v>
      </c>
      <c r="G51" s="54">
        <v>0</v>
      </c>
      <c r="H51" s="54">
        <v>0</v>
      </c>
      <c r="I51" s="54">
        <v>117125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1317402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99.50335962605902</v>
      </c>
      <c r="E58" s="7">
        <f t="shared" si="6"/>
        <v>99.50335962605902</v>
      </c>
      <c r="F58" s="7">
        <f t="shared" si="6"/>
        <v>26.916536269670644</v>
      </c>
      <c r="G58" s="7">
        <f t="shared" si="6"/>
        <v>21.428707830276267</v>
      </c>
      <c r="H58" s="7">
        <f t="shared" si="6"/>
        <v>-1453.1941354070677</v>
      </c>
      <c r="I58" s="7">
        <f t="shared" si="6"/>
        <v>239.05266922696117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239.05266922696117</v>
      </c>
      <c r="W58" s="7">
        <f t="shared" si="6"/>
        <v>99.44493134677184</v>
      </c>
      <c r="X58" s="7">
        <f t="shared" si="6"/>
        <v>0</v>
      </c>
      <c r="Y58" s="7">
        <f t="shared" si="6"/>
        <v>0</v>
      </c>
      <c r="Z58" s="8">
        <f t="shared" si="6"/>
        <v>99.50335962605902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99.45530278756809</v>
      </c>
      <c r="E59" s="10">
        <f t="shared" si="7"/>
        <v>99.45530278756809</v>
      </c>
      <c r="F59" s="10">
        <f t="shared" si="7"/>
        <v>28.05999387289273</v>
      </c>
      <c r="G59" s="10">
        <f t="shared" si="7"/>
        <v>22.35144312393888</v>
      </c>
      <c r="H59" s="10">
        <f t="shared" si="7"/>
        <v>-1135.8607501004572</v>
      </c>
      <c r="I59" s="10">
        <f t="shared" si="7"/>
        <v>270.7606147191683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270.7606147191683</v>
      </c>
      <c r="W59" s="10">
        <f t="shared" si="7"/>
        <v>99.45530278756809</v>
      </c>
      <c r="X59" s="10">
        <f t="shared" si="7"/>
        <v>0</v>
      </c>
      <c r="Y59" s="10">
        <f t="shared" si="7"/>
        <v>0</v>
      </c>
      <c r="Z59" s="11">
        <f t="shared" si="7"/>
        <v>99.45530278756809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12.66918455397105</v>
      </c>
      <c r="G60" s="13">
        <f t="shared" si="7"/>
        <v>8.791575909024093</v>
      </c>
      <c r="H60" s="13">
        <f t="shared" si="7"/>
        <v>9.195355689820635</v>
      </c>
      <c r="I60" s="13">
        <f t="shared" si="7"/>
        <v>10.21785975082543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10.21785975082543</v>
      </c>
      <c r="W60" s="13">
        <f t="shared" si="7"/>
        <v>99.33774834437085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7.8325239678851215</v>
      </c>
      <c r="G64" s="13">
        <f t="shared" si="7"/>
        <v>8.928789544399658</v>
      </c>
      <c r="H64" s="13">
        <f t="shared" si="7"/>
        <v>2.6600875047177066</v>
      </c>
      <c r="I64" s="13">
        <f t="shared" si="7"/>
        <v>6.5000990377218555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6.5000990377218555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149.84214680347276</v>
      </c>
      <c r="G65" s="13">
        <f t="shared" si="7"/>
        <v>0</v>
      </c>
      <c r="H65" s="13">
        <f t="shared" si="7"/>
        <v>200.49099836333878</v>
      </c>
      <c r="I65" s="13">
        <f t="shared" si="7"/>
        <v>141.9223237597911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141.9223237597911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9519657</v>
      </c>
      <c r="C67" s="24"/>
      <c r="D67" s="25">
        <v>10269000</v>
      </c>
      <c r="E67" s="26">
        <v>10269000</v>
      </c>
      <c r="F67" s="26">
        <v>1001429</v>
      </c>
      <c r="G67" s="26">
        <v>1099693</v>
      </c>
      <c r="H67" s="26">
        <v>-266958</v>
      </c>
      <c r="I67" s="26">
        <v>1834164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1834164</v>
      </c>
      <c r="W67" s="26">
        <v>2567250</v>
      </c>
      <c r="X67" s="26"/>
      <c r="Y67" s="25"/>
      <c r="Z67" s="27">
        <v>10269000</v>
      </c>
    </row>
    <row r="68" spans="1:26" ht="13.5" hidden="1">
      <c r="A68" s="37" t="s">
        <v>31</v>
      </c>
      <c r="B68" s="19">
        <v>8693165</v>
      </c>
      <c r="C68" s="19"/>
      <c r="D68" s="20">
        <v>9363000</v>
      </c>
      <c r="E68" s="21">
        <v>9363000</v>
      </c>
      <c r="F68" s="21">
        <v>927028</v>
      </c>
      <c r="G68" s="21">
        <v>1024860</v>
      </c>
      <c r="H68" s="21">
        <v>-340941</v>
      </c>
      <c r="I68" s="21">
        <v>1610947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1610947</v>
      </c>
      <c r="W68" s="21">
        <v>2340750</v>
      </c>
      <c r="X68" s="21"/>
      <c r="Y68" s="20"/>
      <c r="Z68" s="23">
        <v>9363000</v>
      </c>
    </row>
    <row r="69" spans="1:26" ht="13.5" hidden="1">
      <c r="A69" s="38" t="s">
        <v>32</v>
      </c>
      <c r="B69" s="19">
        <v>826492</v>
      </c>
      <c r="C69" s="19"/>
      <c r="D69" s="20">
        <v>906000</v>
      </c>
      <c r="E69" s="21">
        <v>906000</v>
      </c>
      <c r="F69" s="21">
        <v>74401</v>
      </c>
      <c r="G69" s="21">
        <v>74833</v>
      </c>
      <c r="H69" s="21">
        <v>73983</v>
      </c>
      <c r="I69" s="21">
        <v>223217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223217</v>
      </c>
      <c r="W69" s="21">
        <v>226500</v>
      </c>
      <c r="X69" s="21"/>
      <c r="Y69" s="20"/>
      <c r="Z69" s="23">
        <v>906000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71867</v>
      </c>
      <c r="G73" s="21">
        <v>73683</v>
      </c>
      <c r="H73" s="21">
        <v>71539</v>
      </c>
      <c r="I73" s="21">
        <v>217089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217089</v>
      </c>
      <c r="W73" s="21"/>
      <c r="X73" s="21"/>
      <c r="Y73" s="20"/>
      <c r="Z73" s="23"/>
    </row>
    <row r="74" spans="1:26" ht="13.5" hidden="1">
      <c r="A74" s="39" t="s">
        <v>107</v>
      </c>
      <c r="B74" s="19">
        <v>826492</v>
      </c>
      <c r="C74" s="19"/>
      <c r="D74" s="20">
        <v>906000</v>
      </c>
      <c r="E74" s="21">
        <v>906000</v>
      </c>
      <c r="F74" s="21">
        <v>2534</v>
      </c>
      <c r="G74" s="21">
        <v>1150</v>
      </c>
      <c r="H74" s="21">
        <v>2444</v>
      </c>
      <c r="I74" s="21">
        <v>6128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6128</v>
      </c>
      <c r="W74" s="21">
        <v>226500</v>
      </c>
      <c r="X74" s="21"/>
      <c r="Y74" s="20"/>
      <c r="Z74" s="23">
        <v>906000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9519657</v>
      </c>
      <c r="C76" s="32"/>
      <c r="D76" s="33">
        <v>10218000</v>
      </c>
      <c r="E76" s="34">
        <v>10218000</v>
      </c>
      <c r="F76" s="34">
        <v>269550</v>
      </c>
      <c r="G76" s="34">
        <v>235650</v>
      </c>
      <c r="H76" s="34">
        <v>3879418</v>
      </c>
      <c r="I76" s="34">
        <v>4384618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4384618</v>
      </c>
      <c r="W76" s="34">
        <v>2553000</v>
      </c>
      <c r="X76" s="34"/>
      <c r="Y76" s="33"/>
      <c r="Z76" s="35">
        <v>10218000</v>
      </c>
    </row>
    <row r="77" spans="1:26" ht="13.5" hidden="1">
      <c r="A77" s="37" t="s">
        <v>31</v>
      </c>
      <c r="B77" s="19">
        <v>8693165</v>
      </c>
      <c r="C77" s="19"/>
      <c r="D77" s="20">
        <v>9312000</v>
      </c>
      <c r="E77" s="21">
        <v>9312000</v>
      </c>
      <c r="F77" s="21">
        <v>260124</v>
      </c>
      <c r="G77" s="21">
        <v>229071</v>
      </c>
      <c r="H77" s="21">
        <v>3872615</v>
      </c>
      <c r="I77" s="21">
        <v>4361810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4361810</v>
      </c>
      <c r="W77" s="21">
        <v>2328000</v>
      </c>
      <c r="X77" s="21"/>
      <c r="Y77" s="20"/>
      <c r="Z77" s="23">
        <v>9312000</v>
      </c>
    </row>
    <row r="78" spans="1:26" ht="13.5" hidden="1">
      <c r="A78" s="38" t="s">
        <v>32</v>
      </c>
      <c r="B78" s="19">
        <v>826492</v>
      </c>
      <c r="C78" s="19"/>
      <c r="D78" s="20">
        <v>906000</v>
      </c>
      <c r="E78" s="21">
        <v>906000</v>
      </c>
      <c r="F78" s="21">
        <v>9426</v>
      </c>
      <c r="G78" s="21">
        <v>6579</v>
      </c>
      <c r="H78" s="21">
        <v>6803</v>
      </c>
      <c r="I78" s="21">
        <v>22808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22808</v>
      </c>
      <c r="W78" s="21">
        <v>225000</v>
      </c>
      <c r="X78" s="21"/>
      <c r="Y78" s="20"/>
      <c r="Z78" s="23">
        <v>906000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826492</v>
      </c>
      <c r="C82" s="19"/>
      <c r="D82" s="20">
        <v>906000</v>
      </c>
      <c r="E82" s="21">
        <v>906000</v>
      </c>
      <c r="F82" s="21">
        <v>5629</v>
      </c>
      <c r="G82" s="21">
        <v>6579</v>
      </c>
      <c r="H82" s="21">
        <v>1903</v>
      </c>
      <c r="I82" s="21">
        <v>14111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14111</v>
      </c>
      <c r="W82" s="21">
        <v>225000</v>
      </c>
      <c r="X82" s="21"/>
      <c r="Y82" s="20"/>
      <c r="Z82" s="23">
        <v>906000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3797</v>
      </c>
      <c r="G83" s="21"/>
      <c r="H83" s="21">
        <v>4900</v>
      </c>
      <c r="I83" s="21">
        <v>8697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8697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5374000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5374000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5374000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5374000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84803102</v>
      </c>
      <c r="D5" s="153">
        <f>SUM(D6:D8)</f>
        <v>0</v>
      </c>
      <c r="E5" s="154">
        <f t="shared" si="0"/>
        <v>128259000</v>
      </c>
      <c r="F5" s="100">
        <f t="shared" si="0"/>
        <v>128259000</v>
      </c>
      <c r="G5" s="100">
        <f t="shared" si="0"/>
        <v>53662564</v>
      </c>
      <c r="H5" s="100">
        <f t="shared" si="0"/>
        <v>5136148</v>
      </c>
      <c r="I5" s="100">
        <f t="shared" si="0"/>
        <v>883144</v>
      </c>
      <c r="J5" s="100">
        <f t="shared" si="0"/>
        <v>59681856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59681856</v>
      </c>
      <c r="X5" s="100">
        <f t="shared" si="0"/>
        <v>32064750</v>
      </c>
      <c r="Y5" s="100">
        <f t="shared" si="0"/>
        <v>27617106</v>
      </c>
      <c r="Z5" s="137">
        <f>+IF(X5&lt;&gt;0,+(Y5/X5)*100,0)</f>
        <v>86.12917923888382</v>
      </c>
      <c r="AA5" s="153">
        <f>SUM(AA6:AA8)</f>
        <v>128259000</v>
      </c>
    </row>
    <row r="6" spans="1:27" ht="13.5">
      <c r="A6" s="138" t="s">
        <v>75</v>
      </c>
      <c r="B6" s="136"/>
      <c r="C6" s="155">
        <v>84803102</v>
      </c>
      <c r="D6" s="155"/>
      <c r="E6" s="156"/>
      <c r="F6" s="60"/>
      <c r="G6" s="60">
        <v>1376</v>
      </c>
      <c r="H6" s="60">
        <v>419355</v>
      </c>
      <c r="I6" s="60"/>
      <c r="J6" s="60">
        <v>420731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420731</v>
      </c>
      <c r="X6" s="60"/>
      <c r="Y6" s="60">
        <v>420731</v>
      </c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128259000</v>
      </c>
      <c r="F7" s="159">
        <v>128259000</v>
      </c>
      <c r="G7" s="159">
        <v>25334861</v>
      </c>
      <c r="H7" s="159">
        <v>1735964</v>
      </c>
      <c r="I7" s="159">
        <v>484392</v>
      </c>
      <c r="J7" s="159">
        <v>27555217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27555217</v>
      </c>
      <c r="X7" s="159">
        <v>32064750</v>
      </c>
      <c r="Y7" s="159">
        <v>-4509533</v>
      </c>
      <c r="Z7" s="141">
        <v>-14.06</v>
      </c>
      <c r="AA7" s="157">
        <v>128259000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28326327</v>
      </c>
      <c r="H8" s="60">
        <v>2980829</v>
      </c>
      <c r="I8" s="60">
        <v>398752</v>
      </c>
      <c r="J8" s="60">
        <v>31705908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31705908</v>
      </c>
      <c r="X8" s="60"/>
      <c r="Y8" s="60">
        <v>31705908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353204</v>
      </c>
      <c r="H9" s="100">
        <f t="shared" si="1"/>
        <v>409387</v>
      </c>
      <c r="I9" s="100">
        <f t="shared" si="1"/>
        <v>135907</v>
      </c>
      <c r="J9" s="100">
        <f t="shared" si="1"/>
        <v>898498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898498</v>
      </c>
      <c r="X9" s="100">
        <f t="shared" si="1"/>
        <v>0</v>
      </c>
      <c r="Y9" s="100">
        <f t="shared" si="1"/>
        <v>898498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226748</v>
      </c>
      <c r="H10" s="60">
        <v>291604</v>
      </c>
      <c r="I10" s="60">
        <v>1716</v>
      </c>
      <c r="J10" s="60">
        <v>520068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520068</v>
      </c>
      <c r="X10" s="60"/>
      <c r="Y10" s="60">
        <v>520068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126456</v>
      </c>
      <c r="H12" s="60">
        <v>117783</v>
      </c>
      <c r="I12" s="60">
        <v>134191</v>
      </c>
      <c r="J12" s="60">
        <v>378430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378430</v>
      </c>
      <c r="X12" s="60"/>
      <c r="Y12" s="60">
        <v>378430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40095</v>
      </c>
      <c r="H15" s="100">
        <f t="shared" si="2"/>
        <v>890000</v>
      </c>
      <c r="I15" s="100">
        <f t="shared" si="2"/>
        <v>0</v>
      </c>
      <c r="J15" s="100">
        <f t="shared" si="2"/>
        <v>930095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930095</v>
      </c>
      <c r="X15" s="100">
        <f t="shared" si="2"/>
        <v>0</v>
      </c>
      <c r="Y15" s="100">
        <f t="shared" si="2"/>
        <v>930095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40095</v>
      </c>
      <c r="H16" s="60">
        <v>890000</v>
      </c>
      <c r="I16" s="60"/>
      <c r="J16" s="60">
        <v>930095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930095</v>
      </c>
      <c r="X16" s="60"/>
      <c r="Y16" s="60">
        <v>930095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71867</v>
      </c>
      <c r="H19" s="100">
        <f t="shared" si="3"/>
        <v>73683</v>
      </c>
      <c r="I19" s="100">
        <f t="shared" si="3"/>
        <v>71539</v>
      </c>
      <c r="J19" s="100">
        <f t="shared" si="3"/>
        <v>217089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217089</v>
      </c>
      <c r="X19" s="100">
        <f t="shared" si="3"/>
        <v>0</v>
      </c>
      <c r="Y19" s="100">
        <f t="shared" si="3"/>
        <v>217089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71867</v>
      </c>
      <c r="H23" s="60">
        <v>73683</v>
      </c>
      <c r="I23" s="60">
        <v>71539</v>
      </c>
      <c r="J23" s="60">
        <v>217089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217089</v>
      </c>
      <c r="X23" s="60"/>
      <c r="Y23" s="60">
        <v>217089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84803102</v>
      </c>
      <c r="D25" s="168">
        <f>+D5+D9+D15+D19+D24</f>
        <v>0</v>
      </c>
      <c r="E25" s="169">
        <f t="shared" si="4"/>
        <v>128259000</v>
      </c>
      <c r="F25" s="73">
        <f t="shared" si="4"/>
        <v>128259000</v>
      </c>
      <c r="G25" s="73">
        <f t="shared" si="4"/>
        <v>54127730</v>
      </c>
      <c r="H25" s="73">
        <f t="shared" si="4"/>
        <v>6509218</v>
      </c>
      <c r="I25" s="73">
        <f t="shared" si="4"/>
        <v>1090590</v>
      </c>
      <c r="J25" s="73">
        <f t="shared" si="4"/>
        <v>61727538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61727538</v>
      </c>
      <c r="X25" s="73">
        <f t="shared" si="4"/>
        <v>32064750</v>
      </c>
      <c r="Y25" s="73">
        <f t="shared" si="4"/>
        <v>29662788</v>
      </c>
      <c r="Z25" s="170">
        <f>+IF(X25&lt;&gt;0,+(Y25/X25)*100,0)</f>
        <v>92.50902626716254</v>
      </c>
      <c r="AA25" s="168">
        <f>+AA5+AA9+AA15+AA19+AA24</f>
        <v>128259000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76706161</v>
      </c>
      <c r="D28" s="153">
        <f>SUM(D29:D31)</f>
        <v>0</v>
      </c>
      <c r="E28" s="154">
        <f t="shared" si="5"/>
        <v>51640867</v>
      </c>
      <c r="F28" s="100">
        <f t="shared" si="5"/>
        <v>51640867</v>
      </c>
      <c r="G28" s="100">
        <f t="shared" si="5"/>
        <v>5008368</v>
      </c>
      <c r="H28" s="100">
        <f t="shared" si="5"/>
        <v>15088397</v>
      </c>
      <c r="I28" s="100">
        <f t="shared" si="5"/>
        <v>7512270</v>
      </c>
      <c r="J28" s="100">
        <f t="shared" si="5"/>
        <v>27609035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27609035</v>
      </c>
      <c r="X28" s="100">
        <f t="shared" si="5"/>
        <v>12910217</v>
      </c>
      <c r="Y28" s="100">
        <f t="shared" si="5"/>
        <v>14698818</v>
      </c>
      <c r="Z28" s="137">
        <f>+IF(X28&lt;&gt;0,+(Y28/X28)*100,0)</f>
        <v>113.85415132836265</v>
      </c>
      <c r="AA28" s="153">
        <f>SUM(AA29:AA31)</f>
        <v>51640867</v>
      </c>
    </row>
    <row r="29" spans="1:27" ht="13.5">
      <c r="A29" s="138" t="s">
        <v>75</v>
      </c>
      <c r="B29" s="136"/>
      <c r="C29" s="155">
        <v>76706161</v>
      </c>
      <c r="D29" s="155"/>
      <c r="E29" s="156">
        <v>5411867</v>
      </c>
      <c r="F29" s="60">
        <v>5411867</v>
      </c>
      <c r="G29" s="60">
        <v>1831919</v>
      </c>
      <c r="H29" s="60">
        <v>1305601</v>
      </c>
      <c r="I29" s="60">
        <v>1379869</v>
      </c>
      <c r="J29" s="60">
        <v>4517389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4517389</v>
      </c>
      <c r="X29" s="60">
        <v>1352967</v>
      </c>
      <c r="Y29" s="60">
        <v>3164422</v>
      </c>
      <c r="Z29" s="140">
        <v>233.89</v>
      </c>
      <c r="AA29" s="155">
        <v>5411867</v>
      </c>
    </row>
    <row r="30" spans="1:27" ht="13.5">
      <c r="A30" s="138" t="s">
        <v>76</v>
      </c>
      <c r="B30" s="136"/>
      <c r="C30" s="157"/>
      <c r="D30" s="157"/>
      <c r="E30" s="158">
        <v>46229000</v>
      </c>
      <c r="F30" s="159">
        <v>46229000</v>
      </c>
      <c r="G30" s="159">
        <v>816714</v>
      </c>
      <c r="H30" s="159">
        <v>1069697</v>
      </c>
      <c r="I30" s="159">
        <v>1140429</v>
      </c>
      <c r="J30" s="159">
        <v>3026840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3026840</v>
      </c>
      <c r="X30" s="159">
        <v>11557250</v>
      </c>
      <c r="Y30" s="159">
        <v>-8530410</v>
      </c>
      <c r="Z30" s="141">
        <v>-73.81</v>
      </c>
      <c r="AA30" s="157">
        <v>46229000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2359735</v>
      </c>
      <c r="H31" s="60">
        <v>12713099</v>
      </c>
      <c r="I31" s="60">
        <v>4991972</v>
      </c>
      <c r="J31" s="60">
        <v>20064806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20064806</v>
      </c>
      <c r="X31" s="60"/>
      <c r="Y31" s="60">
        <v>20064806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732624</v>
      </c>
      <c r="H32" s="100">
        <f t="shared" si="6"/>
        <v>603960</v>
      </c>
      <c r="I32" s="100">
        <f t="shared" si="6"/>
        <v>503444</v>
      </c>
      <c r="J32" s="100">
        <f t="shared" si="6"/>
        <v>1840028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1840028</v>
      </c>
      <c r="X32" s="100">
        <f t="shared" si="6"/>
        <v>0</v>
      </c>
      <c r="Y32" s="100">
        <f t="shared" si="6"/>
        <v>1840028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490981</v>
      </c>
      <c r="H33" s="60">
        <v>376332</v>
      </c>
      <c r="I33" s="60">
        <v>366336</v>
      </c>
      <c r="J33" s="60">
        <v>1233649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1233649</v>
      </c>
      <c r="X33" s="60"/>
      <c r="Y33" s="60">
        <v>1233649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241643</v>
      </c>
      <c r="H35" s="60">
        <v>227628</v>
      </c>
      <c r="I35" s="60">
        <v>137108</v>
      </c>
      <c r="J35" s="60">
        <v>606379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606379</v>
      </c>
      <c r="X35" s="60"/>
      <c r="Y35" s="60">
        <v>606379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77183</v>
      </c>
      <c r="H38" s="100">
        <f t="shared" si="7"/>
        <v>85534</v>
      </c>
      <c r="I38" s="100">
        <f t="shared" si="7"/>
        <v>75589</v>
      </c>
      <c r="J38" s="100">
        <f t="shared" si="7"/>
        <v>238306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238306</v>
      </c>
      <c r="X38" s="100">
        <f t="shared" si="7"/>
        <v>0</v>
      </c>
      <c r="Y38" s="100">
        <f t="shared" si="7"/>
        <v>238306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77183</v>
      </c>
      <c r="H39" s="60">
        <v>85534</v>
      </c>
      <c r="I39" s="60">
        <v>75589</v>
      </c>
      <c r="J39" s="60">
        <v>238306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238306</v>
      </c>
      <c r="X39" s="60"/>
      <c r="Y39" s="60">
        <v>238306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76706161</v>
      </c>
      <c r="D48" s="168">
        <f>+D28+D32+D38+D42+D47</f>
        <v>0</v>
      </c>
      <c r="E48" s="169">
        <f t="shared" si="9"/>
        <v>51640867</v>
      </c>
      <c r="F48" s="73">
        <f t="shared" si="9"/>
        <v>51640867</v>
      </c>
      <c r="G48" s="73">
        <f t="shared" si="9"/>
        <v>5818175</v>
      </c>
      <c r="H48" s="73">
        <f t="shared" si="9"/>
        <v>15777891</v>
      </c>
      <c r="I48" s="73">
        <f t="shared" si="9"/>
        <v>8091303</v>
      </c>
      <c r="J48" s="73">
        <f t="shared" si="9"/>
        <v>29687369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29687369</v>
      </c>
      <c r="X48" s="73">
        <f t="shared" si="9"/>
        <v>12910217</v>
      </c>
      <c r="Y48" s="73">
        <f t="shared" si="9"/>
        <v>16777152</v>
      </c>
      <c r="Z48" s="170">
        <f>+IF(X48&lt;&gt;0,+(Y48/X48)*100,0)</f>
        <v>129.95251745187554</v>
      </c>
      <c r="AA48" s="168">
        <f>+AA28+AA32+AA38+AA42+AA47</f>
        <v>51640867</v>
      </c>
    </row>
    <row r="49" spans="1:27" ht="13.5">
      <c r="A49" s="148" t="s">
        <v>49</v>
      </c>
      <c r="B49" s="149"/>
      <c r="C49" s="171">
        <f aca="true" t="shared" si="10" ref="C49:Y49">+C25-C48</f>
        <v>8096941</v>
      </c>
      <c r="D49" s="171">
        <f>+D25-D48</f>
        <v>0</v>
      </c>
      <c r="E49" s="172">
        <f t="shared" si="10"/>
        <v>76618133</v>
      </c>
      <c r="F49" s="173">
        <f t="shared" si="10"/>
        <v>76618133</v>
      </c>
      <c r="G49" s="173">
        <f t="shared" si="10"/>
        <v>48309555</v>
      </c>
      <c r="H49" s="173">
        <f t="shared" si="10"/>
        <v>-9268673</v>
      </c>
      <c r="I49" s="173">
        <f t="shared" si="10"/>
        <v>-7000713</v>
      </c>
      <c r="J49" s="173">
        <f t="shared" si="10"/>
        <v>32040169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32040169</v>
      </c>
      <c r="X49" s="173">
        <f>IF(F25=F48,0,X25-X48)</f>
        <v>19154533</v>
      </c>
      <c r="Y49" s="173">
        <f t="shared" si="10"/>
        <v>12885636</v>
      </c>
      <c r="Z49" s="174">
        <f>+IF(X49&lt;&gt;0,+(Y49/X49)*100,0)</f>
        <v>67.27199248345026</v>
      </c>
      <c r="AA49" s="171">
        <f>+AA25-AA48</f>
        <v>76618133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8693165</v>
      </c>
      <c r="D5" s="155">
        <v>0</v>
      </c>
      <c r="E5" s="156">
        <v>9363000</v>
      </c>
      <c r="F5" s="60">
        <v>9363000</v>
      </c>
      <c r="G5" s="60">
        <v>927028</v>
      </c>
      <c r="H5" s="60">
        <v>1024860</v>
      </c>
      <c r="I5" s="60">
        <v>-340941</v>
      </c>
      <c r="J5" s="60">
        <v>1610947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1610947</v>
      </c>
      <c r="X5" s="60">
        <v>2340750</v>
      </c>
      <c r="Y5" s="60">
        <v>-729803</v>
      </c>
      <c r="Z5" s="140">
        <v>-31.18</v>
      </c>
      <c r="AA5" s="155">
        <v>9363000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71867</v>
      </c>
      <c r="H10" s="54">
        <v>73683</v>
      </c>
      <c r="I10" s="54">
        <v>71539</v>
      </c>
      <c r="J10" s="54">
        <v>217089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217089</v>
      </c>
      <c r="X10" s="54">
        <v>0</v>
      </c>
      <c r="Y10" s="54">
        <v>217089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826492</v>
      </c>
      <c r="D11" s="155">
        <v>0</v>
      </c>
      <c r="E11" s="156">
        <v>906000</v>
      </c>
      <c r="F11" s="60">
        <v>906000</v>
      </c>
      <c r="G11" s="60">
        <v>2534</v>
      </c>
      <c r="H11" s="60">
        <v>1150</v>
      </c>
      <c r="I11" s="60">
        <v>2444</v>
      </c>
      <c r="J11" s="60">
        <v>6128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6128</v>
      </c>
      <c r="X11" s="60">
        <v>226500</v>
      </c>
      <c r="Y11" s="60">
        <v>-220372</v>
      </c>
      <c r="Z11" s="140">
        <v>-97.29</v>
      </c>
      <c r="AA11" s="155">
        <v>906000</v>
      </c>
    </row>
    <row r="12" spans="1:27" ht="13.5">
      <c r="A12" s="183" t="s">
        <v>108</v>
      </c>
      <c r="B12" s="185"/>
      <c r="C12" s="155">
        <v>127651</v>
      </c>
      <c r="D12" s="155">
        <v>0</v>
      </c>
      <c r="E12" s="156">
        <v>0</v>
      </c>
      <c r="F12" s="60">
        <v>0</v>
      </c>
      <c r="G12" s="60">
        <v>10225</v>
      </c>
      <c r="H12" s="60">
        <v>10225</v>
      </c>
      <c r="I12" s="60">
        <v>10225</v>
      </c>
      <c r="J12" s="60">
        <v>30675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30675</v>
      </c>
      <c r="X12" s="60">
        <v>0</v>
      </c>
      <c r="Y12" s="60">
        <v>30675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1047737</v>
      </c>
      <c r="D13" s="155">
        <v>0</v>
      </c>
      <c r="E13" s="156">
        <v>1316000</v>
      </c>
      <c r="F13" s="60">
        <v>1316000</v>
      </c>
      <c r="G13" s="60">
        <v>147520</v>
      </c>
      <c r="H13" s="60">
        <v>116079</v>
      </c>
      <c r="I13" s="60">
        <v>141799</v>
      </c>
      <c r="J13" s="60">
        <v>405398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405398</v>
      </c>
      <c r="X13" s="60">
        <v>329000</v>
      </c>
      <c r="Y13" s="60">
        <v>76398</v>
      </c>
      <c r="Z13" s="140">
        <v>23.22</v>
      </c>
      <c r="AA13" s="155">
        <v>1316000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282098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23200</v>
      </c>
      <c r="J16" s="60">
        <v>23200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23200</v>
      </c>
      <c r="X16" s="60">
        <v>0</v>
      </c>
      <c r="Y16" s="60">
        <v>23200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1211015</v>
      </c>
      <c r="D17" s="155">
        <v>0</v>
      </c>
      <c r="E17" s="156">
        <v>0</v>
      </c>
      <c r="F17" s="60">
        <v>0</v>
      </c>
      <c r="G17" s="60">
        <v>126456</v>
      </c>
      <c r="H17" s="60">
        <v>117783</v>
      </c>
      <c r="I17" s="60">
        <v>110991</v>
      </c>
      <c r="J17" s="60">
        <v>355230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355230</v>
      </c>
      <c r="X17" s="60">
        <v>0</v>
      </c>
      <c r="Y17" s="60">
        <v>355230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49711905</v>
      </c>
      <c r="D19" s="155">
        <v>0</v>
      </c>
      <c r="E19" s="156">
        <v>57046000</v>
      </c>
      <c r="F19" s="60">
        <v>57046000</v>
      </c>
      <c r="G19" s="60">
        <v>23945454</v>
      </c>
      <c r="H19" s="60">
        <v>1178641</v>
      </c>
      <c r="I19" s="60">
        <v>0</v>
      </c>
      <c r="J19" s="60">
        <v>25124095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25124095</v>
      </c>
      <c r="X19" s="60">
        <v>14261500</v>
      </c>
      <c r="Y19" s="60">
        <v>10862595</v>
      </c>
      <c r="Z19" s="140">
        <v>76.17</v>
      </c>
      <c r="AA19" s="155">
        <v>57046000</v>
      </c>
    </row>
    <row r="20" spans="1:27" ht="13.5">
      <c r="A20" s="181" t="s">
        <v>35</v>
      </c>
      <c r="B20" s="185"/>
      <c r="C20" s="155">
        <v>566028</v>
      </c>
      <c r="D20" s="155">
        <v>0</v>
      </c>
      <c r="E20" s="156">
        <v>5100000</v>
      </c>
      <c r="F20" s="54">
        <v>5100000</v>
      </c>
      <c r="G20" s="54">
        <v>602436</v>
      </c>
      <c r="H20" s="54">
        <v>2823077</v>
      </c>
      <c r="I20" s="54">
        <v>1071333</v>
      </c>
      <c r="J20" s="54">
        <v>4496846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4496846</v>
      </c>
      <c r="X20" s="54">
        <v>1275000</v>
      </c>
      <c r="Y20" s="54">
        <v>3221846</v>
      </c>
      <c r="Z20" s="184">
        <v>252.69</v>
      </c>
      <c r="AA20" s="130">
        <v>5100000</v>
      </c>
    </row>
    <row r="21" spans="1:27" ht="13.5">
      <c r="A21" s="181" t="s">
        <v>115</v>
      </c>
      <c r="B21" s="185"/>
      <c r="C21" s="155">
        <v>141394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62607485</v>
      </c>
      <c r="D22" s="188">
        <f>SUM(D5:D21)</f>
        <v>0</v>
      </c>
      <c r="E22" s="189">
        <f t="shared" si="0"/>
        <v>73731000</v>
      </c>
      <c r="F22" s="190">
        <f t="shared" si="0"/>
        <v>73731000</v>
      </c>
      <c r="G22" s="190">
        <f t="shared" si="0"/>
        <v>25833520</v>
      </c>
      <c r="H22" s="190">
        <f t="shared" si="0"/>
        <v>5345498</v>
      </c>
      <c r="I22" s="190">
        <f t="shared" si="0"/>
        <v>1090590</v>
      </c>
      <c r="J22" s="190">
        <f t="shared" si="0"/>
        <v>32269608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32269608</v>
      </c>
      <c r="X22" s="190">
        <f t="shared" si="0"/>
        <v>18432750</v>
      </c>
      <c r="Y22" s="190">
        <f t="shared" si="0"/>
        <v>13836858</v>
      </c>
      <c r="Z22" s="191">
        <f>+IF(X22&lt;&gt;0,+(Y22/X22)*100,0)</f>
        <v>75.06670464255198</v>
      </c>
      <c r="AA22" s="188">
        <f>SUM(AA5:AA21)</f>
        <v>73731000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14698052</v>
      </c>
      <c r="D25" s="155">
        <v>0</v>
      </c>
      <c r="E25" s="156">
        <v>21584000</v>
      </c>
      <c r="F25" s="60">
        <v>21584000</v>
      </c>
      <c r="G25" s="60">
        <v>1499023</v>
      </c>
      <c r="H25" s="60">
        <v>1841535</v>
      </c>
      <c r="I25" s="60">
        <v>1841536</v>
      </c>
      <c r="J25" s="60">
        <v>5182094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5182094</v>
      </c>
      <c r="X25" s="60">
        <v>5396000</v>
      </c>
      <c r="Y25" s="60">
        <v>-213906</v>
      </c>
      <c r="Z25" s="140">
        <v>-3.96</v>
      </c>
      <c r="AA25" s="155">
        <v>21584000</v>
      </c>
    </row>
    <row r="26" spans="1:27" ht="13.5">
      <c r="A26" s="183" t="s">
        <v>38</v>
      </c>
      <c r="B26" s="182"/>
      <c r="C26" s="155">
        <v>4356576</v>
      </c>
      <c r="D26" s="155">
        <v>0</v>
      </c>
      <c r="E26" s="156">
        <v>5411867</v>
      </c>
      <c r="F26" s="60">
        <v>5411867</v>
      </c>
      <c r="G26" s="60">
        <v>633227</v>
      </c>
      <c r="H26" s="60">
        <v>655799</v>
      </c>
      <c r="I26" s="60">
        <v>655799</v>
      </c>
      <c r="J26" s="60">
        <v>1944825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1944825</v>
      </c>
      <c r="X26" s="60">
        <v>1352967</v>
      </c>
      <c r="Y26" s="60">
        <v>591858</v>
      </c>
      <c r="Z26" s="140">
        <v>43.75</v>
      </c>
      <c r="AA26" s="155">
        <v>5411867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23006223</v>
      </c>
      <c r="D28" s="155">
        <v>0</v>
      </c>
      <c r="E28" s="156">
        <v>1874000</v>
      </c>
      <c r="F28" s="60">
        <v>1874000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468500</v>
      </c>
      <c r="Y28" s="60">
        <v>-468500</v>
      </c>
      <c r="Z28" s="140">
        <v>-100</v>
      </c>
      <c r="AA28" s="155">
        <v>1874000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3680989</v>
      </c>
      <c r="D31" s="155">
        <v>0</v>
      </c>
      <c r="E31" s="156">
        <v>0</v>
      </c>
      <c r="F31" s="60">
        <v>0</v>
      </c>
      <c r="G31" s="60">
        <v>188108</v>
      </c>
      <c r="H31" s="60">
        <v>271375</v>
      </c>
      <c r="I31" s="60">
        <v>163253</v>
      </c>
      <c r="J31" s="60">
        <v>622736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622736</v>
      </c>
      <c r="X31" s="60">
        <v>0</v>
      </c>
      <c r="Y31" s="60">
        <v>622736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3316633</v>
      </c>
      <c r="D33" s="155">
        <v>0</v>
      </c>
      <c r="E33" s="156">
        <v>0</v>
      </c>
      <c r="F33" s="60">
        <v>0</v>
      </c>
      <c r="G33" s="60">
        <v>24793</v>
      </c>
      <c r="H33" s="60">
        <v>10039579</v>
      </c>
      <c r="I33" s="60">
        <v>4406755</v>
      </c>
      <c r="J33" s="60">
        <v>14471127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14471127</v>
      </c>
      <c r="X33" s="60">
        <v>0</v>
      </c>
      <c r="Y33" s="60">
        <v>14471127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27647688</v>
      </c>
      <c r="D34" s="155">
        <v>0</v>
      </c>
      <c r="E34" s="156">
        <v>22771000</v>
      </c>
      <c r="F34" s="60">
        <v>22771000</v>
      </c>
      <c r="G34" s="60">
        <v>3473024</v>
      </c>
      <c r="H34" s="60">
        <v>2969603</v>
      </c>
      <c r="I34" s="60">
        <v>1023960</v>
      </c>
      <c r="J34" s="60">
        <v>7466587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7466587</v>
      </c>
      <c r="X34" s="60">
        <v>5692750</v>
      </c>
      <c r="Y34" s="60">
        <v>1773837</v>
      </c>
      <c r="Z34" s="140">
        <v>31.16</v>
      </c>
      <c r="AA34" s="155">
        <v>22771000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76706161</v>
      </c>
      <c r="D36" s="188">
        <f>SUM(D25:D35)</f>
        <v>0</v>
      </c>
      <c r="E36" s="189">
        <f t="shared" si="1"/>
        <v>51640867</v>
      </c>
      <c r="F36" s="190">
        <f t="shared" si="1"/>
        <v>51640867</v>
      </c>
      <c r="G36" s="190">
        <f t="shared" si="1"/>
        <v>5818175</v>
      </c>
      <c r="H36" s="190">
        <f t="shared" si="1"/>
        <v>15777891</v>
      </c>
      <c r="I36" s="190">
        <f t="shared" si="1"/>
        <v>8091303</v>
      </c>
      <c r="J36" s="190">
        <f t="shared" si="1"/>
        <v>29687369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29687369</v>
      </c>
      <c r="X36" s="190">
        <f t="shared" si="1"/>
        <v>12910217</v>
      </c>
      <c r="Y36" s="190">
        <f t="shared" si="1"/>
        <v>16777152</v>
      </c>
      <c r="Z36" s="191">
        <f>+IF(X36&lt;&gt;0,+(Y36/X36)*100,0)</f>
        <v>129.95251745187554</v>
      </c>
      <c r="AA36" s="188">
        <f>SUM(AA25:AA35)</f>
        <v>51640867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-14098676</v>
      </c>
      <c r="D38" s="199">
        <f>+D22-D36</f>
        <v>0</v>
      </c>
      <c r="E38" s="200">
        <f t="shared" si="2"/>
        <v>22090133</v>
      </c>
      <c r="F38" s="106">
        <f t="shared" si="2"/>
        <v>22090133</v>
      </c>
      <c r="G38" s="106">
        <f t="shared" si="2"/>
        <v>20015345</v>
      </c>
      <c r="H38" s="106">
        <f t="shared" si="2"/>
        <v>-10432393</v>
      </c>
      <c r="I38" s="106">
        <f t="shared" si="2"/>
        <v>-7000713</v>
      </c>
      <c r="J38" s="106">
        <f t="shared" si="2"/>
        <v>2582239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2582239</v>
      </c>
      <c r="X38" s="106">
        <f>IF(F22=F36,0,X22-X36)</f>
        <v>5522533</v>
      </c>
      <c r="Y38" s="106">
        <f t="shared" si="2"/>
        <v>-2940294</v>
      </c>
      <c r="Z38" s="201">
        <f>+IF(X38&lt;&gt;0,+(Y38/X38)*100,0)</f>
        <v>-53.24176424115527</v>
      </c>
      <c r="AA38" s="199">
        <f>+AA22-AA36</f>
        <v>22090133</v>
      </c>
    </row>
    <row r="39" spans="1:27" ht="13.5">
      <c r="A39" s="181" t="s">
        <v>46</v>
      </c>
      <c r="B39" s="185"/>
      <c r="C39" s="155">
        <v>22195617</v>
      </c>
      <c r="D39" s="155">
        <v>0</v>
      </c>
      <c r="E39" s="156">
        <v>54528000</v>
      </c>
      <c r="F39" s="60">
        <v>54528000</v>
      </c>
      <c r="G39" s="60">
        <v>28294210</v>
      </c>
      <c r="H39" s="60">
        <v>1163720</v>
      </c>
      <c r="I39" s="60">
        <v>0</v>
      </c>
      <c r="J39" s="60">
        <v>29457930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29457930</v>
      </c>
      <c r="X39" s="60">
        <v>13632000</v>
      </c>
      <c r="Y39" s="60">
        <v>15825930</v>
      </c>
      <c r="Z39" s="140">
        <v>116.09</v>
      </c>
      <c r="AA39" s="155">
        <v>54528000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8096941</v>
      </c>
      <c r="D42" s="206">
        <f>SUM(D38:D41)</f>
        <v>0</v>
      </c>
      <c r="E42" s="207">
        <f t="shared" si="3"/>
        <v>76618133</v>
      </c>
      <c r="F42" s="88">
        <f t="shared" si="3"/>
        <v>76618133</v>
      </c>
      <c r="G42" s="88">
        <f t="shared" si="3"/>
        <v>48309555</v>
      </c>
      <c r="H42" s="88">
        <f t="shared" si="3"/>
        <v>-9268673</v>
      </c>
      <c r="I42" s="88">
        <f t="shared" si="3"/>
        <v>-7000713</v>
      </c>
      <c r="J42" s="88">
        <f t="shared" si="3"/>
        <v>32040169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32040169</v>
      </c>
      <c r="X42" s="88">
        <f t="shared" si="3"/>
        <v>19154533</v>
      </c>
      <c r="Y42" s="88">
        <f t="shared" si="3"/>
        <v>12885636</v>
      </c>
      <c r="Z42" s="208">
        <f>+IF(X42&lt;&gt;0,+(Y42/X42)*100,0)</f>
        <v>67.27199248345026</v>
      </c>
      <c r="AA42" s="206">
        <f>SUM(AA38:AA41)</f>
        <v>76618133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8096941</v>
      </c>
      <c r="D44" s="210">
        <f>+D42-D43</f>
        <v>0</v>
      </c>
      <c r="E44" s="211">
        <f t="shared" si="4"/>
        <v>76618133</v>
      </c>
      <c r="F44" s="77">
        <f t="shared" si="4"/>
        <v>76618133</v>
      </c>
      <c r="G44" s="77">
        <f t="shared" si="4"/>
        <v>48309555</v>
      </c>
      <c r="H44" s="77">
        <f t="shared" si="4"/>
        <v>-9268673</v>
      </c>
      <c r="I44" s="77">
        <f t="shared" si="4"/>
        <v>-7000713</v>
      </c>
      <c r="J44" s="77">
        <f t="shared" si="4"/>
        <v>32040169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32040169</v>
      </c>
      <c r="X44" s="77">
        <f t="shared" si="4"/>
        <v>19154533</v>
      </c>
      <c r="Y44" s="77">
        <f t="shared" si="4"/>
        <v>12885636</v>
      </c>
      <c r="Z44" s="212">
        <f>+IF(X44&lt;&gt;0,+(Y44/X44)*100,0)</f>
        <v>67.27199248345026</v>
      </c>
      <c r="AA44" s="210">
        <f>+AA42-AA43</f>
        <v>76618133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8096941</v>
      </c>
      <c r="D46" s="206">
        <f>SUM(D44:D45)</f>
        <v>0</v>
      </c>
      <c r="E46" s="207">
        <f t="shared" si="5"/>
        <v>76618133</v>
      </c>
      <c r="F46" s="88">
        <f t="shared" si="5"/>
        <v>76618133</v>
      </c>
      <c r="G46" s="88">
        <f t="shared" si="5"/>
        <v>48309555</v>
      </c>
      <c r="H46" s="88">
        <f t="shared" si="5"/>
        <v>-9268673</v>
      </c>
      <c r="I46" s="88">
        <f t="shared" si="5"/>
        <v>-7000713</v>
      </c>
      <c r="J46" s="88">
        <f t="shared" si="5"/>
        <v>32040169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32040169</v>
      </c>
      <c r="X46" s="88">
        <f t="shared" si="5"/>
        <v>19154533</v>
      </c>
      <c r="Y46" s="88">
        <f t="shared" si="5"/>
        <v>12885636</v>
      </c>
      <c r="Z46" s="208">
        <f>+IF(X46&lt;&gt;0,+(Y46/X46)*100,0)</f>
        <v>67.27199248345026</v>
      </c>
      <c r="AA46" s="206">
        <f>SUM(AA44:AA45)</f>
        <v>76618133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8096941</v>
      </c>
      <c r="D48" s="217">
        <f>SUM(D46:D47)</f>
        <v>0</v>
      </c>
      <c r="E48" s="218">
        <f t="shared" si="6"/>
        <v>76618133</v>
      </c>
      <c r="F48" s="219">
        <f t="shared" si="6"/>
        <v>76618133</v>
      </c>
      <c r="G48" s="219">
        <f t="shared" si="6"/>
        <v>48309555</v>
      </c>
      <c r="H48" s="220">
        <f t="shared" si="6"/>
        <v>-9268673</v>
      </c>
      <c r="I48" s="220">
        <f t="shared" si="6"/>
        <v>-7000713</v>
      </c>
      <c r="J48" s="220">
        <f t="shared" si="6"/>
        <v>32040169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32040169</v>
      </c>
      <c r="X48" s="220">
        <f t="shared" si="6"/>
        <v>19154533</v>
      </c>
      <c r="Y48" s="220">
        <f t="shared" si="6"/>
        <v>12885636</v>
      </c>
      <c r="Z48" s="221">
        <f>+IF(X48&lt;&gt;0,+(Y48/X48)*100,0)</f>
        <v>67.27199248345026</v>
      </c>
      <c r="AA48" s="222">
        <f>SUM(AA46:AA47)</f>
        <v>76618133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66330700</v>
      </c>
      <c r="F5" s="100">
        <f t="shared" si="0"/>
        <v>24486150</v>
      </c>
      <c r="G5" s="100">
        <f t="shared" si="0"/>
        <v>0</v>
      </c>
      <c r="H5" s="100">
        <f t="shared" si="0"/>
        <v>66097</v>
      </c>
      <c r="I5" s="100">
        <f t="shared" si="0"/>
        <v>4374991</v>
      </c>
      <c r="J5" s="100">
        <f t="shared" si="0"/>
        <v>4441088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4441088</v>
      </c>
      <c r="X5" s="100">
        <f t="shared" si="0"/>
        <v>6121538</v>
      </c>
      <c r="Y5" s="100">
        <f t="shared" si="0"/>
        <v>-1680450</v>
      </c>
      <c r="Z5" s="137">
        <f>+IF(X5&lt;&gt;0,+(Y5/X5)*100,0)</f>
        <v>-27.451434590457495</v>
      </c>
      <c r="AA5" s="153">
        <f>SUM(AA6:AA8)</f>
        <v>24486150</v>
      </c>
    </row>
    <row r="6" spans="1:27" ht="13.5">
      <c r="A6" s="138" t="s">
        <v>75</v>
      </c>
      <c r="B6" s="136"/>
      <c r="C6" s="155"/>
      <c r="D6" s="155"/>
      <c r="E6" s="156"/>
      <c r="F6" s="60">
        <v>53500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13375</v>
      </c>
      <c r="Y6" s="60">
        <v>-13375</v>
      </c>
      <c r="Z6" s="140">
        <v>-100</v>
      </c>
      <c r="AA6" s="62">
        <v>53500</v>
      </c>
    </row>
    <row r="7" spans="1:27" ht="13.5">
      <c r="A7" s="138" t="s">
        <v>76</v>
      </c>
      <c r="B7" s="136"/>
      <c r="C7" s="157"/>
      <c r="D7" s="157"/>
      <c r="E7" s="158">
        <v>47700</v>
      </c>
      <c r="F7" s="159">
        <v>1324900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331225</v>
      </c>
      <c r="Y7" s="159">
        <v>-331225</v>
      </c>
      <c r="Z7" s="141">
        <v>-100</v>
      </c>
      <c r="AA7" s="225">
        <v>1324900</v>
      </c>
    </row>
    <row r="8" spans="1:27" ht="13.5">
      <c r="A8" s="138" t="s">
        <v>77</v>
      </c>
      <c r="B8" s="136"/>
      <c r="C8" s="155"/>
      <c r="D8" s="155"/>
      <c r="E8" s="156">
        <v>66283000</v>
      </c>
      <c r="F8" s="60">
        <v>23107750</v>
      </c>
      <c r="G8" s="60"/>
      <c r="H8" s="60">
        <v>66097</v>
      </c>
      <c r="I8" s="60">
        <v>4374991</v>
      </c>
      <c r="J8" s="60">
        <v>4441088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4441088</v>
      </c>
      <c r="X8" s="60">
        <v>5776938</v>
      </c>
      <c r="Y8" s="60">
        <v>-1335850</v>
      </c>
      <c r="Z8" s="140">
        <v>-23.12</v>
      </c>
      <c r="AA8" s="62">
        <v>23107750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3206500</v>
      </c>
      <c r="F9" s="100">
        <f t="shared" si="1"/>
        <v>11552820</v>
      </c>
      <c r="G9" s="100">
        <f t="shared" si="1"/>
        <v>0</v>
      </c>
      <c r="H9" s="100">
        <f t="shared" si="1"/>
        <v>0</v>
      </c>
      <c r="I9" s="100">
        <f t="shared" si="1"/>
        <v>170100</v>
      </c>
      <c r="J9" s="100">
        <f t="shared" si="1"/>
        <v>170100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170100</v>
      </c>
      <c r="X9" s="100">
        <f t="shared" si="1"/>
        <v>2888205</v>
      </c>
      <c r="Y9" s="100">
        <f t="shared" si="1"/>
        <v>-2718105</v>
      </c>
      <c r="Z9" s="137">
        <f>+IF(X9&lt;&gt;0,+(Y9/X9)*100,0)</f>
        <v>-94.11052885788924</v>
      </c>
      <c r="AA9" s="102">
        <f>SUM(AA10:AA14)</f>
        <v>11552820</v>
      </c>
    </row>
    <row r="10" spans="1:27" ht="13.5">
      <c r="A10" s="138" t="s">
        <v>79</v>
      </c>
      <c r="B10" s="136"/>
      <c r="C10" s="155"/>
      <c r="D10" s="155"/>
      <c r="E10" s="156">
        <v>3206500</v>
      </c>
      <c r="F10" s="60">
        <v>10722820</v>
      </c>
      <c r="G10" s="60"/>
      <c r="H10" s="60"/>
      <c r="I10" s="60">
        <v>170100</v>
      </c>
      <c r="J10" s="60">
        <v>170100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170100</v>
      </c>
      <c r="X10" s="60">
        <v>2680705</v>
      </c>
      <c r="Y10" s="60">
        <v>-2510605</v>
      </c>
      <c r="Z10" s="140">
        <v>-93.65</v>
      </c>
      <c r="AA10" s="62">
        <v>10722820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>
        <v>830000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207500</v>
      </c>
      <c r="Y12" s="60">
        <v>-207500</v>
      </c>
      <c r="Z12" s="140">
        <v>-100</v>
      </c>
      <c r="AA12" s="62">
        <v>830000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853000</v>
      </c>
      <c r="F15" s="100">
        <f t="shared" si="2"/>
        <v>1100000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275000</v>
      </c>
      <c r="Y15" s="100">
        <f t="shared" si="2"/>
        <v>-275000</v>
      </c>
      <c r="Z15" s="137">
        <f>+IF(X15&lt;&gt;0,+(Y15/X15)*100,0)</f>
        <v>-100</v>
      </c>
      <c r="AA15" s="102">
        <f>SUM(AA16:AA18)</f>
        <v>1100000</v>
      </c>
    </row>
    <row r="16" spans="1:27" ht="13.5">
      <c r="A16" s="138" t="s">
        <v>85</v>
      </c>
      <c r="B16" s="136"/>
      <c r="C16" s="155"/>
      <c r="D16" s="155"/>
      <c r="E16" s="156">
        <v>853000</v>
      </c>
      <c r="F16" s="60">
        <v>1100000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275000</v>
      </c>
      <c r="Y16" s="60">
        <v>-275000</v>
      </c>
      <c r="Z16" s="140">
        <v>-100</v>
      </c>
      <c r="AA16" s="62">
        <v>1100000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70390200</v>
      </c>
      <c r="F25" s="219">
        <f t="shared" si="4"/>
        <v>37138970</v>
      </c>
      <c r="G25" s="219">
        <f t="shared" si="4"/>
        <v>0</v>
      </c>
      <c r="H25" s="219">
        <f t="shared" si="4"/>
        <v>66097</v>
      </c>
      <c r="I25" s="219">
        <f t="shared" si="4"/>
        <v>4545091</v>
      </c>
      <c r="J25" s="219">
        <f t="shared" si="4"/>
        <v>4611188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4611188</v>
      </c>
      <c r="X25" s="219">
        <f t="shared" si="4"/>
        <v>9284743</v>
      </c>
      <c r="Y25" s="219">
        <f t="shared" si="4"/>
        <v>-4673555</v>
      </c>
      <c r="Z25" s="231">
        <f>+IF(X25&lt;&gt;0,+(Y25/X25)*100,0)</f>
        <v>-50.33585743838036</v>
      </c>
      <c r="AA25" s="232">
        <f>+AA5+AA9+AA15+AA19+AA24</f>
        <v>37138970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63728000</v>
      </c>
      <c r="F28" s="60">
        <v>24847750</v>
      </c>
      <c r="G28" s="60"/>
      <c r="H28" s="60"/>
      <c r="I28" s="60">
        <v>4360829</v>
      </c>
      <c r="J28" s="60">
        <v>4360829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4360829</v>
      </c>
      <c r="X28" s="60">
        <v>6211938</v>
      </c>
      <c r="Y28" s="60">
        <v>-1851109</v>
      </c>
      <c r="Z28" s="140">
        <v>-29.8</v>
      </c>
      <c r="AA28" s="155">
        <v>24847750</v>
      </c>
    </row>
    <row r="29" spans="1:27" ht="13.5">
      <c r="A29" s="234" t="s">
        <v>134</v>
      </c>
      <c r="B29" s="136"/>
      <c r="C29" s="155"/>
      <c r="D29" s="155"/>
      <c r="E29" s="156"/>
      <c r="F29" s="60">
        <v>10450000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2612500</v>
      </c>
      <c r="Y29" s="60">
        <v>-2612500</v>
      </c>
      <c r="Z29" s="140">
        <v>-100</v>
      </c>
      <c r="AA29" s="62">
        <v>10450000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63728000</v>
      </c>
      <c r="F32" s="77">
        <f t="shared" si="5"/>
        <v>35297750</v>
      </c>
      <c r="G32" s="77">
        <f t="shared" si="5"/>
        <v>0</v>
      </c>
      <c r="H32" s="77">
        <f t="shared" si="5"/>
        <v>0</v>
      </c>
      <c r="I32" s="77">
        <f t="shared" si="5"/>
        <v>4360829</v>
      </c>
      <c r="J32" s="77">
        <f t="shared" si="5"/>
        <v>4360829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4360829</v>
      </c>
      <c r="X32" s="77">
        <f t="shared" si="5"/>
        <v>8824438</v>
      </c>
      <c r="Y32" s="77">
        <f t="shared" si="5"/>
        <v>-4463609</v>
      </c>
      <c r="Z32" s="212">
        <f>+IF(X32&lt;&gt;0,+(Y32/X32)*100,0)</f>
        <v>-50.58236003244626</v>
      </c>
      <c r="AA32" s="79">
        <f>SUM(AA28:AA31)</f>
        <v>35297750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6662200</v>
      </c>
      <c r="F35" s="60">
        <v>1841220</v>
      </c>
      <c r="G35" s="60"/>
      <c r="H35" s="60">
        <v>66097</v>
      </c>
      <c r="I35" s="60">
        <v>184262</v>
      </c>
      <c r="J35" s="60">
        <v>250359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250359</v>
      </c>
      <c r="X35" s="60">
        <v>460305</v>
      </c>
      <c r="Y35" s="60">
        <v>-209946</v>
      </c>
      <c r="Z35" s="140">
        <v>-45.61</v>
      </c>
      <c r="AA35" s="62">
        <v>1841220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70390200</v>
      </c>
      <c r="F36" s="220">
        <f t="shared" si="6"/>
        <v>37138970</v>
      </c>
      <c r="G36" s="220">
        <f t="shared" si="6"/>
        <v>0</v>
      </c>
      <c r="H36" s="220">
        <f t="shared" si="6"/>
        <v>66097</v>
      </c>
      <c r="I36" s="220">
        <f t="shared" si="6"/>
        <v>4545091</v>
      </c>
      <c r="J36" s="220">
        <f t="shared" si="6"/>
        <v>4611188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4611188</v>
      </c>
      <c r="X36" s="220">
        <f t="shared" si="6"/>
        <v>9284743</v>
      </c>
      <c r="Y36" s="220">
        <f t="shared" si="6"/>
        <v>-4673555</v>
      </c>
      <c r="Z36" s="221">
        <f>+IF(X36&lt;&gt;0,+(Y36/X36)*100,0)</f>
        <v>-50.33585743838036</v>
      </c>
      <c r="AA36" s="239">
        <f>SUM(AA32:AA35)</f>
        <v>37138970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22011786</v>
      </c>
      <c r="D6" s="155"/>
      <c r="E6" s="59"/>
      <c r="F6" s="60"/>
      <c r="G6" s="60">
        <v>48965604</v>
      </c>
      <c r="H6" s="60">
        <v>4045365</v>
      </c>
      <c r="I6" s="60">
        <v>3758940</v>
      </c>
      <c r="J6" s="60">
        <v>3758940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3758940</v>
      </c>
      <c r="X6" s="60"/>
      <c r="Y6" s="60">
        <v>3758940</v>
      </c>
      <c r="Z6" s="140"/>
      <c r="AA6" s="62"/>
    </row>
    <row r="7" spans="1:27" ht="13.5">
      <c r="A7" s="249" t="s">
        <v>144</v>
      </c>
      <c r="B7" s="182"/>
      <c r="C7" s="155">
        <v>14007249</v>
      </c>
      <c r="D7" s="155"/>
      <c r="E7" s="59">
        <v>11212000</v>
      </c>
      <c r="F7" s="60">
        <v>11212000</v>
      </c>
      <c r="G7" s="60">
        <v>13542351</v>
      </c>
      <c r="H7" s="60">
        <v>48167284</v>
      </c>
      <c r="I7" s="60">
        <v>46661775</v>
      </c>
      <c r="J7" s="60">
        <v>46661775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46661775</v>
      </c>
      <c r="X7" s="60">
        <v>2803000</v>
      </c>
      <c r="Y7" s="60">
        <v>43858775</v>
      </c>
      <c r="Z7" s="140">
        <v>1564.71</v>
      </c>
      <c r="AA7" s="62">
        <v>11212000</v>
      </c>
    </row>
    <row r="8" spans="1:27" ht="13.5">
      <c r="A8" s="249" t="s">
        <v>145</v>
      </c>
      <c r="B8" s="182"/>
      <c r="C8" s="155">
        <v>1829020</v>
      </c>
      <c r="D8" s="155"/>
      <c r="E8" s="59">
        <v>9313000</v>
      </c>
      <c r="F8" s="60">
        <v>9313000</v>
      </c>
      <c r="G8" s="60">
        <v>3147903</v>
      </c>
      <c r="H8" s="60">
        <v>4589541</v>
      </c>
      <c r="I8" s="60">
        <v>341930</v>
      </c>
      <c r="J8" s="60">
        <v>341930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341930</v>
      </c>
      <c r="X8" s="60">
        <v>2328250</v>
      </c>
      <c r="Y8" s="60">
        <v>-1986320</v>
      </c>
      <c r="Z8" s="140">
        <v>-85.31</v>
      </c>
      <c r="AA8" s="62">
        <v>9313000</v>
      </c>
    </row>
    <row r="9" spans="1:27" ht="13.5">
      <c r="A9" s="249" t="s">
        <v>146</v>
      </c>
      <c r="B9" s="182"/>
      <c r="C9" s="155">
        <v>1723931</v>
      </c>
      <c r="D9" s="155"/>
      <c r="E9" s="59"/>
      <c r="F9" s="60"/>
      <c r="G9" s="60">
        <v>6523339</v>
      </c>
      <c r="H9" s="60">
        <v>5777345</v>
      </c>
      <c r="I9" s="60">
        <v>5511952</v>
      </c>
      <c r="J9" s="60">
        <v>5511952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5511952</v>
      </c>
      <c r="X9" s="60"/>
      <c r="Y9" s="60">
        <v>5511952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39571986</v>
      </c>
      <c r="D12" s="168">
        <f>SUM(D6:D11)</f>
        <v>0</v>
      </c>
      <c r="E12" s="72">
        <f t="shared" si="0"/>
        <v>20525000</v>
      </c>
      <c r="F12" s="73">
        <f t="shared" si="0"/>
        <v>20525000</v>
      </c>
      <c r="G12" s="73">
        <f t="shared" si="0"/>
        <v>72179197</v>
      </c>
      <c r="H12" s="73">
        <f t="shared" si="0"/>
        <v>62579535</v>
      </c>
      <c r="I12" s="73">
        <f t="shared" si="0"/>
        <v>56274597</v>
      </c>
      <c r="J12" s="73">
        <f t="shared" si="0"/>
        <v>56274597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56274597</v>
      </c>
      <c r="X12" s="73">
        <f t="shared" si="0"/>
        <v>5131250</v>
      </c>
      <c r="Y12" s="73">
        <f t="shared" si="0"/>
        <v>51143347</v>
      </c>
      <c r="Z12" s="170">
        <f>+IF(X12&lt;&gt;0,+(Y12/X12)*100,0)</f>
        <v>996.7034738124239</v>
      </c>
      <c r="AA12" s="74">
        <f>SUM(AA6:AA11)</f>
        <v>20525000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8708000</v>
      </c>
      <c r="D17" s="155"/>
      <c r="E17" s="59">
        <v>17780000</v>
      </c>
      <c r="F17" s="60">
        <v>17780000</v>
      </c>
      <c r="G17" s="60">
        <v>8708000</v>
      </c>
      <c r="H17" s="60">
        <v>8708000</v>
      </c>
      <c r="I17" s="60">
        <v>8708000</v>
      </c>
      <c r="J17" s="60">
        <v>8708000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8708000</v>
      </c>
      <c r="X17" s="60">
        <v>4445000</v>
      </c>
      <c r="Y17" s="60">
        <v>4263000</v>
      </c>
      <c r="Z17" s="140">
        <v>95.91</v>
      </c>
      <c r="AA17" s="62">
        <v>17780000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236797149</v>
      </c>
      <c r="D19" s="155"/>
      <c r="E19" s="59">
        <v>246072000</v>
      </c>
      <c r="F19" s="60">
        <v>246072000</v>
      </c>
      <c r="G19" s="60">
        <v>236811311</v>
      </c>
      <c r="H19" s="60">
        <v>236914610</v>
      </c>
      <c r="I19" s="60">
        <v>236914610</v>
      </c>
      <c r="J19" s="60">
        <v>236914610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236914610</v>
      </c>
      <c r="X19" s="60">
        <v>61518000</v>
      </c>
      <c r="Y19" s="60">
        <v>175396610</v>
      </c>
      <c r="Z19" s="140">
        <v>285.11</v>
      </c>
      <c r="AA19" s="62">
        <v>246072000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46187</v>
      </c>
      <c r="D22" s="155"/>
      <c r="E22" s="59"/>
      <c r="F22" s="60"/>
      <c r="G22" s="60">
        <v>46187</v>
      </c>
      <c r="H22" s="60">
        <v>46187</v>
      </c>
      <c r="I22" s="60">
        <v>69873</v>
      </c>
      <c r="J22" s="60">
        <v>69873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69873</v>
      </c>
      <c r="X22" s="60"/>
      <c r="Y22" s="60">
        <v>69873</v>
      </c>
      <c r="Z22" s="140"/>
      <c r="AA22" s="62"/>
    </row>
    <row r="23" spans="1:27" ht="13.5">
      <c r="A23" s="249" t="s">
        <v>158</v>
      </c>
      <c r="B23" s="182"/>
      <c r="C23" s="155">
        <v>55576</v>
      </c>
      <c r="D23" s="155"/>
      <c r="E23" s="59"/>
      <c r="F23" s="60"/>
      <c r="G23" s="159">
        <v>55576</v>
      </c>
      <c r="H23" s="159">
        <v>55576</v>
      </c>
      <c r="I23" s="159">
        <v>55576</v>
      </c>
      <c r="J23" s="60">
        <v>55576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55576</v>
      </c>
      <c r="X23" s="60"/>
      <c r="Y23" s="159">
        <v>55576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245606912</v>
      </c>
      <c r="D24" s="168">
        <f>SUM(D15:D23)</f>
        <v>0</v>
      </c>
      <c r="E24" s="76">
        <f t="shared" si="1"/>
        <v>263852000</v>
      </c>
      <c r="F24" s="77">
        <f t="shared" si="1"/>
        <v>263852000</v>
      </c>
      <c r="G24" s="77">
        <f t="shared" si="1"/>
        <v>245621074</v>
      </c>
      <c r="H24" s="77">
        <f t="shared" si="1"/>
        <v>245724373</v>
      </c>
      <c r="I24" s="77">
        <f t="shared" si="1"/>
        <v>245748059</v>
      </c>
      <c r="J24" s="77">
        <f t="shared" si="1"/>
        <v>245748059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245748059</v>
      </c>
      <c r="X24" s="77">
        <f t="shared" si="1"/>
        <v>65963000</v>
      </c>
      <c r="Y24" s="77">
        <f t="shared" si="1"/>
        <v>179785059</v>
      </c>
      <c r="Z24" s="212">
        <f>+IF(X24&lt;&gt;0,+(Y24/X24)*100,0)</f>
        <v>272.5544001940482</v>
      </c>
      <c r="AA24" s="79">
        <f>SUM(AA15:AA23)</f>
        <v>263852000</v>
      </c>
    </row>
    <row r="25" spans="1:27" ht="13.5">
      <c r="A25" s="250" t="s">
        <v>159</v>
      </c>
      <c r="B25" s="251"/>
      <c r="C25" s="168">
        <f aca="true" t="shared" si="2" ref="C25:Y25">+C12+C24</f>
        <v>285178898</v>
      </c>
      <c r="D25" s="168">
        <f>+D12+D24</f>
        <v>0</v>
      </c>
      <c r="E25" s="72">
        <f t="shared" si="2"/>
        <v>284377000</v>
      </c>
      <c r="F25" s="73">
        <f t="shared" si="2"/>
        <v>284377000</v>
      </c>
      <c r="G25" s="73">
        <f t="shared" si="2"/>
        <v>317800271</v>
      </c>
      <c r="H25" s="73">
        <f t="shared" si="2"/>
        <v>308303908</v>
      </c>
      <c r="I25" s="73">
        <f t="shared" si="2"/>
        <v>302022656</v>
      </c>
      <c r="J25" s="73">
        <f t="shared" si="2"/>
        <v>302022656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302022656</v>
      </c>
      <c r="X25" s="73">
        <f t="shared" si="2"/>
        <v>71094250</v>
      </c>
      <c r="Y25" s="73">
        <f t="shared" si="2"/>
        <v>230928406</v>
      </c>
      <c r="Z25" s="170">
        <f>+IF(X25&lt;&gt;0,+(Y25/X25)*100,0)</f>
        <v>324.8200888257489</v>
      </c>
      <c r="AA25" s="74">
        <f>+AA12+AA24</f>
        <v>284377000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8601186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23412522</v>
      </c>
      <c r="D32" s="155"/>
      <c r="E32" s="59"/>
      <c r="F32" s="60"/>
      <c r="G32" s="60">
        <v>38932140</v>
      </c>
      <c r="H32" s="60">
        <v>28351976</v>
      </c>
      <c r="I32" s="60">
        <v>38287761</v>
      </c>
      <c r="J32" s="60">
        <v>38287761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38287761</v>
      </c>
      <c r="X32" s="60"/>
      <c r="Y32" s="60">
        <v>38287761</v>
      </c>
      <c r="Z32" s="140"/>
      <c r="AA32" s="62"/>
    </row>
    <row r="33" spans="1:27" ht="13.5">
      <c r="A33" s="249" t="s">
        <v>165</v>
      </c>
      <c r="B33" s="182"/>
      <c r="C33" s="155">
        <v>3417750</v>
      </c>
      <c r="D33" s="155"/>
      <c r="E33" s="59"/>
      <c r="F33" s="60"/>
      <c r="G33" s="60">
        <v>3417750</v>
      </c>
      <c r="H33" s="60">
        <v>3417750</v>
      </c>
      <c r="I33" s="60">
        <v>3417750</v>
      </c>
      <c r="J33" s="60">
        <v>3417750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3417750</v>
      </c>
      <c r="X33" s="60"/>
      <c r="Y33" s="60">
        <v>3417750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35431458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42349890</v>
      </c>
      <c r="H34" s="73">
        <f t="shared" si="3"/>
        <v>31769726</v>
      </c>
      <c r="I34" s="73">
        <f t="shared" si="3"/>
        <v>41705511</v>
      </c>
      <c r="J34" s="73">
        <f t="shared" si="3"/>
        <v>41705511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41705511</v>
      </c>
      <c r="X34" s="73">
        <f t="shared" si="3"/>
        <v>0</v>
      </c>
      <c r="Y34" s="73">
        <f t="shared" si="3"/>
        <v>41705511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14842988</v>
      </c>
      <c r="D38" s="155"/>
      <c r="E38" s="59"/>
      <c r="F38" s="60"/>
      <c r="G38" s="60">
        <v>14842988</v>
      </c>
      <c r="H38" s="60">
        <v>14842988</v>
      </c>
      <c r="I38" s="60">
        <v>14842988</v>
      </c>
      <c r="J38" s="60">
        <v>14842988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14842988</v>
      </c>
      <c r="X38" s="60"/>
      <c r="Y38" s="60">
        <v>14842988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14842988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14842988</v>
      </c>
      <c r="H39" s="77">
        <f t="shared" si="4"/>
        <v>14842988</v>
      </c>
      <c r="I39" s="77">
        <f t="shared" si="4"/>
        <v>14842988</v>
      </c>
      <c r="J39" s="77">
        <f t="shared" si="4"/>
        <v>14842988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14842988</v>
      </c>
      <c r="X39" s="77">
        <f t="shared" si="4"/>
        <v>0</v>
      </c>
      <c r="Y39" s="77">
        <f t="shared" si="4"/>
        <v>14842988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50274446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57192878</v>
      </c>
      <c r="H40" s="73">
        <f t="shared" si="5"/>
        <v>46612714</v>
      </c>
      <c r="I40" s="73">
        <f t="shared" si="5"/>
        <v>56548499</v>
      </c>
      <c r="J40" s="73">
        <f t="shared" si="5"/>
        <v>56548499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56548499</v>
      </c>
      <c r="X40" s="73">
        <f t="shared" si="5"/>
        <v>0</v>
      </c>
      <c r="Y40" s="73">
        <f t="shared" si="5"/>
        <v>56548499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234904452</v>
      </c>
      <c r="D42" s="257">
        <f>+D25-D40</f>
        <v>0</v>
      </c>
      <c r="E42" s="258">
        <f t="shared" si="6"/>
        <v>284377000</v>
      </c>
      <c r="F42" s="259">
        <f t="shared" si="6"/>
        <v>284377000</v>
      </c>
      <c r="G42" s="259">
        <f t="shared" si="6"/>
        <v>260607393</v>
      </c>
      <c r="H42" s="259">
        <f t="shared" si="6"/>
        <v>261691194</v>
      </c>
      <c r="I42" s="259">
        <f t="shared" si="6"/>
        <v>245474157</v>
      </c>
      <c r="J42" s="259">
        <f t="shared" si="6"/>
        <v>245474157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245474157</v>
      </c>
      <c r="X42" s="259">
        <f t="shared" si="6"/>
        <v>71094250</v>
      </c>
      <c r="Y42" s="259">
        <f t="shared" si="6"/>
        <v>174379907</v>
      </c>
      <c r="Z42" s="260">
        <f>+IF(X42&lt;&gt;0,+(Y42/X42)*100,0)</f>
        <v>245.27990238310414</v>
      </c>
      <c r="AA42" s="261">
        <f>+AA25-AA40</f>
        <v>284377000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234476182</v>
      </c>
      <c r="D45" s="155"/>
      <c r="E45" s="59">
        <v>284377000</v>
      </c>
      <c r="F45" s="60">
        <v>284377000</v>
      </c>
      <c r="G45" s="60">
        <v>260172665</v>
      </c>
      <c r="H45" s="60">
        <v>261249872</v>
      </c>
      <c r="I45" s="60">
        <v>245026114</v>
      </c>
      <c r="J45" s="60">
        <v>245026114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245026114</v>
      </c>
      <c r="X45" s="60">
        <v>71094250</v>
      </c>
      <c r="Y45" s="60">
        <v>173931864</v>
      </c>
      <c r="Z45" s="139">
        <v>244.65</v>
      </c>
      <c r="AA45" s="62">
        <v>284377000</v>
      </c>
    </row>
    <row r="46" spans="1:27" ht="13.5">
      <c r="A46" s="249" t="s">
        <v>171</v>
      </c>
      <c r="B46" s="182"/>
      <c r="C46" s="155">
        <v>428270</v>
      </c>
      <c r="D46" s="155"/>
      <c r="E46" s="59"/>
      <c r="F46" s="60"/>
      <c r="G46" s="60">
        <v>434728</v>
      </c>
      <c r="H46" s="60">
        <v>441322</v>
      </c>
      <c r="I46" s="60">
        <v>448043</v>
      </c>
      <c r="J46" s="60">
        <v>448043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448043</v>
      </c>
      <c r="X46" s="60"/>
      <c r="Y46" s="60">
        <v>448043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234904452</v>
      </c>
      <c r="D48" s="217">
        <f>SUM(D45:D47)</f>
        <v>0</v>
      </c>
      <c r="E48" s="264">
        <f t="shared" si="7"/>
        <v>284377000</v>
      </c>
      <c r="F48" s="219">
        <f t="shared" si="7"/>
        <v>284377000</v>
      </c>
      <c r="G48" s="219">
        <f t="shared" si="7"/>
        <v>260607393</v>
      </c>
      <c r="H48" s="219">
        <f t="shared" si="7"/>
        <v>261691194</v>
      </c>
      <c r="I48" s="219">
        <f t="shared" si="7"/>
        <v>245474157</v>
      </c>
      <c r="J48" s="219">
        <f t="shared" si="7"/>
        <v>245474157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245474157</v>
      </c>
      <c r="X48" s="219">
        <f t="shared" si="7"/>
        <v>71094250</v>
      </c>
      <c r="Y48" s="219">
        <f t="shared" si="7"/>
        <v>174379907</v>
      </c>
      <c r="Z48" s="265">
        <f>+IF(X48&lt;&gt;0,+(Y48/X48)*100,0)</f>
        <v>245.27990238310414</v>
      </c>
      <c r="AA48" s="232">
        <f>SUM(AA45:AA47)</f>
        <v>284377000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11706449</v>
      </c>
      <c r="D6" s="155"/>
      <c r="E6" s="59">
        <v>15369000</v>
      </c>
      <c r="F6" s="60">
        <v>15369000</v>
      </c>
      <c r="G6" s="60">
        <v>994076</v>
      </c>
      <c r="H6" s="60">
        <v>3188250</v>
      </c>
      <c r="I6" s="60">
        <v>5078106</v>
      </c>
      <c r="J6" s="60">
        <v>9260432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9260432</v>
      </c>
      <c r="X6" s="60">
        <v>3837000</v>
      </c>
      <c r="Y6" s="60">
        <v>5423432</v>
      </c>
      <c r="Z6" s="140">
        <v>141.35</v>
      </c>
      <c r="AA6" s="62">
        <v>15369000</v>
      </c>
    </row>
    <row r="7" spans="1:27" ht="13.5">
      <c r="A7" s="249" t="s">
        <v>178</v>
      </c>
      <c r="B7" s="182"/>
      <c r="C7" s="155">
        <v>49711905</v>
      </c>
      <c r="D7" s="155"/>
      <c r="E7" s="59">
        <v>57046000</v>
      </c>
      <c r="F7" s="60">
        <v>57046000</v>
      </c>
      <c r="G7" s="60">
        <v>24194000</v>
      </c>
      <c r="H7" s="60">
        <v>890000</v>
      </c>
      <c r="I7" s="60"/>
      <c r="J7" s="60">
        <v>25084000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25084000</v>
      </c>
      <c r="X7" s="60">
        <v>14259000</v>
      </c>
      <c r="Y7" s="60">
        <v>10825000</v>
      </c>
      <c r="Z7" s="140">
        <v>75.92</v>
      </c>
      <c r="AA7" s="62">
        <v>57046000</v>
      </c>
    </row>
    <row r="8" spans="1:27" ht="13.5">
      <c r="A8" s="249" t="s">
        <v>179</v>
      </c>
      <c r="B8" s="182"/>
      <c r="C8" s="155">
        <v>22195617</v>
      </c>
      <c r="D8" s="155"/>
      <c r="E8" s="59">
        <v>54528000</v>
      </c>
      <c r="F8" s="60">
        <v>54528000</v>
      </c>
      <c r="G8" s="60">
        <v>9814026</v>
      </c>
      <c r="H8" s="60"/>
      <c r="I8" s="60"/>
      <c r="J8" s="60">
        <v>9814026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9814026</v>
      </c>
      <c r="X8" s="60">
        <v>13632000</v>
      </c>
      <c r="Y8" s="60">
        <v>-3817974</v>
      </c>
      <c r="Z8" s="140">
        <v>-28.01</v>
      </c>
      <c r="AA8" s="62">
        <v>54528000</v>
      </c>
    </row>
    <row r="9" spans="1:27" ht="13.5">
      <c r="A9" s="249" t="s">
        <v>180</v>
      </c>
      <c r="B9" s="182"/>
      <c r="C9" s="155">
        <v>1047737</v>
      </c>
      <c r="D9" s="155"/>
      <c r="E9" s="59">
        <v>1316000</v>
      </c>
      <c r="F9" s="60">
        <v>1316000</v>
      </c>
      <c r="G9" s="60">
        <v>147520</v>
      </c>
      <c r="H9" s="60">
        <v>128672</v>
      </c>
      <c r="I9" s="60">
        <v>141799</v>
      </c>
      <c r="J9" s="60">
        <v>417991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417991</v>
      </c>
      <c r="X9" s="60">
        <v>327000</v>
      </c>
      <c r="Y9" s="60">
        <v>90991</v>
      </c>
      <c r="Z9" s="140">
        <v>27.83</v>
      </c>
      <c r="AA9" s="62">
        <v>1316000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-38116768</v>
      </c>
      <c r="D12" s="155"/>
      <c r="E12" s="59">
        <v>-55916000</v>
      </c>
      <c r="F12" s="60">
        <v>-55916000</v>
      </c>
      <c r="G12" s="60">
        <v>-5793382</v>
      </c>
      <c r="H12" s="60">
        <v>-5591398</v>
      </c>
      <c r="I12" s="60">
        <v>-3684548</v>
      </c>
      <c r="J12" s="60">
        <v>-15069328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-15069328</v>
      </c>
      <c r="X12" s="60">
        <v>-13974000</v>
      </c>
      <c r="Y12" s="60">
        <v>-1095328</v>
      </c>
      <c r="Z12" s="140">
        <v>7.84</v>
      </c>
      <c r="AA12" s="62">
        <v>-55916000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-24793</v>
      </c>
      <c r="H14" s="60">
        <v>-224293</v>
      </c>
      <c r="I14" s="60">
        <v>-45925</v>
      </c>
      <c r="J14" s="60">
        <v>-295011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-295011</v>
      </c>
      <c r="X14" s="60"/>
      <c r="Y14" s="60">
        <v>-295011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46544940</v>
      </c>
      <c r="D15" s="168">
        <f>SUM(D6:D14)</f>
        <v>0</v>
      </c>
      <c r="E15" s="72">
        <f t="shared" si="0"/>
        <v>72343000</v>
      </c>
      <c r="F15" s="73">
        <f t="shared" si="0"/>
        <v>72343000</v>
      </c>
      <c r="G15" s="73">
        <f t="shared" si="0"/>
        <v>29331447</v>
      </c>
      <c r="H15" s="73">
        <f t="shared" si="0"/>
        <v>-1608769</v>
      </c>
      <c r="I15" s="73">
        <f t="shared" si="0"/>
        <v>1489432</v>
      </c>
      <c r="J15" s="73">
        <f t="shared" si="0"/>
        <v>29212110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29212110</v>
      </c>
      <c r="X15" s="73">
        <f t="shared" si="0"/>
        <v>18081000</v>
      </c>
      <c r="Y15" s="73">
        <f t="shared" si="0"/>
        <v>11131110</v>
      </c>
      <c r="Z15" s="170">
        <f>+IF(X15&lt;&gt;0,+(Y15/X15)*100,0)</f>
        <v>61.562468889995024</v>
      </c>
      <c r="AA15" s="74">
        <f>SUM(AA6:AA14)</f>
        <v>72343000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-26818876</v>
      </c>
      <c r="D24" s="155"/>
      <c r="E24" s="59">
        <v>-70464996</v>
      </c>
      <c r="F24" s="60">
        <v>-70464996</v>
      </c>
      <c r="G24" s="60"/>
      <c r="H24" s="60">
        <v>-10014786</v>
      </c>
      <c r="I24" s="60">
        <v>-4360830</v>
      </c>
      <c r="J24" s="60">
        <v>-14375616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-14375616</v>
      </c>
      <c r="X24" s="60">
        <v>-17616249</v>
      </c>
      <c r="Y24" s="60">
        <v>3240633</v>
      </c>
      <c r="Z24" s="140">
        <v>-18.4</v>
      </c>
      <c r="AA24" s="62">
        <v>-70464996</v>
      </c>
    </row>
    <row r="25" spans="1:27" ht="13.5">
      <c r="A25" s="250" t="s">
        <v>191</v>
      </c>
      <c r="B25" s="251"/>
      <c r="C25" s="168">
        <f aca="true" t="shared" si="1" ref="C25:Y25">SUM(C19:C24)</f>
        <v>-26818876</v>
      </c>
      <c r="D25" s="168">
        <f>SUM(D19:D24)</f>
        <v>0</v>
      </c>
      <c r="E25" s="72">
        <f t="shared" si="1"/>
        <v>-70464996</v>
      </c>
      <c r="F25" s="73">
        <f t="shared" si="1"/>
        <v>-70464996</v>
      </c>
      <c r="G25" s="73">
        <f t="shared" si="1"/>
        <v>0</v>
      </c>
      <c r="H25" s="73">
        <f t="shared" si="1"/>
        <v>-10014786</v>
      </c>
      <c r="I25" s="73">
        <f t="shared" si="1"/>
        <v>-4360830</v>
      </c>
      <c r="J25" s="73">
        <f t="shared" si="1"/>
        <v>-14375616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-14375616</v>
      </c>
      <c r="X25" s="73">
        <f t="shared" si="1"/>
        <v>-17616249</v>
      </c>
      <c r="Y25" s="73">
        <f t="shared" si="1"/>
        <v>3240633</v>
      </c>
      <c r="Z25" s="170">
        <f>+IF(X25&lt;&gt;0,+(Y25/X25)*100,0)</f>
        <v>-18.39570387543909</v>
      </c>
      <c r="AA25" s="74">
        <f>SUM(AA19:AA24)</f>
        <v>-70464996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19726064</v>
      </c>
      <c r="D36" s="153">
        <f>+D15+D25+D34</f>
        <v>0</v>
      </c>
      <c r="E36" s="99">
        <f t="shared" si="3"/>
        <v>1878004</v>
      </c>
      <c r="F36" s="100">
        <f t="shared" si="3"/>
        <v>1878004</v>
      </c>
      <c r="G36" s="100">
        <f t="shared" si="3"/>
        <v>29331447</v>
      </c>
      <c r="H36" s="100">
        <f t="shared" si="3"/>
        <v>-11623555</v>
      </c>
      <c r="I36" s="100">
        <f t="shared" si="3"/>
        <v>-2871398</v>
      </c>
      <c r="J36" s="100">
        <f t="shared" si="3"/>
        <v>14836494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14836494</v>
      </c>
      <c r="X36" s="100">
        <f t="shared" si="3"/>
        <v>464751</v>
      </c>
      <c r="Y36" s="100">
        <f t="shared" si="3"/>
        <v>14371743</v>
      </c>
      <c r="Z36" s="137">
        <f>+IF(X36&lt;&gt;0,+(Y36/X36)*100,0)</f>
        <v>3092.35332468354</v>
      </c>
      <c r="AA36" s="102">
        <f>+AA15+AA25+AA34</f>
        <v>1878004</v>
      </c>
    </row>
    <row r="37" spans="1:27" ht="13.5">
      <c r="A37" s="249" t="s">
        <v>199</v>
      </c>
      <c r="B37" s="182"/>
      <c r="C37" s="153">
        <v>2285722</v>
      </c>
      <c r="D37" s="153"/>
      <c r="E37" s="99">
        <v>2880000</v>
      </c>
      <c r="F37" s="100">
        <v>2880000</v>
      </c>
      <c r="G37" s="100"/>
      <c r="H37" s="100">
        <v>29331447</v>
      </c>
      <c r="I37" s="100">
        <v>17707892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2880000</v>
      </c>
      <c r="Y37" s="100">
        <v>-2880000</v>
      </c>
      <c r="Z37" s="137">
        <v>-100</v>
      </c>
      <c r="AA37" s="102">
        <v>2880000</v>
      </c>
    </row>
    <row r="38" spans="1:27" ht="13.5">
      <c r="A38" s="269" t="s">
        <v>200</v>
      </c>
      <c r="B38" s="256"/>
      <c r="C38" s="257">
        <v>22011786</v>
      </c>
      <c r="D38" s="257"/>
      <c r="E38" s="258">
        <v>4758004</v>
      </c>
      <c r="F38" s="259">
        <v>4758004</v>
      </c>
      <c r="G38" s="259">
        <v>29331447</v>
      </c>
      <c r="H38" s="259">
        <v>17707892</v>
      </c>
      <c r="I38" s="259">
        <v>14836494</v>
      </c>
      <c r="J38" s="259">
        <v>14836494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14836494</v>
      </c>
      <c r="X38" s="259">
        <v>3344751</v>
      </c>
      <c r="Y38" s="259">
        <v>11491743</v>
      </c>
      <c r="Z38" s="260">
        <v>343.58</v>
      </c>
      <c r="AA38" s="261">
        <v>4758004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70390200</v>
      </c>
      <c r="F5" s="106">
        <f t="shared" si="0"/>
        <v>37138970</v>
      </c>
      <c r="G5" s="106">
        <f t="shared" si="0"/>
        <v>0</v>
      </c>
      <c r="H5" s="106">
        <f t="shared" si="0"/>
        <v>66097</v>
      </c>
      <c r="I5" s="106">
        <f t="shared" si="0"/>
        <v>4545091</v>
      </c>
      <c r="J5" s="106">
        <f t="shared" si="0"/>
        <v>4611188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4611188</v>
      </c>
      <c r="X5" s="106">
        <f t="shared" si="0"/>
        <v>9284743</v>
      </c>
      <c r="Y5" s="106">
        <f t="shared" si="0"/>
        <v>-4673555</v>
      </c>
      <c r="Z5" s="201">
        <f>+IF(X5&lt;&gt;0,+(Y5/X5)*100,0)</f>
        <v>-50.33585743838036</v>
      </c>
      <c r="AA5" s="199">
        <f>SUM(AA11:AA18)</f>
        <v>37138970</v>
      </c>
    </row>
    <row r="6" spans="1:27" ht="13.5">
      <c r="A6" s="291" t="s">
        <v>204</v>
      </c>
      <c r="B6" s="142"/>
      <c r="C6" s="62"/>
      <c r="D6" s="156"/>
      <c r="E6" s="60">
        <v>27528000</v>
      </c>
      <c r="F6" s="60">
        <v>11237187</v>
      </c>
      <c r="G6" s="60"/>
      <c r="H6" s="60"/>
      <c r="I6" s="60">
        <v>860952</v>
      </c>
      <c r="J6" s="60">
        <v>860952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860952</v>
      </c>
      <c r="X6" s="60">
        <v>2809297</v>
      </c>
      <c r="Y6" s="60">
        <v>-1948345</v>
      </c>
      <c r="Z6" s="140">
        <v>-69.35</v>
      </c>
      <c r="AA6" s="155">
        <v>11237187</v>
      </c>
    </row>
    <row r="7" spans="1:27" ht="13.5">
      <c r="A7" s="291" t="s">
        <v>205</v>
      </c>
      <c r="B7" s="142"/>
      <c r="C7" s="62"/>
      <c r="D7" s="156"/>
      <c r="E7" s="60">
        <v>3400000</v>
      </c>
      <c r="F7" s="60">
        <v>200000</v>
      </c>
      <c r="G7" s="60"/>
      <c r="H7" s="60"/>
      <c r="I7" s="60">
        <v>2074330</v>
      </c>
      <c r="J7" s="60">
        <v>2074330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2074330</v>
      </c>
      <c r="X7" s="60">
        <v>50000</v>
      </c>
      <c r="Y7" s="60">
        <v>2024330</v>
      </c>
      <c r="Z7" s="140">
        <v>4048.66</v>
      </c>
      <c r="AA7" s="155">
        <v>200000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2800000</v>
      </c>
      <c r="F10" s="60">
        <v>13710000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3427500</v>
      </c>
      <c r="Y10" s="60">
        <v>-3427500</v>
      </c>
      <c r="Z10" s="140">
        <v>-100</v>
      </c>
      <c r="AA10" s="155">
        <v>13710000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33728000</v>
      </c>
      <c r="F11" s="295">
        <f t="shared" si="1"/>
        <v>25147187</v>
      </c>
      <c r="G11" s="295">
        <f t="shared" si="1"/>
        <v>0</v>
      </c>
      <c r="H11" s="295">
        <f t="shared" si="1"/>
        <v>0</v>
      </c>
      <c r="I11" s="295">
        <f t="shared" si="1"/>
        <v>2935282</v>
      </c>
      <c r="J11" s="295">
        <f t="shared" si="1"/>
        <v>2935282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2935282</v>
      </c>
      <c r="X11" s="295">
        <f t="shared" si="1"/>
        <v>6286797</v>
      </c>
      <c r="Y11" s="295">
        <f t="shared" si="1"/>
        <v>-3351515</v>
      </c>
      <c r="Z11" s="296">
        <f>+IF(X11&lt;&gt;0,+(Y11/X11)*100,0)</f>
        <v>-53.31037410624202</v>
      </c>
      <c r="AA11" s="297">
        <f>SUM(AA6:AA10)</f>
        <v>25147187</v>
      </c>
    </row>
    <row r="12" spans="1:27" ht="13.5">
      <c r="A12" s="298" t="s">
        <v>210</v>
      </c>
      <c r="B12" s="136"/>
      <c r="C12" s="62"/>
      <c r="D12" s="156"/>
      <c r="E12" s="60">
        <v>13850000</v>
      </c>
      <c r="F12" s="60">
        <v>8100563</v>
      </c>
      <c r="G12" s="60"/>
      <c r="H12" s="60"/>
      <c r="I12" s="60">
        <v>1425547</v>
      </c>
      <c r="J12" s="60">
        <v>1425547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1425547</v>
      </c>
      <c r="X12" s="60">
        <v>2025141</v>
      </c>
      <c r="Y12" s="60">
        <v>-599594</v>
      </c>
      <c r="Z12" s="140">
        <v>-29.61</v>
      </c>
      <c r="AA12" s="155">
        <v>8100563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22812200</v>
      </c>
      <c r="F15" s="60">
        <v>3641220</v>
      </c>
      <c r="G15" s="60"/>
      <c r="H15" s="60">
        <v>66097</v>
      </c>
      <c r="I15" s="60">
        <v>184262</v>
      </c>
      <c r="J15" s="60">
        <v>250359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250359</v>
      </c>
      <c r="X15" s="60">
        <v>910305</v>
      </c>
      <c r="Y15" s="60">
        <v>-659946</v>
      </c>
      <c r="Z15" s="140">
        <v>-72.5</v>
      </c>
      <c r="AA15" s="155">
        <v>3641220</v>
      </c>
    </row>
    <row r="16" spans="1:27" ht="13.5">
      <c r="A16" s="299" t="s">
        <v>214</v>
      </c>
      <c r="B16" s="300"/>
      <c r="C16" s="155"/>
      <c r="D16" s="156"/>
      <c r="E16" s="60"/>
      <c r="F16" s="60">
        <v>250000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62500</v>
      </c>
      <c r="Y16" s="60">
        <v>-62500</v>
      </c>
      <c r="Z16" s="140">
        <v>-100</v>
      </c>
      <c r="AA16" s="155">
        <v>250000</v>
      </c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27528000</v>
      </c>
      <c r="F36" s="60">
        <f t="shared" si="4"/>
        <v>11237187</v>
      </c>
      <c r="G36" s="60">
        <f t="shared" si="4"/>
        <v>0</v>
      </c>
      <c r="H36" s="60">
        <f t="shared" si="4"/>
        <v>0</v>
      </c>
      <c r="I36" s="60">
        <f t="shared" si="4"/>
        <v>860952</v>
      </c>
      <c r="J36" s="60">
        <f t="shared" si="4"/>
        <v>860952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860952</v>
      </c>
      <c r="X36" s="60">
        <f t="shared" si="4"/>
        <v>2809297</v>
      </c>
      <c r="Y36" s="60">
        <f t="shared" si="4"/>
        <v>-1948345</v>
      </c>
      <c r="Z36" s="140">
        <f aca="true" t="shared" si="5" ref="Z36:Z49">+IF(X36&lt;&gt;0,+(Y36/X36)*100,0)</f>
        <v>-69.35347170484289</v>
      </c>
      <c r="AA36" s="155">
        <f>AA6+AA21</f>
        <v>11237187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3400000</v>
      </c>
      <c r="F37" s="60">
        <f t="shared" si="4"/>
        <v>200000</v>
      </c>
      <c r="G37" s="60">
        <f t="shared" si="4"/>
        <v>0</v>
      </c>
      <c r="H37" s="60">
        <f t="shared" si="4"/>
        <v>0</v>
      </c>
      <c r="I37" s="60">
        <f t="shared" si="4"/>
        <v>2074330</v>
      </c>
      <c r="J37" s="60">
        <f t="shared" si="4"/>
        <v>2074330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2074330</v>
      </c>
      <c r="X37" s="60">
        <f t="shared" si="4"/>
        <v>50000</v>
      </c>
      <c r="Y37" s="60">
        <f t="shared" si="4"/>
        <v>2024330</v>
      </c>
      <c r="Z37" s="140">
        <f t="shared" si="5"/>
        <v>4048.6600000000003</v>
      </c>
      <c r="AA37" s="155">
        <f>AA7+AA22</f>
        <v>200000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2800000</v>
      </c>
      <c r="F40" s="60">
        <f t="shared" si="4"/>
        <v>13710000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3427500</v>
      </c>
      <c r="Y40" s="60">
        <f t="shared" si="4"/>
        <v>-3427500</v>
      </c>
      <c r="Z40" s="140">
        <f t="shared" si="5"/>
        <v>-100</v>
      </c>
      <c r="AA40" s="155">
        <f>AA10+AA25</f>
        <v>13710000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33728000</v>
      </c>
      <c r="F41" s="295">
        <f t="shared" si="6"/>
        <v>25147187</v>
      </c>
      <c r="G41" s="295">
        <f t="shared" si="6"/>
        <v>0</v>
      </c>
      <c r="H41" s="295">
        <f t="shared" si="6"/>
        <v>0</v>
      </c>
      <c r="I41" s="295">
        <f t="shared" si="6"/>
        <v>2935282</v>
      </c>
      <c r="J41" s="295">
        <f t="shared" si="6"/>
        <v>2935282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2935282</v>
      </c>
      <c r="X41" s="295">
        <f t="shared" si="6"/>
        <v>6286797</v>
      </c>
      <c r="Y41" s="295">
        <f t="shared" si="6"/>
        <v>-3351515</v>
      </c>
      <c r="Z41" s="296">
        <f t="shared" si="5"/>
        <v>-53.31037410624202</v>
      </c>
      <c r="AA41" s="297">
        <f>SUM(AA36:AA40)</f>
        <v>25147187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13850000</v>
      </c>
      <c r="F42" s="54">
        <f t="shared" si="7"/>
        <v>8100563</v>
      </c>
      <c r="G42" s="54">
        <f t="shared" si="7"/>
        <v>0</v>
      </c>
      <c r="H42" s="54">
        <f t="shared" si="7"/>
        <v>0</v>
      </c>
      <c r="I42" s="54">
        <f t="shared" si="7"/>
        <v>1425547</v>
      </c>
      <c r="J42" s="54">
        <f t="shared" si="7"/>
        <v>1425547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1425547</v>
      </c>
      <c r="X42" s="54">
        <f t="shared" si="7"/>
        <v>2025141</v>
      </c>
      <c r="Y42" s="54">
        <f t="shared" si="7"/>
        <v>-599594</v>
      </c>
      <c r="Z42" s="184">
        <f t="shared" si="5"/>
        <v>-29.607518686353195</v>
      </c>
      <c r="AA42" s="130">
        <f aca="true" t="shared" si="8" ref="AA42:AA48">AA12+AA27</f>
        <v>8100563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22812200</v>
      </c>
      <c r="F45" s="54">
        <f t="shared" si="7"/>
        <v>3641220</v>
      </c>
      <c r="G45" s="54">
        <f t="shared" si="7"/>
        <v>0</v>
      </c>
      <c r="H45" s="54">
        <f t="shared" si="7"/>
        <v>66097</v>
      </c>
      <c r="I45" s="54">
        <f t="shared" si="7"/>
        <v>184262</v>
      </c>
      <c r="J45" s="54">
        <f t="shared" si="7"/>
        <v>250359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250359</v>
      </c>
      <c r="X45" s="54">
        <f t="shared" si="7"/>
        <v>910305</v>
      </c>
      <c r="Y45" s="54">
        <f t="shared" si="7"/>
        <v>-659946</v>
      </c>
      <c r="Z45" s="184">
        <f t="shared" si="5"/>
        <v>-72.49723993606538</v>
      </c>
      <c r="AA45" s="130">
        <f t="shared" si="8"/>
        <v>3641220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250000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62500</v>
      </c>
      <c r="Y46" s="54">
        <f t="shared" si="7"/>
        <v>-62500</v>
      </c>
      <c r="Z46" s="184">
        <f t="shared" si="5"/>
        <v>-100</v>
      </c>
      <c r="AA46" s="130">
        <f t="shared" si="8"/>
        <v>250000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70390200</v>
      </c>
      <c r="F49" s="220">
        <f t="shared" si="9"/>
        <v>37138970</v>
      </c>
      <c r="G49" s="220">
        <f t="shared" si="9"/>
        <v>0</v>
      </c>
      <c r="H49" s="220">
        <f t="shared" si="9"/>
        <v>66097</v>
      </c>
      <c r="I49" s="220">
        <f t="shared" si="9"/>
        <v>4545091</v>
      </c>
      <c r="J49" s="220">
        <f t="shared" si="9"/>
        <v>4611188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4611188</v>
      </c>
      <c r="X49" s="220">
        <f t="shared" si="9"/>
        <v>9284743</v>
      </c>
      <c r="Y49" s="220">
        <f t="shared" si="9"/>
        <v>-4673555</v>
      </c>
      <c r="Z49" s="221">
        <f t="shared" si="5"/>
        <v>-50.33585743838036</v>
      </c>
      <c r="AA49" s="222">
        <f>SUM(AA41:AA48)</f>
        <v>37138970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5374000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5374000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5374000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1499023</v>
      </c>
      <c r="H65" s="60">
        <v>1841535</v>
      </c>
      <c r="I65" s="60">
        <v>1841535</v>
      </c>
      <c r="J65" s="60">
        <v>5182093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5182093</v>
      </c>
      <c r="X65" s="60"/>
      <c r="Y65" s="60">
        <v>5182093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188108</v>
      </c>
      <c r="H66" s="275">
        <v>271375</v>
      </c>
      <c r="I66" s="275">
        <v>163253</v>
      </c>
      <c r="J66" s="275">
        <v>622736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622736</v>
      </c>
      <c r="X66" s="275"/>
      <c r="Y66" s="275">
        <v>622736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>
        <v>10039579</v>
      </c>
      <c r="I67" s="60">
        <v>4360830</v>
      </c>
      <c r="J67" s="60">
        <v>14400409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14400409</v>
      </c>
      <c r="X67" s="60"/>
      <c r="Y67" s="60">
        <v>14400409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5373707</v>
      </c>
      <c r="F68" s="60"/>
      <c r="G68" s="60">
        <v>3473024</v>
      </c>
      <c r="H68" s="60">
        <v>2969603</v>
      </c>
      <c r="I68" s="60">
        <v>1023960</v>
      </c>
      <c r="J68" s="60">
        <v>7466587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7466587</v>
      </c>
      <c r="X68" s="60"/>
      <c r="Y68" s="60">
        <v>7466587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5373707</v>
      </c>
      <c r="F69" s="220">
        <f t="shared" si="12"/>
        <v>0</v>
      </c>
      <c r="G69" s="220">
        <f t="shared" si="12"/>
        <v>5160155</v>
      </c>
      <c r="H69" s="220">
        <f t="shared" si="12"/>
        <v>15122092</v>
      </c>
      <c r="I69" s="220">
        <f t="shared" si="12"/>
        <v>7389578</v>
      </c>
      <c r="J69" s="220">
        <f t="shared" si="12"/>
        <v>27671825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27671825</v>
      </c>
      <c r="X69" s="220">
        <f t="shared" si="12"/>
        <v>0</v>
      </c>
      <c r="Y69" s="220">
        <f t="shared" si="12"/>
        <v>27671825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33728000</v>
      </c>
      <c r="F5" s="358">
        <f t="shared" si="0"/>
        <v>25147187</v>
      </c>
      <c r="G5" s="358">
        <f t="shared" si="0"/>
        <v>0</v>
      </c>
      <c r="H5" s="356">
        <f t="shared" si="0"/>
        <v>0</v>
      </c>
      <c r="I5" s="356">
        <f t="shared" si="0"/>
        <v>2935282</v>
      </c>
      <c r="J5" s="358">
        <f t="shared" si="0"/>
        <v>2935282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2935282</v>
      </c>
      <c r="X5" s="356">
        <f t="shared" si="0"/>
        <v>6286797</v>
      </c>
      <c r="Y5" s="358">
        <f t="shared" si="0"/>
        <v>-3351515</v>
      </c>
      <c r="Z5" s="359">
        <f>+IF(X5&lt;&gt;0,+(Y5/X5)*100,0)</f>
        <v>-53.31037410624202</v>
      </c>
      <c r="AA5" s="360">
        <f>+AA6+AA8+AA11+AA13+AA15</f>
        <v>25147187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27528000</v>
      </c>
      <c r="F6" s="59">
        <f t="shared" si="1"/>
        <v>11237187</v>
      </c>
      <c r="G6" s="59">
        <f t="shared" si="1"/>
        <v>0</v>
      </c>
      <c r="H6" s="60">
        <f t="shared" si="1"/>
        <v>0</v>
      </c>
      <c r="I6" s="60">
        <f t="shared" si="1"/>
        <v>860952</v>
      </c>
      <c r="J6" s="59">
        <f t="shared" si="1"/>
        <v>860952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860952</v>
      </c>
      <c r="X6" s="60">
        <f t="shared" si="1"/>
        <v>2809297</v>
      </c>
      <c r="Y6" s="59">
        <f t="shared" si="1"/>
        <v>-1948345</v>
      </c>
      <c r="Z6" s="61">
        <f>+IF(X6&lt;&gt;0,+(Y6/X6)*100,0)</f>
        <v>-69.35347170484289</v>
      </c>
      <c r="AA6" s="62">
        <f t="shared" si="1"/>
        <v>11237187</v>
      </c>
    </row>
    <row r="7" spans="1:27" ht="13.5">
      <c r="A7" s="291" t="s">
        <v>228</v>
      </c>
      <c r="B7" s="142"/>
      <c r="C7" s="60"/>
      <c r="D7" s="340"/>
      <c r="E7" s="60">
        <v>27528000</v>
      </c>
      <c r="F7" s="59">
        <v>11237187</v>
      </c>
      <c r="G7" s="59"/>
      <c r="H7" s="60"/>
      <c r="I7" s="60">
        <v>860952</v>
      </c>
      <c r="J7" s="59">
        <v>860952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860952</v>
      </c>
      <c r="X7" s="60">
        <v>2809297</v>
      </c>
      <c r="Y7" s="59">
        <v>-1948345</v>
      </c>
      <c r="Z7" s="61">
        <v>-69.35</v>
      </c>
      <c r="AA7" s="62">
        <v>11237187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3400000</v>
      </c>
      <c r="F8" s="59">
        <f t="shared" si="2"/>
        <v>200000</v>
      </c>
      <c r="G8" s="59">
        <f t="shared" si="2"/>
        <v>0</v>
      </c>
      <c r="H8" s="60">
        <f t="shared" si="2"/>
        <v>0</v>
      </c>
      <c r="I8" s="60">
        <f t="shared" si="2"/>
        <v>2074330</v>
      </c>
      <c r="J8" s="59">
        <f t="shared" si="2"/>
        <v>2074330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2074330</v>
      </c>
      <c r="X8" s="60">
        <f t="shared" si="2"/>
        <v>50000</v>
      </c>
      <c r="Y8" s="59">
        <f t="shared" si="2"/>
        <v>2024330</v>
      </c>
      <c r="Z8" s="61">
        <f>+IF(X8&lt;&gt;0,+(Y8/X8)*100,0)</f>
        <v>4048.6600000000003</v>
      </c>
      <c r="AA8" s="62">
        <f>SUM(AA9:AA10)</f>
        <v>200000</v>
      </c>
    </row>
    <row r="9" spans="1:27" ht="13.5">
      <c r="A9" s="291" t="s">
        <v>229</v>
      </c>
      <c r="B9" s="142"/>
      <c r="C9" s="60"/>
      <c r="D9" s="340"/>
      <c r="E9" s="60">
        <v>3400000</v>
      </c>
      <c r="F9" s="59"/>
      <c r="G9" s="59"/>
      <c r="H9" s="60"/>
      <c r="I9" s="60">
        <v>2074330</v>
      </c>
      <c r="J9" s="59">
        <v>2074330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2074330</v>
      </c>
      <c r="X9" s="60"/>
      <c r="Y9" s="59">
        <v>2074330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>
        <v>200000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50000</v>
      </c>
      <c r="Y10" s="59">
        <v>-50000</v>
      </c>
      <c r="Z10" s="61">
        <v>-100</v>
      </c>
      <c r="AA10" s="62">
        <v>200000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2800000</v>
      </c>
      <c r="F15" s="59">
        <f t="shared" si="5"/>
        <v>13710000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3427500</v>
      </c>
      <c r="Y15" s="59">
        <f t="shared" si="5"/>
        <v>-3427500</v>
      </c>
      <c r="Z15" s="61">
        <f>+IF(X15&lt;&gt;0,+(Y15/X15)*100,0)</f>
        <v>-100</v>
      </c>
      <c r="AA15" s="62">
        <f>SUM(AA16:AA20)</f>
        <v>13710000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>
        <v>750000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187500</v>
      </c>
      <c r="Y17" s="59">
        <v>-187500</v>
      </c>
      <c r="Z17" s="61">
        <v>-100</v>
      </c>
      <c r="AA17" s="62">
        <v>750000</v>
      </c>
    </row>
    <row r="18" spans="1:27" ht="13.5">
      <c r="A18" s="291" t="s">
        <v>82</v>
      </c>
      <c r="B18" s="136"/>
      <c r="C18" s="60"/>
      <c r="D18" s="340"/>
      <c r="E18" s="60"/>
      <c r="F18" s="59">
        <v>10160000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2540000</v>
      </c>
      <c r="Y18" s="59">
        <v>-2540000</v>
      </c>
      <c r="Z18" s="61">
        <v>-100</v>
      </c>
      <c r="AA18" s="62">
        <v>10160000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2800000</v>
      </c>
      <c r="F20" s="59">
        <v>2800000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700000</v>
      </c>
      <c r="Y20" s="59">
        <v>-700000</v>
      </c>
      <c r="Z20" s="61">
        <v>-100</v>
      </c>
      <c r="AA20" s="62">
        <v>2800000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13850000</v>
      </c>
      <c r="F22" s="345">
        <f t="shared" si="6"/>
        <v>8100563</v>
      </c>
      <c r="G22" s="345">
        <f t="shared" si="6"/>
        <v>0</v>
      </c>
      <c r="H22" s="343">
        <f t="shared" si="6"/>
        <v>0</v>
      </c>
      <c r="I22" s="343">
        <f t="shared" si="6"/>
        <v>1425547</v>
      </c>
      <c r="J22" s="345">
        <f t="shared" si="6"/>
        <v>1425547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1425547</v>
      </c>
      <c r="X22" s="343">
        <f t="shared" si="6"/>
        <v>2025141</v>
      </c>
      <c r="Y22" s="345">
        <f t="shared" si="6"/>
        <v>-599594</v>
      </c>
      <c r="Z22" s="336">
        <f>+IF(X22&lt;&gt;0,+(Y22/X22)*100,0)</f>
        <v>-29.607518686353195</v>
      </c>
      <c r="AA22" s="350">
        <f>SUM(AA23:AA32)</f>
        <v>8100563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9400000</v>
      </c>
      <c r="F24" s="59">
        <v>7766813</v>
      </c>
      <c r="G24" s="59"/>
      <c r="H24" s="60"/>
      <c r="I24" s="60">
        <v>1425547</v>
      </c>
      <c r="J24" s="59">
        <v>1425547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1425547</v>
      </c>
      <c r="X24" s="60">
        <v>1941703</v>
      </c>
      <c r="Y24" s="59">
        <v>-516156</v>
      </c>
      <c r="Z24" s="61">
        <v>-26.58</v>
      </c>
      <c r="AA24" s="62">
        <v>7766813</v>
      </c>
    </row>
    <row r="25" spans="1:27" ht="13.5">
      <c r="A25" s="361" t="s">
        <v>238</v>
      </c>
      <c r="B25" s="142"/>
      <c r="C25" s="60"/>
      <c r="D25" s="340"/>
      <c r="E25" s="60">
        <v>3500000</v>
      </c>
      <c r="F25" s="59">
        <v>43750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10938</v>
      </c>
      <c r="Y25" s="59">
        <v>-10938</v>
      </c>
      <c r="Z25" s="61">
        <v>-100</v>
      </c>
      <c r="AA25" s="62">
        <v>43750</v>
      </c>
    </row>
    <row r="26" spans="1:27" ht="13.5">
      <c r="A26" s="361" t="s">
        <v>239</v>
      </c>
      <c r="B26" s="302"/>
      <c r="C26" s="362"/>
      <c r="D26" s="363"/>
      <c r="E26" s="362"/>
      <c r="F26" s="364">
        <v>90000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22500</v>
      </c>
      <c r="Y26" s="364">
        <v>-22500</v>
      </c>
      <c r="Z26" s="365">
        <v>-100</v>
      </c>
      <c r="AA26" s="366">
        <v>90000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950000</v>
      </c>
      <c r="F32" s="59">
        <v>200000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50000</v>
      </c>
      <c r="Y32" s="59">
        <v>-50000</v>
      </c>
      <c r="Z32" s="61">
        <v>-100</v>
      </c>
      <c r="AA32" s="62">
        <v>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22812200</v>
      </c>
      <c r="F40" s="345">
        <f t="shared" si="9"/>
        <v>3641220</v>
      </c>
      <c r="G40" s="345">
        <f t="shared" si="9"/>
        <v>0</v>
      </c>
      <c r="H40" s="343">
        <f t="shared" si="9"/>
        <v>66097</v>
      </c>
      <c r="I40" s="343">
        <f t="shared" si="9"/>
        <v>184262</v>
      </c>
      <c r="J40" s="345">
        <f t="shared" si="9"/>
        <v>250359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250359</v>
      </c>
      <c r="X40" s="343">
        <f t="shared" si="9"/>
        <v>910305</v>
      </c>
      <c r="Y40" s="345">
        <f t="shared" si="9"/>
        <v>-659946</v>
      </c>
      <c r="Z40" s="336">
        <f>+IF(X40&lt;&gt;0,+(Y40/X40)*100,0)</f>
        <v>-72.49723993606538</v>
      </c>
      <c r="AA40" s="350">
        <f>SUM(AA41:AA49)</f>
        <v>3641220</v>
      </c>
    </row>
    <row r="41" spans="1:27" ht="13.5">
      <c r="A41" s="361" t="s">
        <v>247</v>
      </c>
      <c r="B41" s="142"/>
      <c r="C41" s="362"/>
      <c r="D41" s="363"/>
      <c r="E41" s="362">
        <v>400000</v>
      </c>
      <c r="F41" s="364">
        <v>650000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162500</v>
      </c>
      <c r="Y41" s="364">
        <v>-162500</v>
      </c>
      <c r="Z41" s="365">
        <v>-100</v>
      </c>
      <c r="AA41" s="366">
        <v>650000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150000</v>
      </c>
      <c r="F43" s="370">
        <v>225320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56330</v>
      </c>
      <c r="Y43" s="370">
        <v>-56330</v>
      </c>
      <c r="Z43" s="371">
        <v>-100</v>
      </c>
      <c r="AA43" s="303">
        <v>225320</v>
      </c>
    </row>
    <row r="44" spans="1:27" ht="13.5">
      <c r="A44" s="361" t="s">
        <v>250</v>
      </c>
      <c r="B44" s="136"/>
      <c r="C44" s="60"/>
      <c r="D44" s="368"/>
      <c r="E44" s="54">
        <v>275200</v>
      </c>
      <c r="F44" s="53">
        <v>1508400</v>
      </c>
      <c r="G44" s="53"/>
      <c r="H44" s="54">
        <v>66097</v>
      </c>
      <c r="I44" s="54">
        <v>14162</v>
      </c>
      <c r="J44" s="53">
        <v>80259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80259</v>
      </c>
      <c r="X44" s="54">
        <v>377100</v>
      </c>
      <c r="Y44" s="53">
        <v>-296841</v>
      </c>
      <c r="Z44" s="94">
        <v>-78.72</v>
      </c>
      <c r="AA44" s="95">
        <v>1508400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17600000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2887000</v>
      </c>
      <c r="F49" s="53">
        <v>1257500</v>
      </c>
      <c r="G49" s="53"/>
      <c r="H49" s="54"/>
      <c r="I49" s="54">
        <v>170100</v>
      </c>
      <c r="J49" s="53">
        <v>170100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170100</v>
      </c>
      <c r="X49" s="54">
        <v>314375</v>
      </c>
      <c r="Y49" s="53">
        <v>-144275</v>
      </c>
      <c r="Z49" s="94">
        <v>-45.89</v>
      </c>
      <c r="AA49" s="95">
        <v>1257500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250000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62500</v>
      </c>
      <c r="Y51" s="358">
        <f t="shared" si="11"/>
        <v>-62500</v>
      </c>
      <c r="Z51" s="359">
        <f>+IF(X51&lt;&gt;0,+(Y51/X51)*100,0)</f>
        <v>-100</v>
      </c>
      <c r="AA51" s="360">
        <f t="shared" si="11"/>
        <v>250000</v>
      </c>
    </row>
    <row r="52" spans="1:27" ht="13.5">
      <c r="A52" s="361" t="s">
        <v>255</v>
      </c>
      <c r="B52" s="142"/>
      <c r="C52" s="60"/>
      <c r="D52" s="340"/>
      <c r="E52" s="60"/>
      <c r="F52" s="59">
        <v>250000</v>
      </c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>
        <v>62500</v>
      </c>
      <c r="Y52" s="59">
        <v>-62500</v>
      </c>
      <c r="Z52" s="61">
        <v>-100</v>
      </c>
      <c r="AA52" s="62">
        <v>250000</v>
      </c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70390200</v>
      </c>
      <c r="F60" s="264">
        <f t="shared" si="14"/>
        <v>37138970</v>
      </c>
      <c r="G60" s="264">
        <f t="shared" si="14"/>
        <v>0</v>
      </c>
      <c r="H60" s="219">
        <f t="shared" si="14"/>
        <v>66097</v>
      </c>
      <c r="I60" s="219">
        <f t="shared" si="14"/>
        <v>4545091</v>
      </c>
      <c r="J60" s="264">
        <f t="shared" si="14"/>
        <v>4611188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4611188</v>
      </c>
      <c r="X60" s="219">
        <f t="shared" si="14"/>
        <v>9284743</v>
      </c>
      <c r="Y60" s="264">
        <f t="shared" si="14"/>
        <v>-4673555</v>
      </c>
      <c r="Z60" s="337">
        <f>+IF(X60&lt;&gt;0,+(Y60/X60)*100,0)</f>
        <v>-50.33585743838036</v>
      </c>
      <c r="AA60" s="232">
        <f>+AA57+AA54+AA51+AA40+AA37+AA34+AA22+AA5</f>
        <v>37138970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>
        <v>1500000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2013-11-05T09:00:32Z</dcterms:created>
  <dcterms:modified xsi:type="dcterms:W3CDTF">2013-11-05T09:00:36Z</dcterms:modified>
  <cp:category/>
  <cp:version/>
  <cp:contentType/>
  <cp:contentStatus/>
</cp:coreProperties>
</file>