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<sst xmlns="http://schemas.openxmlformats.org/spreadsheetml/2006/main" count="855" uniqueCount="302">
  <si>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eDumbe(KZN261)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</si>
  <si>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</si>
  <si>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</si>
  <si>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</si>
  <si>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</si>
  <si>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</si>
  <si>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</si>
  <si>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</si>
  <si>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</si>
  <si>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</si>
  <si>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</si>
  <si>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</si>
  <si>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</si>
  <si>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</si>
  <si>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</si>
  <si>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</si>
  <si>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</si>
  <si>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</si>
  <si>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</si>
  <si>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</si>
  <si>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</si>
  <si>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</si>
  <si>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</si>
  <si>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</si>
  <si>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</si>
  <si>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</si>
  <si>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</si>
  <si>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</si>
  <si>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</si>
  <si>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</si>
  <si>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</si>
  <si>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</si>
  <si>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</si>
  <si>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</si>
  <si>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</si>
  <si>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</si>
  <si>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</si>
  <si>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</si>
  <si>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</si>
  <si>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</si>
  <si>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</si>
  <si>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</si>
  <si>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</si>
  <si>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</si>
  <si>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</si>
  <si>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</si>
  <si>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</si>
  <si>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</si>
  <si>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</si>
  <si>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</si>
  <si>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</si>
  <si>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</si>
  <si>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</si>
  <si>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</si>
  <si>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</si>
  <si>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</si>
  <si>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</si>
  <si>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</si>
  <si>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</si>
  <si>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</si>
  <si>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</si>
  <si>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</si>
  <si>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</si>
  <si>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</si>
  <si>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</si>
  <si>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</si>
  <si>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</si>
  <si>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</si>
  <si>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</si>
  <si>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</si>
  <si>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eDumbe(KZN261)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</si>
  <si>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</si>
  <si>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</si>
  <si>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</si>
  <si>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</si>
  <si>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</si>
  <si>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</si>
  <si>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</si>
  <si>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</si>
  <si>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</si>
  <si>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</si>
  <si>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</si>
  <si>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</si>
  <si>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</si>
  <si>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</si>
  <si>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</si>
  <si>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</si>
  <si>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</si>
  <si>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</si>
  <si>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</si>
  <si>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</si>
  <si>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</si>
  <si>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</si>
  <si>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</si>
  <si>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</si>
  <si>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</si>
  <si>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</si>
  <si>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</si>
  <si>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</si>
  <si>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</si>
  <si>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eDumbe(KZN261)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</si>
  <si>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</si>
  <si>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</si>
  <si>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</si>
  <si>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</si>
  <si>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</si>
  <si>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</si>
  <si>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</si>
  <si>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</si>
  <si>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</si>
  <si>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</si>
  <si>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</si>
  <si>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</si>
  <si>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</si>
  <si>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</si>
  <si>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</si>
  <si>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</si>
  <si>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</si>
  <si>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</si>
  <si>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</si>
  <si>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</si>
  <si>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</si>
  <si>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</si>
  <si>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</si>
  <si>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</si>
  <si>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</si>
  <si>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</si>
  <si>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</si>
  <si>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</si>
  <si>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eDumbe(KZN261)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</si>
  <si>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</si>
  <si>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</si>
  <si>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</si>
  <si>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</si>
  <si>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</si>
  <si>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</si>
  <si>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</si>
  <si>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</si>
  <si>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</si>
  <si>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</si>
  <si>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eDumbe(KZN261)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</si>
  <si>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</si>
  <si>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</si>
  <si>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</si>
  <si>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</si>
  <si>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</si>
  <si>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</si>
  <si>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</si>
  <si>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</si>
  <si>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</si>
  <si>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</si>
  <si>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</si>
  <si>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</si>
  <si>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</si>
  <si>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</si>
  <si>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</si>
  <si>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</si>
  <si>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</si>
  <si>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</si>
  <si>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</si>
  <si>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</si>
  <si>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</si>
  <si>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</si>
  <si>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</si>
  <si>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</si>
  <si>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</si>
  <si>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</si>
  <si>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</si>
  <si>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</si>
  <si>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</si>
  <si>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</si>
  <si>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</si>
  <si>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</si>
  <si>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</si>
  <si>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eDumbe(KZN261)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</si>
  <si>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</si>
  <si>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</si>
  <si>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</si>
  <si>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</si>
  <si>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</si>
  <si>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</si>
  <si>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</si>
  <si>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</si>
  <si>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</si>
  <si>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</si>
  <si>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</si>
  <si>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</si>
  <si>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</si>
  <si>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</si>
  <si>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</si>
  <si>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</si>
  <si>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</si>
  <si>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</si>
  <si>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</si>
  <si>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</si>
  <si>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</si>
  <si>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</si>
  <si>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</si>
  <si>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</si>
  <si>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</si>
  <si>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</si>
  <si>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eDumbe(KZN261)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</si>
  <si>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</si>
  <si>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</si>
  <si>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</si>
  <si>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</si>
  <si>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</si>
  <si>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</si>
  <si>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</si>
  <si>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</si>
  <si>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</si>
  <si>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</si>
  <si>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</si>
  <si>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</si>
  <si>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</si>
  <si>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</si>
  <si>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</si>
  <si>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</si>
  <si>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</si>
  <si>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</si>
  <si>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</si>
  <si>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</si>
  <si>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</si>
  <si>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</si>
  <si>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</si>
  <si>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</si>
  <si>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eDumbe(KZN261)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</si>
  <si>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</si>
  <si>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</si>
  <si>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</si>
  <si>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</si>
  <si>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</si>
  <si>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</si>
  <si>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</si>
  <si>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</si>
  <si>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</si>
  <si>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</si>
  <si>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</si>
  <si>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</si>
  <si>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</si>
  <si>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</si>
  <si>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</si>
  <si>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</si>
  <si>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</si>
  <si>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</si>
  <si>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</si>
  <si>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</si>
  <si>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</si>
  <si>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</si>
  <si>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</si>
  <si>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</si>
  <si>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</si>
  <si>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</si>
  <si>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</si>
  <si>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</si>
  <si>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</si>
  <si>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</si>
  <si>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</si>
  <si>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</si>
  <si>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</si>
  <si>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</si>
  <si>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</si>
  <si>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eDumbe(KZN261)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</si>
  <si>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</si>
  <si>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</si>
  <si>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eDumbe(KZN261)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</si>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</sst>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7133839</v>
      </c>
      <c r="C5" s="19">
        <v>0</v>
      </c>
      <c r="D5" s="59">
        <v>7406972</v>
      </c>
      <c r="E5" s="60">
        <v>7406972</v>
      </c>
      <c r="F5" s="60">
        <v>-9242</v>
      </c>
      <c r="G5" s="60">
        <v>488859</v>
      </c>
      <c r="H5" s="60">
        <v>12327</v>
      </c>
      <c r="I5" s="60">
        <v>491944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491944</v>
      </c>
      <c r="W5" s="60">
        <v>1851743</v>
      </c>
      <c r="X5" s="60">
        <v>-1359799</v>
      </c>
      <c r="Y5" s="61">
        <v>-73.43</v>
      </c>
      <c r="Z5" s="62">
        <v>7406972</v>
      </c>
    </row>
    <row r="6" spans="1:26" ht="13.5">
      <c r="A6" s="58" t="s">
        <v>32</v>
      </c>
      <c r="B6" s="19">
        <v>35139278</v>
      </c>
      <c r="C6" s="19">
        <v>0</v>
      </c>
      <c r="D6" s="59">
        <v>21517402</v>
      </c>
      <c r="E6" s="60">
        <v>21517402</v>
      </c>
      <c r="F6" s="60">
        <v>2669761</v>
      </c>
      <c r="G6" s="60">
        <v>2826996</v>
      </c>
      <c r="H6" s="60">
        <v>6070480</v>
      </c>
      <c r="I6" s="60">
        <v>11567237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11567237</v>
      </c>
      <c r="W6" s="60">
        <v>5379351</v>
      </c>
      <c r="X6" s="60">
        <v>6187886</v>
      </c>
      <c r="Y6" s="61">
        <v>115.03</v>
      </c>
      <c r="Z6" s="62">
        <v>21517402</v>
      </c>
    </row>
    <row r="7" spans="1:26" ht="13.5">
      <c r="A7" s="58" t="s">
        <v>33</v>
      </c>
      <c r="B7" s="19">
        <v>228066</v>
      </c>
      <c r="C7" s="19">
        <v>0</v>
      </c>
      <c r="D7" s="59">
        <v>34889</v>
      </c>
      <c r="E7" s="60">
        <v>34889</v>
      </c>
      <c r="F7" s="60">
        <v>17677</v>
      </c>
      <c r="G7" s="60">
        <v>7366</v>
      </c>
      <c r="H7" s="60">
        <v>-4274</v>
      </c>
      <c r="I7" s="60">
        <v>20769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20769</v>
      </c>
      <c r="W7" s="60">
        <v>8722</v>
      </c>
      <c r="X7" s="60">
        <v>12047</v>
      </c>
      <c r="Y7" s="61">
        <v>138.12</v>
      </c>
      <c r="Z7" s="62">
        <v>34889</v>
      </c>
    </row>
    <row r="8" spans="1:26" ht="13.5">
      <c r="A8" s="58" t="s">
        <v>34</v>
      </c>
      <c r="B8" s="19">
        <v>46264027</v>
      </c>
      <c r="C8" s="19">
        <v>0</v>
      </c>
      <c r="D8" s="59">
        <v>44512000</v>
      </c>
      <c r="E8" s="60">
        <v>44512000</v>
      </c>
      <c r="F8" s="60">
        <v>15229813</v>
      </c>
      <c r="G8" s="60">
        <v>418947</v>
      </c>
      <c r="H8" s="60">
        <v>-4522996</v>
      </c>
      <c r="I8" s="60">
        <v>11125764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11125764</v>
      </c>
      <c r="W8" s="60">
        <v>11128000</v>
      </c>
      <c r="X8" s="60">
        <v>-2236</v>
      </c>
      <c r="Y8" s="61">
        <v>-0.02</v>
      </c>
      <c r="Z8" s="62">
        <v>44512000</v>
      </c>
    </row>
    <row r="9" spans="1:26" ht="13.5">
      <c r="A9" s="58" t="s">
        <v>35</v>
      </c>
      <c r="B9" s="19">
        <v>11920943</v>
      </c>
      <c r="C9" s="19">
        <v>0</v>
      </c>
      <c r="D9" s="59">
        <v>6256695</v>
      </c>
      <c r="E9" s="60">
        <v>6256695</v>
      </c>
      <c r="F9" s="60">
        <v>134073</v>
      </c>
      <c r="G9" s="60">
        <v>772336</v>
      </c>
      <c r="H9" s="60">
        <v>-212630</v>
      </c>
      <c r="I9" s="60">
        <v>693779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693779</v>
      </c>
      <c r="W9" s="60">
        <v>1564174</v>
      </c>
      <c r="X9" s="60">
        <v>-870395</v>
      </c>
      <c r="Y9" s="61">
        <v>-55.65</v>
      </c>
      <c r="Z9" s="62">
        <v>6256695</v>
      </c>
    </row>
    <row r="10" spans="1:26" ht="25.5">
      <c r="A10" s="63" t="s">
        <v>277</v>
      </c>
      <c r="B10" s="64">
        <f>SUM(B5:B9)</f>
        <v>100686153</v>
      </c>
      <c r="C10" s="64">
        <f>SUM(C5:C9)</f>
        <v>0</v>
      </c>
      <c r="D10" s="65">
        <f aca="true" t="shared" si="0" ref="D10:Z10">SUM(D5:D9)</f>
        <v>79727958</v>
      </c>
      <c r="E10" s="66">
        <f t="shared" si="0"/>
        <v>79727958</v>
      </c>
      <c r="F10" s="66">
        <f t="shared" si="0"/>
        <v>18042082</v>
      </c>
      <c r="G10" s="66">
        <f t="shared" si="0"/>
        <v>4514504</v>
      </c>
      <c r="H10" s="66">
        <f t="shared" si="0"/>
        <v>1342907</v>
      </c>
      <c r="I10" s="66">
        <f t="shared" si="0"/>
        <v>23899493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23899493</v>
      </c>
      <c r="W10" s="66">
        <f t="shared" si="0"/>
        <v>19931990</v>
      </c>
      <c r="X10" s="66">
        <f t="shared" si="0"/>
        <v>3967503</v>
      </c>
      <c r="Y10" s="67">
        <f>+IF(W10&lt;&gt;0,(X10/W10)*100,0)</f>
        <v>19.905202641582704</v>
      </c>
      <c r="Z10" s="68">
        <f t="shared" si="0"/>
        <v>79727958</v>
      </c>
    </row>
    <row r="11" spans="1:26" ht="13.5">
      <c r="A11" s="58" t="s">
        <v>37</v>
      </c>
      <c r="B11" s="19">
        <v>24771821</v>
      </c>
      <c r="C11" s="19">
        <v>0</v>
      </c>
      <c r="D11" s="59">
        <v>29554666</v>
      </c>
      <c r="E11" s="60">
        <v>29554666</v>
      </c>
      <c r="F11" s="60">
        <v>2389762</v>
      </c>
      <c r="G11" s="60">
        <v>2370081</v>
      </c>
      <c r="H11" s="60">
        <v>1759430</v>
      </c>
      <c r="I11" s="60">
        <v>6519273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6519273</v>
      </c>
      <c r="W11" s="60">
        <v>7388667</v>
      </c>
      <c r="X11" s="60">
        <v>-869394</v>
      </c>
      <c r="Y11" s="61">
        <v>-11.77</v>
      </c>
      <c r="Z11" s="62">
        <v>29554666</v>
      </c>
    </row>
    <row r="12" spans="1:26" ht="13.5">
      <c r="A12" s="58" t="s">
        <v>38</v>
      </c>
      <c r="B12" s="19">
        <v>3719477</v>
      </c>
      <c r="C12" s="19">
        <v>0</v>
      </c>
      <c r="D12" s="59">
        <v>3832714</v>
      </c>
      <c r="E12" s="60">
        <v>3832714</v>
      </c>
      <c r="F12" s="60">
        <v>230687</v>
      </c>
      <c r="G12" s="60">
        <v>230686</v>
      </c>
      <c r="H12" s="60">
        <v>505932</v>
      </c>
      <c r="I12" s="60">
        <v>967305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967305</v>
      </c>
      <c r="W12" s="60">
        <v>958179</v>
      </c>
      <c r="X12" s="60">
        <v>9126</v>
      </c>
      <c r="Y12" s="61">
        <v>0.95</v>
      </c>
      <c r="Z12" s="62">
        <v>3832714</v>
      </c>
    </row>
    <row r="13" spans="1:26" ht="13.5">
      <c r="A13" s="58" t="s">
        <v>278</v>
      </c>
      <c r="B13" s="19">
        <v>6447174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3235936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15276526</v>
      </c>
      <c r="C15" s="19">
        <v>0</v>
      </c>
      <c r="D15" s="59">
        <v>13660000</v>
      </c>
      <c r="E15" s="60">
        <v>13660000</v>
      </c>
      <c r="F15" s="60">
        <v>80232</v>
      </c>
      <c r="G15" s="60">
        <v>1888811</v>
      </c>
      <c r="H15" s="60">
        <v>1358583</v>
      </c>
      <c r="I15" s="60">
        <v>3327626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3327626</v>
      </c>
      <c r="W15" s="60">
        <v>3415000</v>
      </c>
      <c r="X15" s="60">
        <v>-87374</v>
      </c>
      <c r="Y15" s="61">
        <v>-2.56</v>
      </c>
      <c r="Z15" s="62">
        <v>13660000</v>
      </c>
    </row>
    <row r="16" spans="1:26" ht="13.5">
      <c r="A16" s="69" t="s">
        <v>42</v>
      </c>
      <c r="B16" s="19">
        <v>3293777</v>
      </c>
      <c r="C16" s="19">
        <v>0</v>
      </c>
      <c r="D16" s="59">
        <v>0</v>
      </c>
      <c r="E16" s="60">
        <v>0</v>
      </c>
      <c r="F16" s="60">
        <v>-1645379</v>
      </c>
      <c r="G16" s="60">
        <v>1070632</v>
      </c>
      <c r="H16" s="60">
        <v>574747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23528641</v>
      </c>
      <c r="C17" s="19">
        <v>0</v>
      </c>
      <c r="D17" s="59">
        <v>31980577</v>
      </c>
      <c r="E17" s="60">
        <v>31980577</v>
      </c>
      <c r="F17" s="60">
        <v>1115447</v>
      </c>
      <c r="G17" s="60">
        <v>2755838</v>
      </c>
      <c r="H17" s="60">
        <v>1489456</v>
      </c>
      <c r="I17" s="60">
        <v>5360741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5360741</v>
      </c>
      <c r="W17" s="60">
        <v>7995144</v>
      </c>
      <c r="X17" s="60">
        <v>-2634403</v>
      </c>
      <c r="Y17" s="61">
        <v>-32.95</v>
      </c>
      <c r="Z17" s="62">
        <v>31980577</v>
      </c>
    </row>
    <row r="18" spans="1:26" ht="13.5">
      <c r="A18" s="70" t="s">
        <v>44</v>
      </c>
      <c r="B18" s="71">
        <f>SUM(B11:B17)</f>
        <v>80273352</v>
      </c>
      <c r="C18" s="71">
        <f>SUM(C11:C17)</f>
        <v>0</v>
      </c>
      <c r="D18" s="72">
        <f aca="true" t="shared" si="1" ref="D18:Z18">SUM(D11:D17)</f>
        <v>79027957</v>
      </c>
      <c r="E18" s="73">
        <f t="shared" si="1"/>
        <v>79027957</v>
      </c>
      <c r="F18" s="73">
        <f t="shared" si="1"/>
        <v>2170749</v>
      </c>
      <c r="G18" s="73">
        <f t="shared" si="1"/>
        <v>8316048</v>
      </c>
      <c r="H18" s="73">
        <f t="shared" si="1"/>
        <v>5688148</v>
      </c>
      <c r="I18" s="73">
        <f t="shared" si="1"/>
        <v>16174945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16174945</v>
      </c>
      <c r="W18" s="73">
        <f t="shared" si="1"/>
        <v>19756990</v>
      </c>
      <c r="X18" s="73">
        <f t="shared" si="1"/>
        <v>-3582045</v>
      </c>
      <c r="Y18" s="67">
        <f>+IF(W18&lt;&gt;0,(X18/W18)*100,0)</f>
        <v>-18.130519881824103</v>
      </c>
      <c r="Z18" s="74">
        <f t="shared" si="1"/>
        <v>79027957</v>
      </c>
    </row>
    <row r="19" spans="1:26" ht="13.5">
      <c r="A19" s="70" t="s">
        <v>45</v>
      </c>
      <c r="B19" s="75">
        <f>+B10-B18</f>
        <v>20412801</v>
      </c>
      <c r="C19" s="75">
        <f>+C10-C18</f>
        <v>0</v>
      </c>
      <c r="D19" s="76">
        <f aca="true" t="shared" si="2" ref="D19:Z19">+D10-D18</f>
        <v>700001</v>
      </c>
      <c r="E19" s="77">
        <f t="shared" si="2"/>
        <v>700001</v>
      </c>
      <c r="F19" s="77">
        <f t="shared" si="2"/>
        <v>15871333</v>
      </c>
      <c r="G19" s="77">
        <f t="shared" si="2"/>
        <v>-3801544</v>
      </c>
      <c r="H19" s="77">
        <f t="shared" si="2"/>
        <v>-4345241</v>
      </c>
      <c r="I19" s="77">
        <f t="shared" si="2"/>
        <v>7724548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7724548</v>
      </c>
      <c r="W19" s="77">
        <f>IF(E10=E18,0,W10-W18)</f>
        <v>175000</v>
      </c>
      <c r="X19" s="77">
        <f t="shared" si="2"/>
        <v>7549548</v>
      </c>
      <c r="Y19" s="78">
        <f>+IF(W19&lt;&gt;0,(X19/W19)*100,0)</f>
        <v>4314.027428571429</v>
      </c>
      <c r="Z19" s="79">
        <f t="shared" si="2"/>
        <v>700001</v>
      </c>
    </row>
    <row r="20" spans="1:26" ht="13.5">
      <c r="A20" s="58" t="s">
        <v>46</v>
      </c>
      <c r="B20" s="19">
        <v>0</v>
      </c>
      <c r="C20" s="19">
        <v>0</v>
      </c>
      <c r="D20" s="59">
        <v>20351000</v>
      </c>
      <c r="E20" s="60">
        <v>20351000</v>
      </c>
      <c r="F20" s="60">
        <v>35921</v>
      </c>
      <c r="G20" s="60">
        <v>1113764</v>
      </c>
      <c r="H20" s="60">
        <v>0</v>
      </c>
      <c r="I20" s="60">
        <v>1149685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1149685</v>
      </c>
      <c r="W20" s="60">
        <v>5087750</v>
      </c>
      <c r="X20" s="60">
        <v>-3938065</v>
      </c>
      <c r="Y20" s="61">
        <v>-77.4</v>
      </c>
      <c r="Z20" s="62">
        <v>20351000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20412801</v>
      </c>
      <c r="C22" s="86">
        <f>SUM(C19:C21)</f>
        <v>0</v>
      </c>
      <c r="D22" s="87">
        <f aca="true" t="shared" si="3" ref="D22:Z22">SUM(D19:D21)</f>
        <v>21051001</v>
      </c>
      <c r="E22" s="88">
        <f t="shared" si="3"/>
        <v>21051001</v>
      </c>
      <c r="F22" s="88">
        <f t="shared" si="3"/>
        <v>15907254</v>
      </c>
      <c r="G22" s="88">
        <f t="shared" si="3"/>
        <v>-2687780</v>
      </c>
      <c r="H22" s="88">
        <f t="shared" si="3"/>
        <v>-4345241</v>
      </c>
      <c r="I22" s="88">
        <f t="shared" si="3"/>
        <v>8874233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8874233</v>
      </c>
      <c r="W22" s="88">
        <f t="shared" si="3"/>
        <v>5262750</v>
      </c>
      <c r="X22" s="88">
        <f t="shared" si="3"/>
        <v>3611483</v>
      </c>
      <c r="Y22" s="89">
        <f>+IF(W22&lt;&gt;0,(X22/W22)*100,0)</f>
        <v>68.62349532088737</v>
      </c>
      <c r="Z22" s="90">
        <f t="shared" si="3"/>
        <v>21051001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20412801</v>
      </c>
      <c r="C24" s="75">
        <f>SUM(C22:C23)</f>
        <v>0</v>
      </c>
      <c r="D24" s="76">
        <f aca="true" t="shared" si="4" ref="D24:Z24">SUM(D22:D23)</f>
        <v>21051001</v>
      </c>
      <c r="E24" s="77">
        <f t="shared" si="4"/>
        <v>21051001</v>
      </c>
      <c r="F24" s="77">
        <f t="shared" si="4"/>
        <v>15907254</v>
      </c>
      <c r="G24" s="77">
        <f t="shared" si="4"/>
        <v>-2687780</v>
      </c>
      <c r="H24" s="77">
        <f t="shared" si="4"/>
        <v>-4345241</v>
      </c>
      <c r="I24" s="77">
        <f t="shared" si="4"/>
        <v>8874233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8874233</v>
      </c>
      <c r="W24" s="77">
        <f t="shared" si="4"/>
        <v>5262750</v>
      </c>
      <c r="X24" s="77">
        <f t="shared" si="4"/>
        <v>3611483</v>
      </c>
      <c r="Y24" s="78">
        <f>+IF(W24&lt;&gt;0,(X24/W24)*100,0)</f>
        <v>68.62349532088737</v>
      </c>
      <c r="Z24" s="79">
        <f t="shared" si="4"/>
        <v>21051001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21051000</v>
      </c>
      <c r="C27" s="22">
        <v>0</v>
      </c>
      <c r="D27" s="99">
        <v>21051000</v>
      </c>
      <c r="E27" s="100">
        <v>21051000</v>
      </c>
      <c r="F27" s="100">
        <v>129819</v>
      </c>
      <c r="G27" s="100">
        <v>151151</v>
      </c>
      <c r="H27" s="100">
        <v>763774</v>
      </c>
      <c r="I27" s="100">
        <v>1044744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1044744</v>
      </c>
      <c r="W27" s="100">
        <v>5262750</v>
      </c>
      <c r="X27" s="100">
        <v>-4218006</v>
      </c>
      <c r="Y27" s="101">
        <v>-80.15</v>
      </c>
      <c r="Z27" s="102">
        <v>21051000</v>
      </c>
    </row>
    <row r="28" spans="1:26" ht="13.5">
      <c r="A28" s="103" t="s">
        <v>46</v>
      </c>
      <c r="B28" s="19">
        <v>21051000</v>
      </c>
      <c r="C28" s="19">
        <v>0</v>
      </c>
      <c r="D28" s="59">
        <v>21051000</v>
      </c>
      <c r="E28" s="60">
        <v>21051000</v>
      </c>
      <c r="F28" s="60">
        <v>129819</v>
      </c>
      <c r="G28" s="60">
        <v>151151</v>
      </c>
      <c r="H28" s="60">
        <v>763774</v>
      </c>
      <c r="I28" s="60">
        <v>1044744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1044744</v>
      </c>
      <c r="W28" s="60">
        <v>5262750</v>
      </c>
      <c r="X28" s="60">
        <v>-4218006</v>
      </c>
      <c r="Y28" s="61">
        <v>-80.15</v>
      </c>
      <c r="Z28" s="62">
        <v>21051000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21051000</v>
      </c>
      <c r="C32" s="22">
        <f>SUM(C28:C31)</f>
        <v>0</v>
      </c>
      <c r="D32" s="99">
        <f aca="true" t="shared" si="5" ref="D32:Z32">SUM(D28:D31)</f>
        <v>21051000</v>
      </c>
      <c r="E32" s="100">
        <f t="shared" si="5"/>
        <v>21051000</v>
      </c>
      <c r="F32" s="100">
        <f t="shared" si="5"/>
        <v>129819</v>
      </c>
      <c r="G32" s="100">
        <f t="shared" si="5"/>
        <v>151151</v>
      </c>
      <c r="H32" s="100">
        <f t="shared" si="5"/>
        <v>763774</v>
      </c>
      <c r="I32" s="100">
        <f t="shared" si="5"/>
        <v>1044744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1044744</v>
      </c>
      <c r="W32" s="100">
        <f t="shared" si="5"/>
        <v>5262750</v>
      </c>
      <c r="X32" s="100">
        <f t="shared" si="5"/>
        <v>-4218006</v>
      </c>
      <c r="Y32" s="101">
        <f>+IF(W32&lt;&gt;0,(X32/W32)*100,0)</f>
        <v>-80.14832549522588</v>
      </c>
      <c r="Z32" s="102">
        <f t="shared" si="5"/>
        <v>21051000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22201682</v>
      </c>
      <c r="C35" s="19">
        <v>0</v>
      </c>
      <c r="D35" s="59">
        <v>6354079</v>
      </c>
      <c r="E35" s="60">
        <v>6354079</v>
      </c>
      <c r="F35" s="60">
        <v>92221479</v>
      </c>
      <c r="G35" s="60">
        <v>91260019</v>
      </c>
      <c r="H35" s="60">
        <v>84879436</v>
      </c>
      <c r="I35" s="60">
        <v>84879436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84879436</v>
      </c>
      <c r="W35" s="60">
        <v>1588520</v>
      </c>
      <c r="X35" s="60">
        <v>83290916</v>
      </c>
      <c r="Y35" s="61">
        <v>5243.3</v>
      </c>
      <c r="Z35" s="62">
        <v>6354079</v>
      </c>
    </row>
    <row r="36" spans="1:26" ht="13.5">
      <c r="A36" s="58" t="s">
        <v>57</v>
      </c>
      <c r="B36" s="19">
        <v>174296120</v>
      </c>
      <c r="C36" s="19">
        <v>0</v>
      </c>
      <c r="D36" s="59">
        <v>406542274</v>
      </c>
      <c r="E36" s="60">
        <v>406542274</v>
      </c>
      <c r="F36" s="60">
        <v>174670800</v>
      </c>
      <c r="G36" s="60">
        <v>174698284</v>
      </c>
      <c r="H36" s="60">
        <v>174698284</v>
      </c>
      <c r="I36" s="60">
        <v>174698284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174698284</v>
      </c>
      <c r="W36" s="60">
        <v>101635569</v>
      </c>
      <c r="X36" s="60">
        <v>73062715</v>
      </c>
      <c r="Y36" s="61">
        <v>71.89</v>
      </c>
      <c r="Z36" s="62">
        <v>406542274</v>
      </c>
    </row>
    <row r="37" spans="1:26" ht="13.5">
      <c r="A37" s="58" t="s">
        <v>58</v>
      </c>
      <c r="B37" s="19">
        <v>16844651</v>
      </c>
      <c r="C37" s="19">
        <v>0</v>
      </c>
      <c r="D37" s="59">
        <v>13294247</v>
      </c>
      <c r="E37" s="60">
        <v>13294247</v>
      </c>
      <c r="F37" s="60">
        <v>61558443</v>
      </c>
      <c r="G37" s="60">
        <v>64146339</v>
      </c>
      <c r="H37" s="60">
        <v>65816211</v>
      </c>
      <c r="I37" s="60">
        <v>65816211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65816211</v>
      </c>
      <c r="W37" s="60">
        <v>3323562</v>
      </c>
      <c r="X37" s="60">
        <v>62492649</v>
      </c>
      <c r="Y37" s="61">
        <v>1880.29</v>
      </c>
      <c r="Z37" s="62">
        <v>13294247</v>
      </c>
    </row>
    <row r="38" spans="1:26" ht="13.5">
      <c r="A38" s="58" t="s">
        <v>59</v>
      </c>
      <c r="B38" s="19">
        <v>9139665</v>
      </c>
      <c r="C38" s="19">
        <v>0</v>
      </c>
      <c r="D38" s="59">
        <v>0</v>
      </c>
      <c r="E38" s="60">
        <v>0</v>
      </c>
      <c r="F38" s="60">
        <v>1356012</v>
      </c>
      <c r="G38" s="60">
        <v>1356012</v>
      </c>
      <c r="H38" s="60">
        <v>1356012</v>
      </c>
      <c r="I38" s="60">
        <v>1356012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1356012</v>
      </c>
      <c r="W38" s="60">
        <v>0</v>
      </c>
      <c r="X38" s="60">
        <v>1356012</v>
      </c>
      <c r="Y38" s="61">
        <v>0</v>
      </c>
      <c r="Z38" s="62">
        <v>0</v>
      </c>
    </row>
    <row r="39" spans="1:26" ht="13.5">
      <c r="A39" s="58" t="s">
        <v>60</v>
      </c>
      <c r="B39" s="19">
        <v>170513486</v>
      </c>
      <c r="C39" s="19">
        <v>0</v>
      </c>
      <c r="D39" s="59">
        <v>399602106</v>
      </c>
      <c r="E39" s="60">
        <v>399602106</v>
      </c>
      <c r="F39" s="60">
        <v>203977824</v>
      </c>
      <c r="G39" s="60">
        <v>200455952</v>
      </c>
      <c r="H39" s="60">
        <v>192405497</v>
      </c>
      <c r="I39" s="60">
        <v>192405497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192405497</v>
      </c>
      <c r="W39" s="60">
        <v>99900527</v>
      </c>
      <c r="X39" s="60">
        <v>92504970</v>
      </c>
      <c r="Y39" s="61">
        <v>92.6</v>
      </c>
      <c r="Z39" s="62">
        <v>399602106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3266811</v>
      </c>
      <c r="C42" s="19">
        <v>0</v>
      </c>
      <c r="D42" s="59">
        <v>19069389</v>
      </c>
      <c r="E42" s="60">
        <v>19069389</v>
      </c>
      <c r="F42" s="60">
        <v>6314829</v>
      </c>
      <c r="G42" s="60">
        <v>-5790889</v>
      </c>
      <c r="H42" s="60">
        <v>-460265</v>
      </c>
      <c r="I42" s="60">
        <v>63675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63675</v>
      </c>
      <c r="W42" s="60">
        <v>19479311</v>
      </c>
      <c r="X42" s="60">
        <v>-19415636</v>
      </c>
      <c r="Y42" s="61">
        <v>-99.67</v>
      </c>
      <c r="Z42" s="62">
        <v>19069389</v>
      </c>
    </row>
    <row r="43" spans="1:26" ht="13.5">
      <c r="A43" s="58" t="s">
        <v>63</v>
      </c>
      <c r="B43" s="19">
        <v>-4548852</v>
      </c>
      <c r="C43" s="19">
        <v>0</v>
      </c>
      <c r="D43" s="59">
        <v>-21051000</v>
      </c>
      <c r="E43" s="60">
        <v>-21051000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>
        <v>0</v>
      </c>
      <c r="Y43" s="61">
        <v>0</v>
      </c>
      <c r="Z43" s="62">
        <v>-21051000</v>
      </c>
    </row>
    <row r="44" spans="1:26" ht="13.5">
      <c r="A44" s="58" t="s">
        <v>64</v>
      </c>
      <c r="B44" s="19">
        <v>9292</v>
      </c>
      <c r="C44" s="19">
        <v>0</v>
      </c>
      <c r="D44" s="59">
        <v>-1000000</v>
      </c>
      <c r="E44" s="60">
        <v>-1000000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-1000000</v>
      </c>
      <c r="X44" s="60">
        <v>1000000</v>
      </c>
      <c r="Y44" s="61">
        <v>-100</v>
      </c>
      <c r="Z44" s="62">
        <v>-1000000</v>
      </c>
    </row>
    <row r="45" spans="1:26" ht="13.5">
      <c r="A45" s="70" t="s">
        <v>65</v>
      </c>
      <c r="B45" s="22">
        <v>2387858</v>
      </c>
      <c r="C45" s="22">
        <v>0</v>
      </c>
      <c r="D45" s="99">
        <v>3047997</v>
      </c>
      <c r="E45" s="100">
        <v>3047997</v>
      </c>
      <c r="F45" s="100">
        <v>6475683</v>
      </c>
      <c r="G45" s="100">
        <v>684794</v>
      </c>
      <c r="H45" s="100">
        <v>224529</v>
      </c>
      <c r="I45" s="100">
        <v>224529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224529</v>
      </c>
      <c r="W45" s="100">
        <v>24508919</v>
      </c>
      <c r="X45" s="100">
        <v>-24284390</v>
      </c>
      <c r="Y45" s="101">
        <v>-99.08</v>
      </c>
      <c r="Z45" s="102">
        <v>3047997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4215878</v>
      </c>
      <c r="C49" s="52">
        <v>0</v>
      </c>
      <c r="D49" s="129">
        <v>1368363</v>
      </c>
      <c r="E49" s="54">
        <v>7263590</v>
      </c>
      <c r="F49" s="54">
        <v>0</v>
      </c>
      <c r="G49" s="54">
        <v>0</v>
      </c>
      <c r="H49" s="54">
        <v>0</v>
      </c>
      <c r="I49" s="54">
        <v>1334922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2048503</v>
      </c>
      <c r="W49" s="54">
        <v>66509423</v>
      </c>
      <c r="X49" s="54">
        <v>-7490</v>
      </c>
      <c r="Y49" s="54">
        <v>0</v>
      </c>
      <c r="Z49" s="130">
        <v>82733189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348377</v>
      </c>
      <c r="C51" s="52">
        <v>0</v>
      </c>
      <c r="D51" s="129">
        <v>642493</v>
      </c>
      <c r="E51" s="54">
        <v>2962032</v>
      </c>
      <c r="F51" s="54">
        <v>0</v>
      </c>
      <c r="G51" s="54">
        <v>0</v>
      </c>
      <c r="H51" s="54">
        <v>0</v>
      </c>
      <c r="I51" s="54">
        <v>15152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126900</v>
      </c>
      <c r="W51" s="54">
        <v>155668</v>
      </c>
      <c r="X51" s="54">
        <v>0</v>
      </c>
      <c r="Y51" s="54">
        <v>0</v>
      </c>
      <c r="Z51" s="130">
        <v>4250622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41.29522322390521</v>
      </c>
      <c r="C58" s="5">
        <f>IF(C67=0,0,+(C76/C67)*100)</f>
        <v>0</v>
      </c>
      <c r="D58" s="6">
        <f aca="true" t="shared" si="6" ref="D58:Z58">IF(D67=0,0,+(D76/D67)*100)</f>
        <v>80.00001108739602</v>
      </c>
      <c r="E58" s="7">
        <f t="shared" si="6"/>
        <v>80.00001108739602</v>
      </c>
      <c r="F58" s="7">
        <f t="shared" si="6"/>
        <v>34.15129176925882</v>
      </c>
      <c r="G58" s="7">
        <f t="shared" si="6"/>
        <v>31.181158404091857</v>
      </c>
      <c r="H58" s="7">
        <f t="shared" si="6"/>
        <v>17.70626620242924</v>
      </c>
      <c r="I58" s="7">
        <f t="shared" si="6"/>
        <v>25.0414389661835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25.0414389661835</v>
      </c>
      <c r="W58" s="7">
        <f t="shared" si="6"/>
        <v>80.00000277184873</v>
      </c>
      <c r="X58" s="7">
        <f t="shared" si="6"/>
        <v>0</v>
      </c>
      <c r="Y58" s="7">
        <f t="shared" si="6"/>
        <v>0</v>
      </c>
      <c r="Z58" s="8">
        <f t="shared" si="6"/>
        <v>80.00001108739602</v>
      </c>
    </row>
    <row r="59" spans="1:26" ht="13.5">
      <c r="A59" s="37" t="s">
        <v>31</v>
      </c>
      <c r="B59" s="9">
        <f aca="true" t="shared" si="7" ref="B59:Z66">IF(B68=0,0,+(B77/B68)*100)</f>
        <v>46.13885660563522</v>
      </c>
      <c r="C59" s="9">
        <f t="shared" si="7"/>
        <v>0</v>
      </c>
      <c r="D59" s="2">
        <f t="shared" si="7"/>
        <v>79.99995642819592</v>
      </c>
      <c r="E59" s="10">
        <f t="shared" si="7"/>
        <v>79.99995642819592</v>
      </c>
      <c r="F59" s="10">
        <f t="shared" si="7"/>
        <v>-1247.7340488968396</v>
      </c>
      <c r="G59" s="10">
        <f t="shared" si="7"/>
        <v>20.67201381175349</v>
      </c>
      <c r="H59" s="10">
        <f t="shared" si="7"/>
        <v>1404.989048430275</v>
      </c>
      <c r="I59" s="10">
        <f t="shared" si="7"/>
        <v>72.38906483200466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72.38906483200466</v>
      </c>
      <c r="W59" s="10">
        <f t="shared" si="7"/>
        <v>79.99994553525231</v>
      </c>
      <c r="X59" s="10">
        <f t="shared" si="7"/>
        <v>0</v>
      </c>
      <c r="Y59" s="10">
        <f t="shared" si="7"/>
        <v>0</v>
      </c>
      <c r="Z59" s="11">
        <f t="shared" si="7"/>
        <v>79.99995642819592</v>
      </c>
    </row>
    <row r="60" spans="1:26" ht="13.5">
      <c r="A60" s="38" t="s">
        <v>32</v>
      </c>
      <c r="B60" s="12">
        <f t="shared" si="7"/>
        <v>43.87505059153464</v>
      </c>
      <c r="C60" s="12">
        <f t="shared" si="7"/>
        <v>0</v>
      </c>
      <c r="D60" s="3">
        <f t="shared" si="7"/>
        <v>80.00002974336772</v>
      </c>
      <c r="E60" s="13">
        <f t="shared" si="7"/>
        <v>80.00002974336772</v>
      </c>
      <c r="F60" s="13">
        <f t="shared" si="7"/>
        <v>30.9304465830462</v>
      </c>
      <c r="G60" s="13">
        <f t="shared" si="7"/>
        <v>32.99845489700021</v>
      </c>
      <c r="H60" s="13">
        <f t="shared" si="7"/>
        <v>14.889185039733267</v>
      </c>
      <c r="I60" s="13">
        <f t="shared" si="7"/>
        <v>23.01741548132886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23.01741548132886</v>
      </c>
      <c r="W60" s="13">
        <f t="shared" si="7"/>
        <v>80.00002230752371</v>
      </c>
      <c r="X60" s="13">
        <f t="shared" si="7"/>
        <v>0</v>
      </c>
      <c r="Y60" s="13">
        <f t="shared" si="7"/>
        <v>0</v>
      </c>
      <c r="Z60" s="14">
        <f t="shared" si="7"/>
        <v>80.00002974336772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29.075954916127944</v>
      </c>
      <c r="G61" s="13">
        <f t="shared" si="7"/>
        <v>30.736269846172853</v>
      </c>
      <c r="H61" s="13">
        <f t="shared" si="7"/>
        <v>11.929482555749209</v>
      </c>
      <c r="I61" s="13">
        <f t="shared" si="7"/>
        <v>19.792927159402357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19.792927159402357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41.55361204484612</v>
      </c>
      <c r="G64" s="13">
        <f t="shared" si="7"/>
        <v>46.908989425093154</v>
      </c>
      <c r="H64" s="13">
        <f t="shared" si="7"/>
        <v>1958.9185088859992</v>
      </c>
      <c r="I64" s="13">
        <f t="shared" si="7"/>
        <v>66.19708854937159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66.19708854937159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43986194</v>
      </c>
      <c r="C67" s="24"/>
      <c r="D67" s="25">
        <v>28861601</v>
      </c>
      <c r="E67" s="26">
        <v>28861601</v>
      </c>
      <c r="F67" s="26">
        <v>2663053</v>
      </c>
      <c r="G67" s="26">
        <v>3315855</v>
      </c>
      <c r="H67" s="26">
        <v>6082807</v>
      </c>
      <c r="I67" s="26">
        <v>12061715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12061715</v>
      </c>
      <c r="W67" s="26">
        <v>7215401</v>
      </c>
      <c r="X67" s="26"/>
      <c r="Y67" s="25"/>
      <c r="Z67" s="27">
        <v>28861601</v>
      </c>
    </row>
    <row r="68" spans="1:26" ht="13.5" hidden="1">
      <c r="A68" s="37" t="s">
        <v>31</v>
      </c>
      <c r="B68" s="19">
        <v>5953379</v>
      </c>
      <c r="C68" s="19"/>
      <c r="D68" s="20">
        <v>7344199</v>
      </c>
      <c r="E68" s="21">
        <v>7344199</v>
      </c>
      <c r="F68" s="21">
        <v>-6708</v>
      </c>
      <c r="G68" s="21">
        <v>488859</v>
      </c>
      <c r="H68" s="21">
        <v>12327</v>
      </c>
      <c r="I68" s="21">
        <v>494478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494478</v>
      </c>
      <c r="W68" s="21">
        <v>1836050</v>
      </c>
      <c r="X68" s="21"/>
      <c r="Y68" s="20"/>
      <c r="Z68" s="23">
        <v>7344199</v>
      </c>
    </row>
    <row r="69" spans="1:26" ht="13.5" hidden="1">
      <c r="A69" s="38" t="s">
        <v>32</v>
      </c>
      <c r="B69" s="19">
        <v>35139278</v>
      </c>
      <c r="C69" s="19"/>
      <c r="D69" s="20">
        <v>21517402</v>
      </c>
      <c r="E69" s="21">
        <v>21517402</v>
      </c>
      <c r="F69" s="21">
        <v>2669761</v>
      </c>
      <c r="G69" s="21">
        <v>2826996</v>
      </c>
      <c r="H69" s="21">
        <v>6070480</v>
      </c>
      <c r="I69" s="21">
        <v>11567237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11567237</v>
      </c>
      <c r="W69" s="21">
        <v>5379351</v>
      </c>
      <c r="X69" s="21"/>
      <c r="Y69" s="20"/>
      <c r="Z69" s="23">
        <v>21517402</v>
      </c>
    </row>
    <row r="70" spans="1:26" ht="13.5" hidden="1">
      <c r="A70" s="39" t="s">
        <v>103</v>
      </c>
      <c r="B70" s="19"/>
      <c r="C70" s="19"/>
      <c r="D70" s="20"/>
      <c r="E70" s="21"/>
      <c r="F70" s="21">
        <v>2272032</v>
      </c>
      <c r="G70" s="21">
        <v>2428050</v>
      </c>
      <c r="H70" s="21">
        <v>6061252</v>
      </c>
      <c r="I70" s="21">
        <v>10761334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10761334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397448</v>
      </c>
      <c r="G73" s="21">
        <v>397734</v>
      </c>
      <c r="H73" s="21">
        <v>9228</v>
      </c>
      <c r="I73" s="21">
        <v>804410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804410</v>
      </c>
      <c r="W73" s="21"/>
      <c r="X73" s="21"/>
      <c r="Y73" s="20"/>
      <c r="Z73" s="23"/>
    </row>
    <row r="74" spans="1:26" ht="13.5" hidden="1">
      <c r="A74" s="39" t="s">
        <v>107</v>
      </c>
      <c r="B74" s="19">
        <v>35139278</v>
      </c>
      <c r="C74" s="19"/>
      <c r="D74" s="20">
        <v>21517402</v>
      </c>
      <c r="E74" s="21">
        <v>21517402</v>
      </c>
      <c r="F74" s="21">
        <v>281</v>
      </c>
      <c r="G74" s="21">
        <v>1212</v>
      </c>
      <c r="H74" s="21"/>
      <c r="I74" s="21">
        <v>1493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1493</v>
      </c>
      <c r="W74" s="21">
        <v>5379351</v>
      </c>
      <c r="X74" s="21"/>
      <c r="Y74" s="20"/>
      <c r="Z74" s="23">
        <v>21517402</v>
      </c>
    </row>
    <row r="75" spans="1:26" ht="13.5" hidden="1">
      <c r="A75" s="40" t="s">
        <v>110</v>
      </c>
      <c r="B75" s="28">
        <v>2893537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18164197</v>
      </c>
      <c r="C76" s="32"/>
      <c r="D76" s="33">
        <v>23089284</v>
      </c>
      <c r="E76" s="34">
        <v>23089284</v>
      </c>
      <c r="F76" s="34">
        <v>909467</v>
      </c>
      <c r="G76" s="34">
        <v>1033922</v>
      </c>
      <c r="H76" s="34">
        <v>1077038</v>
      </c>
      <c r="I76" s="34">
        <v>3020427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3020427</v>
      </c>
      <c r="W76" s="34">
        <v>5772321</v>
      </c>
      <c r="X76" s="34"/>
      <c r="Y76" s="33"/>
      <c r="Z76" s="35">
        <v>23089284</v>
      </c>
    </row>
    <row r="77" spans="1:26" ht="13.5" hidden="1">
      <c r="A77" s="37" t="s">
        <v>31</v>
      </c>
      <c r="B77" s="19">
        <v>2746821</v>
      </c>
      <c r="C77" s="19"/>
      <c r="D77" s="20">
        <v>5875356</v>
      </c>
      <c r="E77" s="21">
        <v>5875356</v>
      </c>
      <c r="F77" s="21">
        <v>83698</v>
      </c>
      <c r="G77" s="21">
        <v>101057</v>
      </c>
      <c r="H77" s="21">
        <v>173193</v>
      </c>
      <c r="I77" s="21">
        <v>357948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357948</v>
      </c>
      <c r="W77" s="21">
        <v>1468839</v>
      </c>
      <c r="X77" s="21"/>
      <c r="Y77" s="20"/>
      <c r="Z77" s="23">
        <v>5875356</v>
      </c>
    </row>
    <row r="78" spans="1:26" ht="13.5" hidden="1">
      <c r="A78" s="38" t="s">
        <v>32</v>
      </c>
      <c r="B78" s="19">
        <v>15417376</v>
      </c>
      <c r="C78" s="19"/>
      <c r="D78" s="20">
        <v>17213928</v>
      </c>
      <c r="E78" s="21">
        <v>17213928</v>
      </c>
      <c r="F78" s="21">
        <v>825769</v>
      </c>
      <c r="G78" s="21">
        <v>932865</v>
      </c>
      <c r="H78" s="21">
        <v>903845</v>
      </c>
      <c r="I78" s="21">
        <v>2662479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2662479</v>
      </c>
      <c r="W78" s="21">
        <v>4303482</v>
      </c>
      <c r="X78" s="21"/>
      <c r="Y78" s="20"/>
      <c r="Z78" s="23">
        <v>17213928</v>
      </c>
    </row>
    <row r="79" spans="1:26" ht="13.5" hidden="1">
      <c r="A79" s="39" t="s">
        <v>103</v>
      </c>
      <c r="B79" s="19">
        <v>12364596</v>
      </c>
      <c r="C79" s="19"/>
      <c r="D79" s="20">
        <v>14037744</v>
      </c>
      <c r="E79" s="21">
        <v>14037744</v>
      </c>
      <c r="F79" s="21">
        <v>660615</v>
      </c>
      <c r="G79" s="21">
        <v>746292</v>
      </c>
      <c r="H79" s="21">
        <v>723076</v>
      </c>
      <c r="I79" s="21">
        <v>2129983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2129983</v>
      </c>
      <c r="W79" s="21">
        <v>3509436</v>
      </c>
      <c r="X79" s="21"/>
      <c r="Y79" s="20"/>
      <c r="Z79" s="23">
        <v>14037744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3052780</v>
      </c>
      <c r="C82" s="19"/>
      <c r="D82" s="20">
        <v>3176184</v>
      </c>
      <c r="E82" s="21">
        <v>3176184</v>
      </c>
      <c r="F82" s="21">
        <v>165154</v>
      </c>
      <c r="G82" s="21">
        <v>186573</v>
      </c>
      <c r="H82" s="21">
        <v>180769</v>
      </c>
      <c r="I82" s="21">
        <v>532496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532496</v>
      </c>
      <c r="W82" s="21">
        <v>794046</v>
      </c>
      <c r="X82" s="21"/>
      <c r="Y82" s="20"/>
      <c r="Z82" s="23">
        <v>3176184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2128592</v>
      </c>
      <c r="J5" s="358">
        <f t="shared" si="0"/>
        <v>2128592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2128592</v>
      </c>
      <c r="X5" s="356">
        <f t="shared" si="0"/>
        <v>0</v>
      </c>
      <c r="Y5" s="358">
        <f t="shared" si="0"/>
        <v>2128592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2127152</v>
      </c>
      <c r="J6" s="59">
        <f t="shared" si="1"/>
        <v>2127152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2127152</v>
      </c>
      <c r="X6" s="60">
        <f t="shared" si="1"/>
        <v>0</v>
      </c>
      <c r="Y6" s="59">
        <f t="shared" si="1"/>
        <v>2127152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>
        <v>2127152</v>
      </c>
      <c r="J7" s="59">
        <v>2127152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2127152</v>
      </c>
      <c r="X7" s="60"/>
      <c r="Y7" s="59">
        <v>2127152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1440</v>
      </c>
      <c r="J15" s="59">
        <f t="shared" si="5"/>
        <v>1440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1440</v>
      </c>
      <c r="X15" s="60">
        <f t="shared" si="5"/>
        <v>0</v>
      </c>
      <c r="Y15" s="59">
        <f t="shared" si="5"/>
        <v>1440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1440</v>
      </c>
      <c r="J20" s="59">
        <v>1440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1440</v>
      </c>
      <c r="X20" s="60"/>
      <c r="Y20" s="59">
        <v>1440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277771</v>
      </c>
      <c r="H22" s="343">
        <f t="shared" si="6"/>
        <v>200070</v>
      </c>
      <c r="I22" s="343">
        <f t="shared" si="6"/>
        <v>28889</v>
      </c>
      <c r="J22" s="345">
        <f t="shared" si="6"/>
        <v>506730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506730</v>
      </c>
      <c r="X22" s="343">
        <f t="shared" si="6"/>
        <v>0</v>
      </c>
      <c r="Y22" s="345">
        <f t="shared" si="6"/>
        <v>506730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>
        <v>153313</v>
      </c>
      <c r="H24" s="60"/>
      <c r="I24" s="60"/>
      <c r="J24" s="59">
        <v>153313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153313</v>
      </c>
      <c r="X24" s="60"/>
      <c r="Y24" s="59">
        <v>153313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124458</v>
      </c>
      <c r="H32" s="60">
        <v>200070</v>
      </c>
      <c r="I32" s="60">
        <v>28889</v>
      </c>
      <c r="J32" s="59">
        <v>353417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353417</v>
      </c>
      <c r="X32" s="60"/>
      <c r="Y32" s="59">
        <v>353417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277771</v>
      </c>
      <c r="H60" s="219">
        <f t="shared" si="14"/>
        <v>200070</v>
      </c>
      <c r="I60" s="219">
        <f t="shared" si="14"/>
        <v>2157481</v>
      </c>
      <c r="J60" s="264">
        <f t="shared" si="14"/>
        <v>2635322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2635322</v>
      </c>
      <c r="X60" s="219">
        <f t="shared" si="14"/>
        <v>0</v>
      </c>
      <c r="Y60" s="264">
        <f t="shared" si="14"/>
        <v>2635322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100686153</v>
      </c>
      <c r="D5" s="153">
        <f>SUM(D6:D8)</f>
        <v>0</v>
      </c>
      <c r="E5" s="154">
        <f t="shared" si="0"/>
        <v>100078958</v>
      </c>
      <c r="F5" s="100">
        <f t="shared" si="0"/>
        <v>100078958</v>
      </c>
      <c r="G5" s="100">
        <f t="shared" si="0"/>
        <v>4277894</v>
      </c>
      <c r="H5" s="100">
        <f t="shared" si="0"/>
        <v>1556193</v>
      </c>
      <c r="I5" s="100">
        <f t="shared" si="0"/>
        <v>-3616913</v>
      </c>
      <c r="J5" s="100">
        <f t="shared" si="0"/>
        <v>2217174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2217174</v>
      </c>
      <c r="X5" s="100">
        <f t="shared" si="0"/>
        <v>25019740</v>
      </c>
      <c r="Y5" s="100">
        <f t="shared" si="0"/>
        <v>-22802566</v>
      </c>
      <c r="Z5" s="137">
        <f>+IF(X5&lt;&gt;0,+(Y5/X5)*100,0)</f>
        <v>-91.13830119737455</v>
      </c>
      <c r="AA5" s="153">
        <f>SUM(AA6:AA8)</f>
        <v>100078958</v>
      </c>
    </row>
    <row r="6" spans="1:27" ht="13.5">
      <c r="A6" s="138" t="s">
        <v>75</v>
      </c>
      <c r="B6" s="136"/>
      <c r="C6" s="155"/>
      <c r="D6" s="155"/>
      <c r="E6" s="156">
        <v>92671986</v>
      </c>
      <c r="F6" s="60">
        <v>92671986</v>
      </c>
      <c r="G6" s="60">
        <v>2017560</v>
      </c>
      <c r="H6" s="60">
        <v>48792</v>
      </c>
      <c r="I6" s="60"/>
      <c r="J6" s="60">
        <v>2066352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2066352</v>
      </c>
      <c r="X6" s="60">
        <v>23167997</v>
      </c>
      <c r="Y6" s="60">
        <v>-21101645</v>
      </c>
      <c r="Z6" s="140">
        <v>-91.08</v>
      </c>
      <c r="AA6" s="155">
        <v>92671986</v>
      </c>
    </row>
    <row r="7" spans="1:27" ht="13.5">
      <c r="A7" s="138" t="s">
        <v>76</v>
      </c>
      <c r="B7" s="136"/>
      <c r="C7" s="157">
        <v>100686153</v>
      </c>
      <c r="D7" s="157"/>
      <c r="E7" s="158">
        <v>7406972</v>
      </c>
      <c r="F7" s="159">
        <v>7406972</v>
      </c>
      <c r="G7" s="159">
        <v>2254802</v>
      </c>
      <c r="H7" s="159">
        <v>1465024</v>
      </c>
      <c r="I7" s="159">
        <v>-3602113</v>
      </c>
      <c r="J7" s="159">
        <v>117713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117713</v>
      </c>
      <c r="X7" s="159">
        <v>1851743</v>
      </c>
      <c r="Y7" s="159">
        <v>-1734030</v>
      </c>
      <c r="Z7" s="141">
        <v>-93.64</v>
      </c>
      <c r="AA7" s="157">
        <v>7406972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5532</v>
      </c>
      <c r="H8" s="60">
        <v>42377</v>
      </c>
      <c r="I8" s="60">
        <v>-14800</v>
      </c>
      <c r="J8" s="60">
        <v>33109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33109</v>
      </c>
      <c r="X8" s="60"/>
      <c r="Y8" s="60">
        <v>33109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2757581</v>
      </c>
      <c r="H9" s="100">
        <f t="shared" si="1"/>
        <v>61248</v>
      </c>
      <c r="I9" s="100">
        <f t="shared" si="1"/>
        <v>-978483</v>
      </c>
      <c r="J9" s="100">
        <f t="shared" si="1"/>
        <v>1840346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1840346</v>
      </c>
      <c r="X9" s="100">
        <f t="shared" si="1"/>
        <v>0</v>
      </c>
      <c r="Y9" s="100">
        <f t="shared" si="1"/>
        <v>1840346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1388741</v>
      </c>
      <c r="H10" s="60">
        <v>39691</v>
      </c>
      <c r="I10" s="60">
        <v>-951483</v>
      </c>
      <c r="J10" s="60">
        <v>476949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476949</v>
      </c>
      <c r="X10" s="60"/>
      <c r="Y10" s="60">
        <v>476949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1368840</v>
      </c>
      <c r="H12" s="60">
        <v>21557</v>
      </c>
      <c r="I12" s="60">
        <v>-27000</v>
      </c>
      <c r="J12" s="60">
        <v>1363397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1363397</v>
      </c>
      <c r="X12" s="60"/>
      <c r="Y12" s="60">
        <v>1363397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8373048</v>
      </c>
      <c r="H15" s="100">
        <f t="shared" si="2"/>
        <v>1185043</v>
      </c>
      <c r="I15" s="100">
        <f t="shared" si="2"/>
        <v>-132177</v>
      </c>
      <c r="J15" s="100">
        <f t="shared" si="2"/>
        <v>9425914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9425914</v>
      </c>
      <c r="X15" s="100">
        <f t="shared" si="2"/>
        <v>0</v>
      </c>
      <c r="Y15" s="100">
        <f t="shared" si="2"/>
        <v>9425914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1008780</v>
      </c>
      <c r="H16" s="60"/>
      <c r="I16" s="60"/>
      <c r="J16" s="60">
        <v>1008780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1008780</v>
      </c>
      <c r="X16" s="60"/>
      <c r="Y16" s="60">
        <v>1008780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7364268</v>
      </c>
      <c r="H17" s="60">
        <v>1185043</v>
      </c>
      <c r="I17" s="60">
        <v>-132177</v>
      </c>
      <c r="J17" s="60">
        <v>8417134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8417134</v>
      </c>
      <c r="X17" s="60"/>
      <c r="Y17" s="60">
        <v>8417134</v>
      </c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2669480</v>
      </c>
      <c r="H19" s="100">
        <f t="shared" si="3"/>
        <v>2825784</v>
      </c>
      <c r="I19" s="100">
        <f t="shared" si="3"/>
        <v>6070480</v>
      </c>
      <c r="J19" s="100">
        <f t="shared" si="3"/>
        <v>11565744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11565744</v>
      </c>
      <c r="X19" s="100">
        <f t="shared" si="3"/>
        <v>0</v>
      </c>
      <c r="Y19" s="100">
        <f t="shared" si="3"/>
        <v>11565744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2272032</v>
      </c>
      <c r="H20" s="60">
        <v>2428050</v>
      </c>
      <c r="I20" s="60">
        <v>6061252</v>
      </c>
      <c r="J20" s="60">
        <v>10761334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10761334</v>
      </c>
      <c r="X20" s="60"/>
      <c r="Y20" s="60">
        <v>10761334</v>
      </c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397448</v>
      </c>
      <c r="H23" s="60">
        <v>397734</v>
      </c>
      <c r="I23" s="60">
        <v>9228</v>
      </c>
      <c r="J23" s="60">
        <v>804410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804410</v>
      </c>
      <c r="X23" s="60"/>
      <c r="Y23" s="60">
        <v>804410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100686153</v>
      </c>
      <c r="D25" s="168">
        <f>+D5+D9+D15+D19+D24</f>
        <v>0</v>
      </c>
      <c r="E25" s="169">
        <f t="shared" si="4"/>
        <v>100078958</v>
      </c>
      <c r="F25" s="73">
        <f t="shared" si="4"/>
        <v>100078958</v>
      </c>
      <c r="G25" s="73">
        <f t="shared" si="4"/>
        <v>18078003</v>
      </c>
      <c r="H25" s="73">
        <f t="shared" si="4"/>
        <v>5628268</v>
      </c>
      <c r="I25" s="73">
        <f t="shared" si="4"/>
        <v>1342907</v>
      </c>
      <c r="J25" s="73">
        <f t="shared" si="4"/>
        <v>25049178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25049178</v>
      </c>
      <c r="X25" s="73">
        <f t="shared" si="4"/>
        <v>25019740</v>
      </c>
      <c r="Y25" s="73">
        <f t="shared" si="4"/>
        <v>29438</v>
      </c>
      <c r="Z25" s="170">
        <f>+IF(X25&lt;&gt;0,+(Y25/X25)*100,0)</f>
        <v>0.11765909637750033</v>
      </c>
      <c r="AA25" s="168">
        <f>+AA5+AA9+AA15+AA19+AA24</f>
        <v>100078958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80273352</v>
      </c>
      <c r="D28" s="153">
        <f>SUM(D29:D31)</f>
        <v>0</v>
      </c>
      <c r="E28" s="154">
        <f t="shared" si="5"/>
        <v>79027957</v>
      </c>
      <c r="F28" s="100">
        <f t="shared" si="5"/>
        <v>79027957</v>
      </c>
      <c r="G28" s="100">
        <f t="shared" si="5"/>
        <v>587002</v>
      </c>
      <c r="H28" s="100">
        <f t="shared" si="5"/>
        <v>3086095</v>
      </c>
      <c r="I28" s="100">
        <f t="shared" si="5"/>
        <v>2189178</v>
      </c>
      <c r="J28" s="100">
        <f t="shared" si="5"/>
        <v>5862275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5862275</v>
      </c>
      <c r="X28" s="100">
        <f t="shared" si="5"/>
        <v>19756989</v>
      </c>
      <c r="Y28" s="100">
        <f t="shared" si="5"/>
        <v>-13894714</v>
      </c>
      <c r="Z28" s="137">
        <f>+IF(X28&lt;&gt;0,+(Y28/X28)*100,0)</f>
        <v>-70.3280950351291</v>
      </c>
      <c r="AA28" s="153">
        <f>SUM(AA29:AA31)</f>
        <v>79027957</v>
      </c>
    </row>
    <row r="29" spans="1:27" ht="13.5">
      <c r="A29" s="138" t="s">
        <v>75</v>
      </c>
      <c r="B29" s="136"/>
      <c r="C29" s="155"/>
      <c r="D29" s="155"/>
      <c r="E29" s="156">
        <v>79027957</v>
      </c>
      <c r="F29" s="60">
        <v>79027957</v>
      </c>
      <c r="G29" s="60">
        <v>1173551</v>
      </c>
      <c r="H29" s="60">
        <v>1331992</v>
      </c>
      <c r="I29" s="60">
        <v>1197503</v>
      </c>
      <c r="J29" s="60">
        <v>3703046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3703046</v>
      </c>
      <c r="X29" s="60">
        <v>19756989</v>
      </c>
      <c r="Y29" s="60">
        <v>-16053943</v>
      </c>
      <c r="Z29" s="140">
        <v>-81.26</v>
      </c>
      <c r="AA29" s="155">
        <v>79027957</v>
      </c>
    </row>
    <row r="30" spans="1:27" ht="13.5">
      <c r="A30" s="138" t="s">
        <v>76</v>
      </c>
      <c r="B30" s="136"/>
      <c r="C30" s="157">
        <v>80273352</v>
      </c>
      <c r="D30" s="157"/>
      <c r="E30" s="158"/>
      <c r="F30" s="159"/>
      <c r="G30" s="159">
        <v>429343</v>
      </c>
      <c r="H30" s="159">
        <v>1091507</v>
      </c>
      <c r="I30" s="159">
        <v>484052</v>
      </c>
      <c r="J30" s="159">
        <v>2004902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2004902</v>
      </c>
      <c r="X30" s="159"/>
      <c r="Y30" s="159">
        <v>2004902</v>
      </c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-1015892</v>
      </c>
      <c r="H31" s="60">
        <v>662596</v>
      </c>
      <c r="I31" s="60">
        <v>507623</v>
      </c>
      <c r="J31" s="60">
        <v>154327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154327</v>
      </c>
      <c r="X31" s="60"/>
      <c r="Y31" s="60">
        <v>154327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368193</v>
      </c>
      <c r="H32" s="100">
        <f t="shared" si="6"/>
        <v>960401</v>
      </c>
      <c r="I32" s="100">
        <f t="shared" si="6"/>
        <v>724781</v>
      </c>
      <c r="J32" s="100">
        <f t="shared" si="6"/>
        <v>2053375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2053375</v>
      </c>
      <c r="X32" s="100">
        <f t="shared" si="6"/>
        <v>0</v>
      </c>
      <c r="Y32" s="100">
        <f t="shared" si="6"/>
        <v>2053375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368193</v>
      </c>
      <c r="H33" s="60">
        <v>924176</v>
      </c>
      <c r="I33" s="60">
        <v>498969</v>
      </c>
      <c r="J33" s="60">
        <v>1791338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1791338</v>
      </c>
      <c r="X33" s="60"/>
      <c r="Y33" s="60">
        <v>1791338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>
        <v>36225</v>
      </c>
      <c r="I35" s="60">
        <v>225812</v>
      </c>
      <c r="J35" s="60">
        <v>262037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262037</v>
      </c>
      <c r="X35" s="60"/>
      <c r="Y35" s="60">
        <v>262037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1214204</v>
      </c>
      <c r="H38" s="100">
        <f t="shared" si="7"/>
        <v>1706553</v>
      </c>
      <c r="I38" s="100">
        <f t="shared" si="7"/>
        <v>1199048</v>
      </c>
      <c r="J38" s="100">
        <f t="shared" si="7"/>
        <v>4119805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4119805</v>
      </c>
      <c r="X38" s="100">
        <f t="shared" si="7"/>
        <v>0</v>
      </c>
      <c r="Y38" s="100">
        <f t="shared" si="7"/>
        <v>4119805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170545</v>
      </c>
      <c r="H39" s="60">
        <v>535761</v>
      </c>
      <c r="I39" s="60">
        <v>184748</v>
      </c>
      <c r="J39" s="60">
        <v>891054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891054</v>
      </c>
      <c r="X39" s="60"/>
      <c r="Y39" s="60">
        <v>891054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1043659</v>
      </c>
      <c r="H40" s="60">
        <v>1170792</v>
      </c>
      <c r="I40" s="60">
        <v>1014300</v>
      </c>
      <c r="J40" s="60">
        <v>3228751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3228751</v>
      </c>
      <c r="X40" s="60"/>
      <c r="Y40" s="60">
        <v>3228751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1350</v>
      </c>
      <c r="H42" s="100">
        <f t="shared" si="8"/>
        <v>2562999</v>
      </c>
      <c r="I42" s="100">
        <f t="shared" si="8"/>
        <v>1575141</v>
      </c>
      <c r="J42" s="100">
        <f t="shared" si="8"/>
        <v>4139490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4139490</v>
      </c>
      <c r="X42" s="100">
        <f t="shared" si="8"/>
        <v>0</v>
      </c>
      <c r="Y42" s="100">
        <f t="shared" si="8"/>
        <v>4139490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1350</v>
      </c>
      <c r="H43" s="60">
        <v>2562999</v>
      </c>
      <c r="I43" s="60">
        <v>1575141</v>
      </c>
      <c r="J43" s="60">
        <v>4139490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4139490</v>
      </c>
      <c r="X43" s="60"/>
      <c r="Y43" s="60">
        <v>4139490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80273352</v>
      </c>
      <c r="D48" s="168">
        <f>+D28+D32+D38+D42+D47</f>
        <v>0</v>
      </c>
      <c r="E48" s="169">
        <f t="shared" si="9"/>
        <v>79027957</v>
      </c>
      <c r="F48" s="73">
        <f t="shared" si="9"/>
        <v>79027957</v>
      </c>
      <c r="G48" s="73">
        <f t="shared" si="9"/>
        <v>2170749</v>
      </c>
      <c r="H48" s="73">
        <f t="shared" si="9"/>
        <v>8316048</v>
      </c>
      <c r="I48" s="73">
        <f t="shared" si="9"/>
        <v>5688148</v>
      </c>
      <c r="J48" s="73">
        <f t="shared" si="9"/>
        <v>16174945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16174945</v>
      </c>
      <c r="X48" s="73">
        <f t="shared" si="9"/>
        <v>19756989</v>
      </c>
      <c r="Y48" s="73">
        <f t="shared" si="9"/>
        <v>-3582044</v>
      </c>
      <c r="Z48" s="170">
        <f>+IF(X48&lt;&gt;0,+(Y48/X48)*100,0)</f>
        <v>-18.130515738000362</v>
      </c>
      <c r="AA48" s="168">
        <f>+AA28+AA32+AA38+AA42+AA47</f>
        <v>79027957</v>
      </c>
    </row>
    <row r="49" spans="1:27" ht="13.5">
      <c r="A49" s="148" t="s">
        <v>49</v>
      </c>
      <c r="B49" s="149"/>
      <c r="C49" s="171">
        <f aca="true" t="shared" si="10" ref="C49:Y49">+C25-C48</f>
        <v>20412801</v>
      </c>
      <c r="D49" s="171">
        <f>+D25-D48</f>
        <v>0</v>
      </c>
      <c r="E49" s="172">
        <f t="shared" si="10"/>
        <v>21051001</v>
      </c>
      <c r="F49" s="173">
        <f t="shared" si="10"/>
        <v>21051001</v>
      </c>
      <c r="G49" s="173">
        <f t="shared" si="10"/>
        <v>15907254</v>
      </c>
      <c r="H49" s="173">
        <f t="shared" si="10"/>
        <v>-2687780</v>
      </c>
      <c r="I49" s="173">
        <f t="shared" si="10"/>
        <v>-4345241</v>
      </c>
      <c r="J49" s="173">
        <f t="shared" si="10"/>
        <v>8874233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8874233</v>
      </c>
      <c r="X49" s="173">
        <f>IF(F25=F48,0,X25-X48)</f>
        <v>5262751</v>
      </c>
      <c r="Y49" s="173">
        <f t="shared" si="10"/>
        <v>3611482</v>
      </c>
      <c r="Z49" s="174">
        <f>+IF(X49&lt;&gt;0,+(Y49/X49)*100,0)</f>
        <v>68.62346327994618</v>
      </c>
      <c r="AA49" s="171">
        <f>+AA25-AA48</f>
        <v>21051001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5953379</v>
      </c>
      <c r="D5" s="155">
        <v>0</v>
      </c>
      <c r="E5" s="156">
        <v>7344199</v>
      </c>
      <c r="F5" s="60">
        <v>7344199</v>
      </c>
      <c r="G5" s="60">
        <v>-6708</v>
      </c>
      <c r="H5" s="60">
        <v>488859</v>
      </c>
      <c r="I5" s="60">
        <v>12327</v>
      </c>
      <c r="J5" s="60">
        <v>494478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494478</v>
      </c>
      <c r="X5" s="60">
        <v>1836050</v>
      </c>
      <c r="Y5" s="60">
        <v>-1341572</v>
      </c>
      <c r="Z5" s="140">
        <v>-73.07</v>
      </c>
      <c r="AA5" s="155">
        <v>7344199</v>
      </c>
    </row>
    <row r="6" spans="1:27" ht="13.5">
      <c r="A6" s="181" t="s">
        <v>102</v>
      </c>
      <c r="B6" s="182"/>
      <c r="C6" s="155">
        <v>1180460</v>
      </c>
      <c r="D6" s="155">
        <v>0</v>
      </c>
      <c r="E6" s="156">
        <v>62773</v>
      </c>
      <c r="F6" s="60">
        <v>62773</v>
      </c>
      <c r="G6" s="60">
        <v>-2534</v>
      </c>
      <c r="H6" s="60">
        <v>0</v>
      </c>
      <c r="I6" s="60">
        <v>0</v>
      </c>
      <c r="J6" s="60">
        <v>-2534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-2534</v>
      </c>
      <c r="X6" s="60">
        <v>15693</v>
      </c>
      <c r="Y6" s="60">
        <v>-18227</v>
      </c>
      <c r="Z6" s="140">
        <v>-116.15</v>
      </c>
      <c r="AA6" s="155">
        <v>62773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2272032</v>
      </c>
      <c r="H7" s="60">
        <v>2428050</v>
      </c>
      <c r="I7" s="60">
        <v>6061252</v>
      </c>
      <c r="J7" s="60">
        <v>10761334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10761334</v>
      </c>
      <c r="X7" s="60">
        <v>0</v>
      </c>
      <c r="Y7" s="60">
        <v>10761334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397448</v>
      </c>
      <c r="H10" s="54">
        <v>397734</v>
      </c>
      <c r="I10" s="54">
        <v>9228</v>
      </c>
      <c r="J10" s="54">
        <v>804410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804410</v>
      </c>
      <c r="X10" s="54">
        <v>0</v>
      </c>
      <c r="Y10" s="54">
        <v>804410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35139278</v>
      </c>
      <c r="D11" s="155">
        <v>0</v>
      </c>
      <c r="E11" s="156">
        <v>21517402</v>
      </c>
      <c r="F11" s="60">
        <v>21517402</v>
      </c>
      <c r="G11" s="60">
        <v>281</v>
      </c>
      <c r="H11" s="60">
        <v>1212</v>
      </c>
      <c r="I11" s="60">
        <v>0</v>
      </c>
      <c r="J11" s="60">
        <v>1493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1493</v>
      </c>
      <c r="X11" s="60">
        <v>5379351</v>
      </c>
      <c r="Y11" s="60">
        <v>-5377858</v>
      </c>
      <c r="Z11" s="140">
        <v>-99.97</v>
      </c>
      <c r="AA11" s="155">
        <v>21517402</v>
      </c>
    </row>
    <row r="12" spans="1:27" ht="13.5">
      <c r="A12" s="183" t="s">
        <v>108</v>
      </c>
      <c r="B12" s="185"/>
      <c r="C12" s="155">
        <v>1184456</v>
      </c>
      <c r="D12" s="155">
        <v>0</v>
      </c>
      <c r="E12" s="156">
        <v>1294096</v>
      </c>
      <c r="F12" s="60">
        <v>1294096</v>
      </c>
      <c r="G12" s="60">
        <v>7436</v>
      </c>
      <c r="H12" s="60">
        <v>16339</v>
      </c>
      <c r="I12" s="60">
        <v>-32203</v>
      </c>
      <c r="J12" s="60">
        <v>-8428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-8428</v>
      </c>
      <c r="X12" s="60">
        <v>323524</v>
      </c>
      <c r="Y12" s="60">
        <v>-331952</v>
      </c>
      <c r="Z12" s="140">
        <v>-102.61</v>
      </c>
      <c r="AA12" s="155">
        <v>1294096</v>
      </c>
    </row>
    <row r="13" spans="1:27" ht="13.5">
      <c r="A13" s="181" t="s">
        <v>109</v>
      </c>
      <c r="B13" s="185"/>
      <c r="C13" s="155">
        <v>228066</v>
      </c>
      <c r="D13" s="155">
        <v>0</v>
      </c>
      <c r="E13" s="156">
        <v>34889</v>
      </c>
      <c r="F13" s="60">
        <v>34889</v>
      </c>
      <c r="G13" s="60">
        <v>17677</v>
      </c>
      <c r="H13" s="60">
        <v>7366</v>
      </c>
      <c r="I13" s="60">
        <v>-4274</v>
      </c>
      <c r="J13" s="60">
        <v>20769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20769</v>
      </c>
      <c r="X13" s="60">
        <v>8722</v>
      </c>
      <c r="Y13" s="60">
        <v>12047</v>
      </c>
      <c r="Z13" s="140">
        <v>138.12</v>
      </c>
      <c r="AA13" s="155">
        <v>34889</v>
      </c>
    </row>
    <row r="14" spans="1:27" ht="13.5">
      <c r="A14" s="181" t="s">
        <v>110</v>
      </c>
      <c r="B14" s="185"/>
      <c r="C14" s="155">
        <v>2893537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456740</v>
      </c>
      <c r="D16" s="155">
        <v>0</v>
      </c>
      <c r="E16" s="156">
        <v>479065</v>
      </c>
      <c r="F16" s="60">
        <v>479065</v>
      </c>
      <c r="G16" s="60">
        <v>23800</v>
      </c>
      <c r="H16" s="60">
        <v>21557</v>
      </c>
      <c r="I16" s="60">
        <v>-27000</v>
      </c>
      <c r="J16" s="60">
        <v>18357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18357</v>
      </c>
      <c r="X16" s="60">
        <v>119766</v>
      </c>
      <c r="Y16" s="60">
        <v>-101409</v>
      </c>
      <c r="Z16" s="140">
        <v>-84.67</v>
      </c>
      <c r="AA16" s="155">
        <v>479065</v>
      </c>
    </row>
    <row r="17" spans="1:27" ht="13.5">
      <c r="A17" s="181" t="s">
        <v>113</v>
      </c>
      <c r="B17" s="185"/>
      <c r="C17" s="155">
        <v>1047714</v>
      </c>
      <c r="D17" s="155">
        <v>0</v>
      </c>
      <c r="E17" s="156">
        <v>1054024</v>
      </c>
      <c r="F17" s="60">
        <v>1054024</v>
      </c>
      <c r="G17" s="60">
        <v>98476</v>
      </c>
      <c r="H17" s="60">
        <v>70067</v>
      </c>
      <c r="I17" s="60">
        <v>-132177</v>
      </c>
      <c r="J17" s="60">
        <v>36366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36366</v>
      </c>
      <c r="X17" s="60">
        <v>263506</v>
      </c>
      <c r="Y17" s="60">
        <v>-227140</v>
      </c>
      <c r="Z17" s="140">
        <v>-86.2</v>
      </c>
      <c r="AA17" s="155">
        <v>1054024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46264027</v>
      </c>
      <c r="D19" s="155">
        <v>0</v>
      </c>
      <c r="E19" s="156">
        <v>44512000</v>
      </c>
      <c r="F19" s="60">
        <v>44512000</v>
      </c>
      <c r="G19" s="60">
        <v>15229813</v>
      </c>
      <c r="H19" s="60">
        <v>418947</v>
      </c>
      <c r="I19" s="60">
        <v>-4522996</v>
      </c>
      <c r="J19" s="60">
        <v>11125764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11125764</v>
      </c>
      <c r="X19" s="60">
        <v>11128000</v>
      </c>
      <c r="Y19" s="60">
        <v>-2236</v>
      </c>
      <c r="Z19" s="140">
        <v>-0.02</v>
      </c>
      <c r="AA19" s="155">
        <v>44512000</v>
      </c>
    </row>
    <row r="20" spans="1:27" ht="13.5">
      <c r="A20" s="181" t="s">
        <v>35</v>
      </c>
      <c r="B20" s="185"/>
      <c r="C20" s="155">
        <v>6338496</v>
      </c>
      <c r="D20" s="155">
        <v>0</v>
      </c>
      <c r="E20" s="156">
        <v>3429510</v>
      </c>
      <c r="F20" s="54">
        <v>3429510</v>
      </c>
      <c r="G20" s="54">
        <v>4361</v>
      </c>
      <c r="H20" s="54">
        <v>664373</v>
      </c>
      <c r="I20" s="54">
        <v>-21250</v>
      </c>
      <c r="J20" s="54">
        <v>647484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647484</v>
      </c>
      <c r="X20" s="54">
        <v>857378</v>
      </c>
      <c r="Y20" s="54">
        <v>-209894</v>
      </c>
      <c r="Z20" s="184">
        <v>-24.48</v>
      </c>
      <c r="AA20" s="130">
        <v>3429510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100686153</v>
      </c>
      <c r="D22" s="188">
        <f>SUM(D5:D21)</f>
        <v>0</v>
      </c>
      <c r="E22" s="189">
        <f t="shared" si="0"/>
        <v>79727958</v>
      </c>
      <c r="F22" s="190">
        <f t="shared" si="0"/>
        <v>79727958</v>
      </c>
      <c r="G22" s="190">
        <f t="shared" si="0"/>
        <v>18042082</v>
      </c>
      <c r="H22" s="190">
        <f t="shared" si="0"/>
        <v>4514504</v>
      </c>
      <c r="I22" s="190">
        <f t="shared" si="0"/>
        <v>1342907</v>
      </c>
      <c r="J22" s="190">
        <f t="shared" si="0"/>
        <v>23899493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23899493</v>
      </c>
      <c r="X22" s="190">
        <f t="shared" si="0"/>
        <v>19931990</v>
      </c>
      <c r="Y22" s="190">
        <f t="shared" si="0"/>
        <v>3967503</v>
      </c>
      <c r="Z22" s="191">
        <f>+IF(X22&lt;&gt;0,+(Y22/X22)*100,0)</f>
        <v>19.905202641582704</v>
      </c>
      <c r="AA22" s="188">
        <f>SUM(AA5:AA21)</f>
        <v>79727958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24771821</v>
      </c>
      <c r="D25" s="155">
        <v>0</v>
      </c>
      <c r="E25" s="156">
        <v>29554666</v>
      </c>
      <c r="F25" s="60">
        <v>29554666</v>
      </c>
      <c r="G25" s="60">
        <v>2389762</v>
      </c>
      <c r="H25" s="60">
        <v>2370081</v>
      </c>
      <c r="I25" s="60">
        <v>1759430</v>
      </c>
      <c r="J25" s="60">
        <v>6519273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6519273</v>
      </c>
      <c r="X25" s="60">
        <v>7388667</v>
      </c>
      <c r="Y25" s="60">
        <v>-869394</v>
      </c>
      <c r="Z25" s="140">
        <v>-11.77</v>
      </c>
      <c r="AA25" s="155">
        <v>29554666</v>
      </c>
    </row>
    <row r="26" spans="1:27" ht="13.5">
      <c r="A26" s="183" t="s">
        <v>38</v>
      </c>
      <c r="B26" s="182"/>
      <c r="C26" s="155">
        <v>3719477</v>
      </c>
      <c r="D26" s="155">
        <v>0</v>
      </c>
      <c r="E26" s="156">
        <v>3832714</v>
      </c>
      <c r="F26" s="60">
        <v>3832714</v>
      </c>
      <c r="G26" s="60">
        <v>230687</v>
      </c>
      <c r="H26" s="60">
        <v>230686</v>
      </c>
      <c r="I26" s="60">
        <v>505932</v>
      </c>
      <c r="J26" s="60">
        <v>967305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967305</v>
      </c>
      <c r="X26" s="60">
        <v>958179</v>
      </c>
      <c r="Y26" s="60">
        <v>9126</v>
      </c>
      <c r="Z26" s="140">
        <v>0.95</v>
      </c>
      <c r="AA26" s="155">
        <v>3832714</v>
      </c>
    </row>
    <row r="27" spans="1:27" ht="13.5">
      <c r="A27" s="183" t="s">
        <v>118</v>
      </c>
      <c r="B27" s="182"/>
      <c r="C27" s="155">
        <v>2463642</v>
      </c>
      <c r="D27" s="155">
        <v>0</v>
      </c>
      <c r="E27" s="156">
        <v>1264987</v>
      </c>
      <c r="F27" s="60">
        <v>1264987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316247</v>
      </c>
      <c r="Y27" s="60">
        <v>-316247</v>
      </c>
      <c r="Z27" s="140">
        <v>-100</v>
      </c>
      <c r="AA27" s="155">
        <v>1264987</v>
      </c>
    </row>
    <row r="28" spans="1:27" ht="13.5">
      <c r="A28" s="183" t="s">
        <v>39</v>
      </c>
      <c r="B28" s="182"/>
      <c r="C28" s="155">
        <v>6447174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0</v>
      </c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3235936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14048278</v>
      </c>
      <c r="D30" s="155">
        <v>0</v>
      </c>
      <c r="E30" s="156">
        <v>13510000</v>
      </c>
      <c r="F30" s="60">
        <v>13510000</v>
      </c>
      <c r="G30" s="60">
        <v>0</v>
      </c>
      <c r="H30" s="60">
        <v>1780634</v>
      </c>
      <c r="I30" s="60">
        <v>1546992</v>
      </c>
      <c r="J30" s="60">
        <v>3327626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3327626</v>
      </c>
      <c r="X30" s="60">
        <v>3377500</v>
      </c>
      <c r="Y30" s="60">
        <v>-49874</v>
      </c>
      <c r="Z30" s="140">
        <v>-1.48</v>
      </c>
      <c r="AA30" s="155">
        <v>13510000</v>
      </c>
    </row>
    <row r="31" spans="1:27" ht="13.5">
      <c r="A31" s="183" t="s">
        <v>120</v>
      </c>
      <c r="B31" s="182"/>
      <c r="C31" s="155">
        <v>1228248</v>
      </c>
      <c r="D31" s="155">
        <v>0</v>
      </c>
      <c r="E31" s="156">
        <v>150000</v>
      </c>
      <c r="F31" s="60">
        <v>150000</v>
      </c>
      <c r="G31" s="60">
        <v>80232</v>
      </c>
      <c r="H31" s="60">
        <v>108177</v>
      </c>
      <c r="I31" s="60">
        <v>-188409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37500</v>
      </c>
      <c r="Y31" s="60">
        <v>-37500</v>
      </c>
      <c r="Z31" s="140">
        <v>-100</v>
      </c>
      <c r="AA31" s="155">
        <v>150000</v>
      </c>
    </row>
    <row r="32" spans="1:27" ht="13.5">
      <c r="A32" s="183" t="s">
        <v>121</v>
      </c>
      <c r="B32" s="182"/>
      <c r="C32" s="155">
        <v>4526534</v>
      </c>
      <c r="D32" s="155">
        <v>0</v>
      </c>
      <c r="E32" s="156">
        <v>2502000</v>
      </c>
      <c r="F32" s="60">
        <v>2502000</v>
      </c>
      <c r="G32" s="60">
        <v>0</v>
      </c>
      <c r="H32" s="60">
        <v>257080</v>
      </c>
      <c r="I32" s="60">
        <v>317295</v>
      </c>
      <c r="J32" s="60">
        <v>574375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574375</v>
      </c>
      <c r="X32" s="60">
        <v>625500</v>
      </c>
      <c r="Y32" s="60">
        <v>-51125</v>
      </c>
      <c r="Z32" s="140">
        <v>-8.17</v>
      </c>
      <c r="AA32" s="155">
        <v>2502000</v>
      </c>
    </row>
    <row r="33" spans="1:27" ht="13.5">
      <c r="A33" s="183" t="s">
        <v>42</v>
      </c>
      <c r="B33" s="182"/>
      <c r="C33" s="155">
        <v>3293777</v>
      </c>
      <c r="D33" s="155">
        <v>0</v>
      </c>
      <c r="E33" s="156">
        <v>0</v>
      </c>
      <c r="F33" s="60">
        <v>0</v>
      </c>
      <c r="G33" s="60">
        <v>-1645379</v>
      </c>
      <c r="H33" s="60">
        <v>1070632</v>
      </c>
      <c r="I33" s="60">
        <v>574747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16538465</v>
      </c>
      <c r="D34" s="155">
        <v>0</v>
      </c>
      <c r="E34" s="156">
        <v>28213590</v>
      </c>
      <c r="F34" s="60">
        <v>28213590</v>
      </c>
      <c r="G34" s="60">
        <v>1115447</v>
      </c>
      <c r="H34" s="60">
        <v>2498758</v>
      </c>
      <c r="I34" s="60">
        <v>1172161</v>
      </c>
      <c r="J34" s="60">
        <v>4786366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4786366</v>
      </c>
      <c r="X34" s="60">
        <v>7053398</v>
      </c>
      <c r="Y34" s="60">
        <v>-2267032</v>
      </c>
      <c r="Z34" s="140">
        <v>-32.14</v>
      </c>
      <c r="AA34" s="155">
        <v>28213590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80273352</v>
      </c>
      <c r="D36" s="188">
        <f>SUM(D25:D35)</f>
        <v>0</v>
      </c>
      <c r="E36" s="189">
        <f t="shared" si="1"/>
        <v>79027957</v>
      </c>
      <c r="F36" s="190">
        <f t="shared" si="1"/>
        <v>79027957</v>
      </c>
      <c r="G36" s="190">
        <f t="shared" si="1"/>
        <v>2170749</v>
      </c>
      <c r="H36" s="190">
        <f t="shared" si="1"/>
        <v>8316048</v>
      </c>
      <c r="I36" s="190">
        <f t="shared" si="1"/>
        <v>5688148</v>
      </c>
      <c r="J36" s="190">
        <f t="shared" si="1"/>
        <v>16174945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16174945</v>
      </c>
      <c r="X36" s="190">
        <f t="shared" si="1"/>
        <v>19756991</v>
      </c>
      <c r="Y36" s="190">
        <f t="shared" si="1"/>
        <v>-3582046</v>
      </c>
      <c r="Z36" s="191">
        <f>+IF(X36&lt;&gt;0,+(Y36/X36)*100,0)</f>
        <v>-18.130524025647425</v>
      </c>
      <c r="AA36" s="188">
        <f>SUM(AA25:AA35)</f>
        <v>79027957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20412801</v>
      </c>
      <c r="D38" s="199">
        <f>+D22-D36</f>
        <v>0</v>
      </c>
      <c r="E38" s="200">
        <f t="shared" si="2"/>
        <v>700001</v>
      </c>
      <c r="F38" s="106">
        <f t="shared" si="2"/>
        <v>700001</v>
      </c>
      <c r="G38" s="106">
        <f t="shared" si="2"/>
        <v>15871333</v>
      </c>
      <c r="H38" s="106">
        <f t="shared" si="2"/>
        <v>-3801544</v>
      </c>
      <c r="I38" s="106">
        <f t="shared" si="2"/>
        <v>-4345241</v>
      </c>
      <c r="J38" s="106">
        <f t="shared" si="2"/>
        <v>7724548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7724548</v>
      </c>
      <c r="X38" s="106">
        <f>IF(F22=F36,0,X22-X36)</f>
        <v>174999</v>
      </c>
      <c r="Y38" s="106">
        <f t="shared" si="2"/>
        <v>7549549</v>
      </c>
      <c r="Z38" s="201">
        <f>+IF(X38&lt;&gt;0,+(Y38/X38)*100,0)</f>
        <v>4314.052651729438</v>
      </c>
      <c r="AA38" s="199">
        <f>+AA22-AA36</f>
        <v>700001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20351000</v>
      </c>
      <c r="F39" s="60">
        <v>20351000</v>
      </c>
      <c r="G39" s="60">
        <v>35921</v>
      </c>
      <c r="H39" s="60">
        <v>1113764</v>
      </c>
      <c r="I39" s="60">
        <v>0</v>
      </c>
      <c r="J39" s="60">
        <v>1149685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1149685</v>
      </c>
      <c r="X39" s="60">
        <v>5087750</v>
      </c>
      <c r="Y39" s="60">
        <v>-3938065</v>
      </c>
      <c r="Z39" s="140">
        <v>-77.4</v>
      </c>
      <c r="AA39" s="155">
        <v>20351000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20412801</v>
      </c>
      <c r="D42" s="206">
        <f>SUM(D38:D41)</f>
        <v>0</v>
      </c>
      <c r="E42" s="207">
        <f t="shared" si="3"/>
        <v>21051001</v>
      </c>
      <c r="F42" s="88">
        <f t="shared" si="3"/>
        <v>21051001</v>
      </c>
      <c r="G42" s="88">
        <f t="shared" si="3"/>
        <v>15907254</v>
      </c>
      <c r="H42" s="88">
        <f t="shared" si="3"/>
        <v>-2687780</v>
      </c>
      <c r="I42" s="88">
        <f t="shared" si="3"/>
        <v>-4345241</v>
      </c>
      <c r="J42" s="88">
        <f t="shared" si="3"/>
        <v>8874233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8874233</v>
      </c>
      <c r="X42" s="88">
        <f t="shared" si="3"/>
        <v>5262749</v>
      </c>
      <c r="Y42" s="88">
        <f t="shared" si="3"/>
        <v>3611484</v>
      </c>
      <c r="Z42" s="208">
        <f>+IF(X42&lt;&gt;0,+(Y42/X42)*100,0)</f>
        <v>68.62352736184074</v>
      </c>
      <c r="AA42" s="206">
        <f>SUM(AA38:AA41)</f>
        <v>21051001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20412801</v>
      </c>
      <c r="D44" s="210">
        <f>+D42-D43</f>
        <v>0</v>
      </c>
      <c r="E44" s="211">
        <f t="shared" si="4"/>
        <v>21051001</v>
      </c>
      <c r="F44" s="77">
        <f t="shared" si="4"/>
        <v>21051001</v>
      </c>
      <c r="G44" s="77">
        <f t="shared" si="4"/>
        <v>15907254</v>
      </c>
      <c r="H44" s="77">
        <f t="shared" si="4"/>
        <v>-2687780</v>
      </c>
      <c r="I44" s="77">
        <f t="shared" si="4"/>
        <v>-4345241</v>
      </c>
      <c r="J44" s="77">
        <f t="shared" si="4"/>
        <v>8874233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8874233</v>
      </c>
      <c r="X44" s="77">
        <f t="shared" si="4"/>
        <v>5262749</v>
      </c>
      <c r="Y44" s="77">
        <f t="shared" si="4"/>
        <v>3611484</v>
      </c>
      <c r="Z44" s="212">
        <f>+IF(X44&lt;&gt;0,+(Y44/X44)*100,0)</f>
        <v>68.62352736184074</v>
      </c>
      <c r="AA44" s="210">
        <f>+AA42-AA43</f>
        <v>21051001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20412801</v>
      </c>
      <c r="D46" s="206">
        <f>SUM(D44:D45)</f>
        <v>0</v>
      </c>
      <c r="E46" s="207">
        <f t="shared" si="5"/>
        <v>21051001</v>
      </c>
      <c r="F46" s="88">
        <f t="shared" si="5"/>
        <v>21051001</v>
      </c>
      <c r="G46" s="88">
        <f t="shared" si="5"/>
        <v>15907254</v>
      </c>
      <c r="H46" s="88">
        <f t="shared" si="5"/>
        <v>-2687780</v>
      </c>
      <c r="I46" s="88">
        <f t="shared" si="5"/>
        <v>-4345241</v>
      </c>
      <c r="J46" s="88">
        <f t="shared" si="5"/>
        <v>8874233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8874233</v>
      </c>
      <c r="X46" s="88">
        <f t="shared" si="5"/>
        <v>5262749</v>
      </c>
      <c r="Y46" s="88">
        <f t="shared" si="5"/>
        <v>3611484</v>
      </c>
      <c r="Z46" s="208">
        <f>+IF(X46&lt;&gt;0,+(Y46/X46)*100,0)</f>
        <v>68.62352736184074</v>
      </c>
      <c r="AA46" s="206">
        <f>SUM(AA44:AA45)</f>
        <v>21051001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20412801</v>
      </c>
      <c r="D48" s="217">
        <f>SUM(D46:D47)</f>
        <v>0</v>
      </c>
      <c r="E48" s="218">
        <f t="shared" si="6"/>
        <v>21051001</v>
      </c>
      <c r="F48" s="219">
        <f t="shared" si="6"/>
        <v>21051001</v>
      </c>
      <c r="G48" s="219">
        <f t="shared" si="6"/>
        <v>15907254</v>
      </c>
      <c r="H48" s="220">
        <f t="shared" si="6"/>
        <v>-2687780</v>
      </c>
      <c r="I48" s="220">
        <f t="shared" si="6"/>
        <v>-4345241</v>
      </c>
      <c r="J48" s="220">
        <f t="shared" si="6"/>
        <v>8874233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8874233</v>
      </c>
      <c r="X48" s="220">
        <f t="shared" si="6"/>
        <v>5262749</v>
      </c>
      <c r="Y48" s="220">
        <f t="shared" si="6"/>
        <v>3611484</v>
      </c>
      <c r="Z48" s="221">
        <f>+IF(X48&lt;&gt;0,+(Y48/X48)*100,0)</f>
        <v>68.62352736184074</v>
      </c>
      <c r="AA48" s="222">
        <f>SUM(AA46:AA47)</f>
        <v>21051001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8000000</v>
      </c>
      <c r="D9" s="153">
        <f>SUM(D10:D14)</f>
        <v>0</v>
      </c>
      <c r="E9" s="154">
        <f t="shared" si="1"/>
        <v>8000000</v>
      </c>
      <c r="F9" s="100">
        <f t="shared" si="1"/>
        <v>8000000</v>
      </c>
      <c r="G9" s="100">
        <f t="shared" si="1"/>
        <v>0</v>
      </c>
      <c r="H9" s="100">
        <f t="shared" si="1"/>
        <v>0</v>
      </c>
      <c r="I9" s="100">
        <f t="shared" si="1"/>
        <v>763774</v>
      </c>
      <c r="J9" s="100">
        <f t="shared" si="1"/>
        <v>763774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763774</v>
      </c>
      <c r="X9" s="100">
        <f t="shared" si="1"/>
        <v>2000000</v>
      </c>
      <c r="Y9" s="100">
        <f t="shared" si="1"/>
        <v>-1236226</v>
      </c>
      <c r="Z9" s="137">
        <f>+IF(X9&lt;&gt;0,+(Y9/X9)*100,0)</f>
        <v>-61.8113</v>
      </c>
      <c r="AA9" s="102">
        <f>SUM(AA10:AA14)</f>
        <v>8000000</v>
      </c>
    </row>
    <row r="10" spans="1:27" ht="13.5">
      <c r="A10" s="138" t="s">
        <v>79</v>
      </c>
      <c r="B10" s="136"/>
      <c r="C10" s="155">
        <v>8000000</v>
      </c>
      <c r="D10" s="155"/>
      <c r="E10" s="156">
        <v>8000000</v>
      </c>
      <c r="F10" s="60">
        <v>8000000</v>
      </c>
      <c r="G10" s="60"/>
      <c r="H10" s="60"/>
      <c r="I10" s="60">
        <v>763774</v>
      </c>
      <c r="J10" s="60">
        <v>763774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763774</v>
      </c>
      <c r="X10" s="60">
        <v>2000000</v>
      </c>
      <c r="Y10" s="60">
        <v>-1236226</v>
      </c>
      <c r="Z10" s="140">
        <v>-61.81</v>
      </c>
      <c r="AA10" s="62">
        <v>8000000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8951000</v>
      </c>
      <c r="D15" s="153">
        <f>SUM(D16:D18)</f>
        <v>0</v>
      </c>
      <c r="E15" s="154">
        <f t="shared" si="2"/>
        <v>8951000</v>
      </c>
      <c r="F15" s="100">
        <f t="shared" si="2"/>
        <v>8951000</v>
      </c>
      <c r="G15" s="100">
        <f t="shared" si="2"/>
        <v>129819</v>
      </c>
      <c r="H15" s="100">
        <f t="shared" si="2"/>
        <v>151151</v>
      </c>
      <c r="I15" s="100">
        <f t="shared" si="2"/>
        <v>0</v>
      </c>
      <c r="J15" s="100">
        <f t="shared" si="2"/>
        <v>280970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280970</v>
      </c>
      <c r="X15" s="100">
        <f t="shared" si="2"/>
        <v>2237750</v>
      </c>
      <c r="Y15" s="100">
        <f t="shared" si="2"/>
        <v>-1956780</v>
      </c>
      <c r="Z15" s="137">
        <f>+IF(X15&lt;&gt;0,+(Y15/X15)*100,0)</f>
        <v>-87.44408445983689</v>
      </c>
      <c r="AA15" s="102">
        <f>SUM(AA16:AA18)</f>
        <v>8951000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8951000</v>
      </c>
      <c r="D17" s="155"/>
      <c r="E17" s="156">
        <v>8951000</v>
      </c>
      <c r="F17" s="60">
        <v>8951000</v>
      </c>
      <c r="G17" s="60">
        <v>129819</v>
      </c>
      <c r="H17" s="60">
        <v>151151</v>
      </c>
      <c r="I17" s="60"/>
      <c r="J17" s="60">
        <v>280970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280970</v>
      </c>
      <c r="X17" s="60">
        <v>2237750</v>
      </c>
      <c r="Y17" s="60">
        <v>-1956780</v>
      </c>
      <c r="Z17" s="140">
        <v>-87.44</v>
      </c>
      <c r="AA17" s="62">
        <v>8951000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4100000</v>
      </c>
      <c r="D19" s="153">
        <f>SUM(D20:D23)</f>
        <v>0</v>
      </c>
      <c r="E19" s="154">
        <f t="shared" si="3"/>
        <v>4100000</v>
      </c>
      <c r="F19" s="100">
        <f t="shared" si="3"/>
        <v>4100000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1025000</v>
      </c>
      <c r="Y19" s="100">
        <f t="shared" si="3"/>
        <v>-1025000</v>
      </c>
      <c r="Z19" s="137">
        <f>+IF(X19&lt;&gt;0,+(Y19/X19)*100,0)</f>
        <v>-100</v>
      </c>
      <c r="AA19" s="102">
        <f>SUM(AA20:AA23)</f>
        <v>4100000</v>
      </c>
    </row>
    <row r="20" spans="1:27" ht="13.5">
      <c r="A20" s="138" t="s">
        <v>89</v>
      </c>
      <c r="B20" s="136"/>
      <c r="C20" s="155">
        <v>2400000</v>
      </c>
      <c r="D20" s="155"/>
      <c r="E20" s="156">
        <v>2400000</v>
      </c>
      <c r="F20" s="60">
        <v>2400000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600000</v>
      </c>
      <c r="Y20" s="60">
        <v>-600000</v>
      </c>
      <c r="Z20" s="140">
        <v>-100</v>
      </c>
      <c r="AA20" s="62">
        <v>2400000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1700000</v>
      </c>
      <c r="D23" s="155"/>
      <c r="E23" s="156">
        <v>1700000</v>
      </c>
      <c r="F23" s="60">
        <v>1700000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425000</v>
      </c>
      <c r="Y23" s="60">
        <v>-425000</v>
      </c>
      <c r="Z23" s="140">
        <v>-100</v>
      </c>
      <c r="AA23" s="62">
        <v>1700000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21051000</v>
      </c>
      <c r="D25" s="217">
        <f>+D5+D9+D15+D19+D24</f>
        <v>0</v>
      </c>
      <c r="E25" s="230">
        <f t="shared" si="4"/>
        <v>21051000</v>
      </c>
      <c r="F25" s="219">
        <f t="shared" si="4"/>
        <v>21051000</v>
      </c>
      <c r="G25" s="219">
        <f t="shared" si="4"/>
        <v>129819</v>
      </c>
      <c r="H25" s="219">
        <f t="shared" si="4"/>
        <v>151151</v>
      </c>
      <c r="I25" s="219">
        <f t="shared" si="4"/>
        <v>763774</v>
      </c>
      <c r="J25" s="219">
        <f t="shared" si="4"/>
        <v>1044744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1044744</v>
      </c>
      <c r="X25" s="219">
        <f t="shared" si="4"/>
        <v>5262750</v>
      </c>
      <c r="Y25" s="219">
        <f t="shared" si="4"/>
        <v>-4218006</v>
      </c>
      <c r="Z25" s="231">
        <f>+IF(X25&lt;&gt;0,+(Y25/X25)*100,0)</f>
        <v>-80.14832549522588</v>
      </c>
      <c r="AA25" s="232">
        <f>+AA5+AA9+AA15+AA19+AA24</f>
        <v>21051000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18651000</v>
      </c>
      <c r="D28" s="155"/>
      <c r="E28" s="156">
        <v>21051000</v>
      </c>
      <c r="F28" s="60">
        <v>21051000</v>
      </c>
      <c r="G28" s="60">
        <v>129819</v>
      </c>
      <c r="H28" s="60">
        <v>151151</v>
      </c>
      <c r="I28" s="60">
        <v>763774</v>
      </c>
      <c r="J28" s="60">
        <v>1044744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1044744</v>
      </c>
      <c r="X28" s="60">
        <v>5262750</v>
      </c>
      <c r="Y28" s="60">
        <v>-4218006</v>
      </c>
      <c r="Z28" s="140">
        <v>-80.15</v>
      </c>
      <c r="AA28" s="155">
        <v>21051000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2400000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21051000</v>
      </c>
      <c r="D32" s="210">
        <f>SUM(D28:D31)</f>
        <v>0</v>
      </c>
      <c r="E32" s="211">
        <f t="shared" si="5"/>
        <v>21051000</v>
      </c>
      <c r="F32" s="77">
        <f t="shared" si="5"/>
        <v>21051000</v>
      </c>
      <c r="G32" s="77">
        <f t="shared" si="5"/>
        <v>129819</v>
      </c>
      <c r="H32" s="77">
        <f t="shared" si="5"/>
        <v>151151</v>
      </c>
      <c r="I32" s="77">
        <f t="shared" si="5"/>
        <v>763774</v>
      </c>
      <c r="J32" s="77">
        <f t="shared" si="5"/>
        <v>1044744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1044744</v>
      </c>
      <c r="X32" s="77">
        <f t="shared" si="5"/>
        <v>5262750</v>
      </c>
      <c r="Y32" s="77">
        <f t="shared" si="5"/>
        <v>-4218006</v>
      </c>
      <c r="Z32" s="212">
        <f>+IF(X32&lt;&gt;0,+(Y32/X32)*100,0)</f>
        <v>-80.14832549522588</v>
      </c>
      <c r="AA32" s="79">
        <f>SUM(AA28:AA31)</f>
        <v>21051000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21051000</v>
      </c>
      <c r="D36" s="222">
        <f>SUM(D32:D35)</f>
        <v>0</v>
      </c>
      <c r="E36" s="218">
        <f t="shared" si="6"/>
        <v>21051000</v>
      </c>
      <c r="F36" s="220">
        <f t="shared" si="6"/>
        <v>21051000</v>
      </c>
      <c r="G36" s="220">
        <f t="shared" si="6"/>
        <v>129819</v>
      </c>
      <c r="H36" s="220">
        <f t="shared" si="6"/>
        <v>151151</v>
      </c>
      <c r="I36" s="220">
        <f t="shared" si="6"/>
        <v>763774</v>
      </c>
      <c r="J36" s="220">
        <f t="shared" si="6"/>
        <v>1044744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1044744</v>
      </c>
      <c r="X36" s="220">
        <f t="shared" si="6"/>
        <v>5262750</v>
      </c>
      <c r="Y36" s="220">
        <f t="shared" si="6"/>
        <v>-4218006</v>
      </c>
      <c r="Z36" s="221">
        <f>+IF(X36&lt;&gt;0,+(Y36/X36)*100,0)</f>
        <v>-80.14832549522588</v>
      </c>
      <c r="AA36" s="239">
        <f>SUM(AA32:AA35)</f>
        <v>21051000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2387859</v>
      </c>
      <c r="D6" s="155"/>
      <c r="E6" s="59"/>
      <c r="F6" s="60"/>
      <c r="G6" s="60">
        <v>25325077</v>
      </c>
      <c r="H6" s="60">
        <v>21501162</v>
      </c>
      <c r="I6" s="60">
        <v>18848743</v>
      </c>
      <c r="J6" s="60">
        <v>18848743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18848743</v>
      </c>
      <c r="X6" s="60"/>
      <c r="Y6" s="60">
        <v>18848743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16696895</v>
      </c>
      <c r="D8" s="155"/>
      <c r="E8" s="59">
        <v>6000000</v>
      </c>
      <c r="F8" s="60">
        <v>6000000</v>
      </c>
      <c r="G8" s="60">
        <v>66896402</v>
      </c>
      <c r="H8" s="60">
        <v>69758857</v>
      </c>
      <c r="I8" s="60">
        <v>66030693</v>
      </c>
      <c r="J8" s="60">
        <v>66030693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66030693</v>
      </c>
      <c r="X8" s="60">
        <v>1500000</v>
      </c>
      <c r="Y8" s="60">
        <v>64530693</v>
      </c>
      <c r="Z8" s="140">
        <v>4302.05</v>
      </c>
      <c r="AA8" s="62">
        <v>6000000</v>
      </c>
    </row>
    <row r="9" spans="1:27" ht="13.5">
      <c r="A9" s="249" t="s">
        <v>146</v>
      </c>
      <c r="B9" s="182"/>
      <c r="C9" s="155">
        <v>2762849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354079</v>
      </c>
      <c r="D11" s="155"/>
      <c r="E11" s="59">
        <v>354079</v>
      </c>
      <c r="F11" s="60">
        <v>354079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88520</v>
      </c>
      <c r="Y11" s="60">
        <v>-88520</v>
      </c>
      <c r="Z11" s="140">
        <v>-100</v>
      </c>
      <c r="AA11" s="62">
        <v>354079</v>
      </c>
    </row>
    <row r="12" spans="1:27" ht="13.5">
      <c r="A12" s="250" t="s">
        <v>56</v>
      </c>
      <c r="B12" s="251"/>
      <c r="C12" s="168">
        <f aca="true" t="shared" si="0" ref="C12:Y12">SUM(C6:C11)</f>
        <v>22201682</v>
      </c>
      <c r="D12" s="168">
        <f>SUM(D6:D11)</f>
        <v>0</v>
      </c>
      <c r="E12" s="72">
        <f t="shared" si="0"/>
        <v>6354079</v>
      </c>
      <c r="F12" s="73">
        <f t="shared" si="0"/>
        <v>6354079</v>
      </c>
      <c r="G12" s="73">
        <f t="shared" si="0"/>
        <v>92221479</v>
      </c>
      <c r="H12" s="73">
        <f t="shared" si="0"/>
        <v>91260019</v>
      </c>
      <c r="I12" s="73">
        <f t="shared" si="0"/>
        <v>84879436</v>
      </c>
      <c r="J12" s="73">
        <f t="shared" si="0"/>
        <v>84879436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84879436</v>
      </c>
      <c r="X12" s="73">
        <f t="shared" si="0"/>
        <v>1588520</v>
      </c>
      <c r="Y12" s="73">
        <f t="shared" si="0"/>
        <v>83290916</v>
      </c>
      <c r="Z12" s="170">
        <f>+IF(X12&lt;&gt;0,+(Y12/X12)*100,0)</f>
        <v>5243.302948656611</v>
      </c>
      <c r="AA12" s="74">
        <f>SUM(AA6:AA11)</f>
        <v>6354079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5000000</v>
      </c>
      <c r="F16" s="60">
        <v>5000000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1250000</v>
      </c>
      <c r="Y16" s="159">
        <v>-1250000</v>
      </c>
      <c r="Z16" s="141">
        <v>-100</v>
      </c>
      <c r="AA16" s="225">
        <v>5000000</v>
      </c>
    </row>
    <row r="17" spans="1:27" ht="13.5">
      <c r="A17" s="249" t="s">
        <v>152</v>
      </c>
      <c r="B17" s="182"/>
      <c r="C17" s="155">
        <v>9026000</v>
      </c>
      <c r="D17" s="155"/>
      <c r="E17" s="59">
        <v>27333450</v>
      </c>
      <c r="F17" s="60">
        <v>27333450</v>
      </c>
      <c r="G17" s="60">
        <v>354079</v>
      </c>
      <c r="H17" s="60">
        <v>381563</v>
      </c>
      <c r="I17" s="60">
        <v>381563</v>
      </c>
      <c r="J17" s="60">
        <v>381563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381563</v>
      </c>
      <c r="X17" s="60">
        <v>6833363</v>
      </c>
      <c r="Y17" s="60">
        <v>-6451800</v>
      </c>
      <c r="Z17" s="140">
        <v>-94.42</v>
      </c>
      <c r="AA17" s="62">
        <v>27333450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165042561</v>
      </c>
      <c r="D19" s="155"/>
      <c r="E19" s="59">
        <v>374062692</v>
      </c>
      <c r="F19" s="60">
        <v>374062692</v>
      </c>
      <c r="G19" s="60">
        <v>174316721</v>
      </c>
      <c r="H19" s="60">
        <v>174316721</v>
      </c>
      <c r="I19" s="60">
        <v>174316721</v>
      </c>
      <c r="J19" s="60">
        <v>174316721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174316721</v>
      </c>
      <c r="X19" s="60">
        <v>93515673</v>
      </c>
      <c r="Y19" s="60">
        <v>80801048</v>
      </c>
      <c r="Z19" s="140">
        <v>86.4</v>
      </c>
      <c r="AA19" s="62">
        <v>374062692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80410</v>
      </c>
      <c r="D22" s="155"/>
      <c r="E22" s="59">
        <v>146132</v>
      </c>
      <c r="F22" s="60">
        <v>146132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36533</v>
      </c>
      <c r="Y22" s="60">
        <v>-36533</v>
      </c>
      <c r="Z22" s="140">
        <v>-100</v>
      </c>
      <c r="AA22" s="62">
        <v>146132</v>
      </c>
    </row>
    <row r="23" spans="1:27" ht="13.5">
      <c r="A23" s="249" t="s">
        <v>158</v>
      </c>
      <c r="B23" s="182"/>
      <c r="C23" s="155">
        <v>147149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174296120</v>
      </c>
      <c r="D24" s="168">
        <f>SUM(D15:D23)</f>
        <v>0</v>
      </c>
      <c r="E24" s="76">
        <f t="shared" si="1"/>
        <v>406542274</v>
      </c>
      <c r="F24" s="77">
        <f t="shared" si="1"/>
        <v>406542274</v>
      </c>
      <c r="G24" s="77">
        <f t="shared" si="1"/>
        <v>174670800</v>
      </c>
      <c r="H24" s="77">
        <f t="shared" si="1"/>
        <v>174698284</v>
      </c>
      <c r="I24" s="77">
        <f t="shared" si="1"/>
        <v>174698284</v>
      </c>
      <c r="J24" s="77">
        <f t="shared" si="1"/>
        <v>174698284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174698284</v>
      </c>
      <c r="X24" s="77">
        <f t="shared" si="1"/>
        <v>101635569</v>
      </c>
      <c r="Y24" s="77">
        <f t="shared" si="1"/>
        <v>73062715</v>
      </c>
      <c r="Z24" s="212">
        <f>+IF(X24&lt;&gt;0,+(Y24/X24)*100,0)</f>
        <v>71.8869542610619</v>
      </c>
      <c r="AA24" s="79">
        <f>SUM(AA15:AA23)</f>
        <v>406542274</v>
      </c>
    </row>
    <row r="25" spans="1:27" ht="13.5">
      <c r="A25" s="250" t="s">
        <v>159</v>
      </c>
      <c r="B25" s="251"/>
      <c r="C25" s="168">
        <f aca="true" t="shared" si="2" ref="C25:Y25">+C12+C24</f>
        <v>196497802</v>
      </c>
      <c r="D25" s="168">
        <f>+D12+D24</f>
        <v>0</v>
      </c>
      <c r="E25" s="72">
        <f t="shared" si="2"/>
        <v>412896353</v>
      </c>
      <c r="F25" s="73">
        <f t="shared" si="2"/>
        <v>412896353</v>
      </c>
      <c r="G25" s="73">
        <f t="shared" si="2"/>
        <v>266892279</v>
      </c>
      <c r="H25" s="73">
        <f t="shared" si="2"/>
        <v>265958303</v>
      </c>
      <c r="I25" s="73">
        <f t="shared" si="2"/>
        <v>259577720</v>
      </c>
      <c r="J25" s="73">
        <f t="shared" si="2"/>
        <v>259577720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259577720</v>
      </c>
      <c r="X25" s="73">
        <f t="shared" si="2"/>
        <v>103224089</v>
      </c>
      <c r="Y25" s="73">
        <f t="shared" si="2"/>
        <v>156353631</v>
      </c>
      <c r="Z25" s="170">
        <f>+IF(X25&lt;&gt;0,+(Y25/X25)*100,0)</f>
        <v>151.47010016237584</v>
      </c>
      <c r="AA25" s="74">
        <f>+AA12+AA24</f>
        <v>412896353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1000000</v>
      </c>
      <c r="F30" s="60">
        <v>1000000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250000</v>
      </c>
      <c r="Y30" s="60">
        <v>-250000</v>
      </c>
      <c r="Z30" s="140">
        <v>-100</v>
      </c>
      <c r="AA30" s="62">
        <v>1000000</v>
      </c>
    </row>
    <row r="31" spans="1:27" ht="13.5">
      <c r="A31" s="249" t="s">
        <v>163</v>
      </c>
      <c r="B31" s="182"/>
      <c r="C31" s="155">
        <v>226366</v>
      </c>
      <c r="D31" s="155"/>
      <c r="E31" s="59">
        <v>237247</v>
      </c>
      <c r="F31" s="60">
        <v>237247</v>
      </c>
      <c r="G31" s="60">
        <v>226914</v>
      </c>
      <c r="H31" s="60">
        <v>226915</v>
      </c>
      <c r="I31" s="60">
        <v>226914</v>
      </c>
      <c r="J31" s="60">
        <v>226914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226914</v>
      </c>
      <c r="X31" s="60">
        <v>59312</v>
      </c>
      <c r="Y31" s="60">
        <v>167602</v>
      </c>
      <c r="Z31" s="140">
        <v>282.58</v>
      </c>
      <c r="AA31" s="62">
        <v>237247</v>
      </c>
    </row>
    <row r="32" spans="1:27" ht="13.5">
      <c r="A32" s="249" t="s">
        <v>164</v>
      </c>
      <c r="B32" s="182"/>
      <c r="C32" s="155">
        <v>13145150</v>
      </c>
      <c r="D32" s="155"/>
      <c r="E32" s="59">
        <v>9700000</v>
      </c>
      <c r="F32" s="60">
        <v>9700000</v>
      </c>
      <c r="G32" s="60">
        <v>3431114</v>
      </c>
      <c r="H32" s="60">
        <v>6024965</v>
      </c>
      <c r="I32" s="60">
        <v>7694838</v>
      </c>
      <c r="J32" s="60">
        <v>7694838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7694838</v>
      </c>
      <c r="X32" s="60">
        <v>2425000</v>
      </c>
      <c r="Y32" s="60">
        <v>5269838</v>
      </c>
      <c r="Z32" s="140">
        <v>217.31</v>
      </c>
      <c r="AA32" s="62">
        <v>9700000</v>
      </c>
    </row>
    <row r="33" spans="1:27" ht="13.5">
      <c r="A33" s="249" t="s">
        <v>165</v>
      </c>
      <c r="B33" s="182"/>
      <c r="C33" s="155">
        <v>3473135</v>
      </c>
      <c r="D33" s="155"/>
      <c r="E33" s="59">
        <v>2357000</v>
      </c>
      <c r="F33" s="60">
        <v>2357000</v>
      </c>
      <c r="G33" s="60">
        <v>57900415</v>
      </c>
      <c r="H33" s="60">
        <v>57894459</v>
      </c>
      <c r="I33" s="60">
        <v>57894459</v>
      </c>
      <c r="J33" s="60">
        <v>57894459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57894459</v>
      </c>
      <c r="X33" s="60">
        <v>589250</v>
      </c>
      <c r="Y33" s="60">
        <v>57305209</v>
      </c>
      <c r="Z33" s="140">
        <v>9725.11</v>
      </c>
      <c r="AA33" s="62">
        <v>2357000</v>
      </c>
    </row>
    <row r="34" spans="1:27" ht="13.5">
      <c r="A34" s="250" t="s">
        <v>58</v>
      </c>
      <c r="B34" s="251"/>
      <c r="C34" s="168">
        <f aca="true" t="shared" si="3" ref="C34:Y34">SUM(C29:C33)</f>
        <v>16844651</v>
      </c>
      <c r="D34" s="168">
        <f>SUM(D29:D33)</f>
        <v>0</v>
      </c>
      <c r="E34" s="72">
        <f t="shared" si="3"/>
        <v>13294247</v>
      </c>
      <c r="F34" s="73">
        <f t="shared" si="3"/>
        <v>13294247</v>
      </c>
      <c r="G34" s="73">
        <f t="shared" si="3"/>
        <v>61558443</v>
      </c>
      <c r="H34" s="73">
        <f t="shared" si="3"/>
        <v>64146339</v>
      </c>
      <c r="I34" s="73">
        <f t="shared" si="3"/>
        <v>65816211</v>
      </c>
      <c r="J34" s="73">
        <f t="shared" si="3"/>
        <v>65816211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65816211</v>
      </c>
      <c r="X34" s="73">
        <f t="shared" si="3"/>
        <v>3323562</v>
      </c>
      <c r="Y34" s="73">
        <f t="shared" si="3"/>
        <v>62492649</v>
      </c>
      <c r="Z34" s="170">
        <f>+IF(X34&lt;&gt;0,+(Y34/X34)*100,0)</f>
        <v>1880.2913560812165</v>
      </c>
      <c r="AA34" s="74">
        <f>SUM(AA29:AA33)</f>
        <v>13294247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1356012</v>
      </c>
      <c r="D37" s="155"/>
      <c r="E37" s="59"/>
      <c r="F37" s="60"/>
      <c r="G37" s="60">
        <v>1356012</v>
      </c>
      <c r="H37" s="60">
        <v>1356012</v>
      </c>
      <c r="I37" s="60">
        <v>1356012</v>
      </c>
      <c r="J37" s="60">
        <v>1356012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1356012</v>
      </c>
      <c r="X37" s="60"/>
      <c r="Y37" s="60">
        <v>1356012</v>
      </c>
      <c r="Z37" s="140"/>
      <c r="AA37" s="62"/>
    </row>
    <row r="38" spans="1:27" ht="13.5">
      <c r="A38" s="249" t="s">
        <v>165</v>
      </c>
      <c r="B38" s="182"/>
      <c r="C38" s="155">
        <v>7783653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9139665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1356012</v>
      </c>
      <c r="H39" s="77">
        <f t="shared" si="4"/>
        <v>1356012</v>
      </c>
      <c r="I39" s="77">
        <f t="shared" si="4"/>
        <v>1356012</v>
      </c>
      <c r="J39" s="77">
        <f t="shared" si="4"/>
        <v>1356012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1356012</v>
      </c>
      <c r="X39" s="77">
        <f t="shared" si="4"/>
        <v>0</v>
      </c>
      <c r="Y39" s="77">
        <f t="shared" si="4"/>
        <v>1356012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25984316</v>
      </c>
      <c r="D40" s="168">
        <f>+D34+D39</f>
        <v>0</v>
      </c>
      <c r="E40" s="72">
        <f t="shared" si="5"/>
        <v>13294247</v>
      </c>
      <c r="F40" s="73">
        <f t="shared" si="5"/>
        <v>13294247</v>
      </c>
      <c r="G40" s="73">
        <f t="shared" si="5"/>
        <v>62914455</v>
      </c>
      <c r="H40" s="73">
        <f t="shared" si="5"/>
        <v>65502351</v>
      </c>
      <c r="I40" s="73">
        <f t="shared" si="5"/>
        <v>67172223</v>
      </c>
      <c r="J40" s="73">
        <f t="shared" si="5"/>
        <v>67172223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67172223</v>
      </c>
      <c r="X40" s="73">
        <f t="shared" si="5"/>
        <v>3323562</v>
      </c>
      <c r="Y40" s="73">
        <f t="shared" si="5"/>
        <v>63848661</v>
      </c>
      <c r="Z40" s="170">
        <f>+IF(X40&lt;&gt;0,+(Y40/X40)*100,0)</f>
        <v>1921.0913170869085</v>
      </c>
      <c r="AA40" s="74">
        <f>+AA34+AA39</f>
        <v>13294247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170513486</v>
      </c>
      <c r="D42" s="257">
        <f>+D25-D40</f>
        <v>0</v>
      </c>
      <c r="E42" s="258">
        <f t="shared" si="6"/>
        <v>399602106</v>
      </c>
      <c r="F42" s="259">
        <f t="shared" si="6"/>
        <v>399602106</v>
      </c>
      <c r="G42" s="259">
        <f t="shared" si="6"/>
        <v>203977824</v>
      </c>
      <c r="H42" s="259">
        <f t="shared" si="6"/>
        <v>200455952</v>
      </c>
      <c r="I42" s="259">
        <f t="shared" si="6"/>
        <v>192405497</v>
      </c>
      <c r="J42" s="259">
        <f t="shared" si="6"/>
        <v>192405497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192405497</v>
      </c>
      <c r="X42" s="259">
        <f t="shared" si="6"/>
        <v>99900527</v>
      </c>
      <c r="Y42" s="259">
        <f t="shared" si="6"/>
        <v>92504970</v>
      </c>
      <c r="Z42" s="260">
        <f>+IF(X42&lt;&gt;0,+(Y42/X42)*100,0)</f>
        <v>92.59707909248567</v>
      </c>
      <c r="AA42" s="261">
        <f>+AA25-AA40</f>
        <v>399602106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170413138</v>
      </c>
      <c r="D45" s="155"/>
      <c r="E45" s="59">
        <v>399501758</v>
      </c>
      <c r="F45" s="60">
        <v>399501758</v>
      </c>
      <c r="G45" s="60">
        <v>13711942</v>
      </c>
      <c r="H45" s="60">
        <v>11141074</v>
      </c>
      <c r="I45" s="60">
        <v>3090619</v>
      </c>
      <c r="J45" s="60">
        <v>3090619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3090619</v>
      </c>
      <c r="X45" s="60">
        <v>99875440</v>
      </c>
      <c r="Y45" s="60">
        <v>-96784821</v>
      </c>
      <c r="Z45" s="139">
        <v>-96.91</v>
      </c>
      <c r="AA45" s="62">
        <v>399501758</v>
      </c>
    </row>
    <row r="46" spans="1:27" ht="13.5">
      <c r="A46" s="249" t="s">
        <v>171</v>
      </c>
      <c r="B46" s="182"/>
      <c r="C46" s="155">
        <v>100348</v>
      </c>
      <c r="D46" s="155"/>
      <c r="E46" s="59">
        <v>100348</v>
      </c>
      <c r="F46" s="60">
        <v>100348</v>
      </c>
      <c r="G46" s="60">
        <v>190265882</v>
      </c>
      <c r="H46" s="60">
        <v>189314878</v>
      </c>
      <c r="I46" s="60">
        <v>189314878</v>
      </c>
      <c r="J46" s="60">
        <v>189314878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189314878</v>
      </c>
      <c r="X46" s="60">
        <v>25087</v>
      </c>
      <c r="Y46" s="60">
        <v>189289791</v>
      </c>
      <c r="Z46" s="139">
        <v>754533.39</v>
      </c>
      <c r="AA46" s="62">
        <v>100348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170513486</v>
      </c>
      <c r="D48" s="217">
        <f>SUM(D45:D47)</f>
        <v>0</v>
      </c>
      <c r="E48" s="264">
        <f t="shared" si="7"/>
        <v>399602106</v>
      </c>
      <c r="F48" s="219">
        <f t="shared" si="7"/>
        <v>399602106</v>
      </c>
      <c r="G48" s="219">
        <f t="shared" si="7"/>
        <v>203977824</v>
      </c>
      <c r="H48" s="219">
        <f t="shared" si="7"/>
        <v>200455952</v>
      </c>
      <c r="I48" s="219">
        <f t="shared" si="7"/>
        <v>192405497</v>
      </c>
      <c r="J48" s="219">
        <f t="shared" si="7"/>
        <v>192405497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192405497</v>
      </c>
      <c r="X48" s="219">
        <f t="shared" si="7"/>
        <v>99900527</v>
      </c>
      <c r="Y48" s="219">
        <f t="shared" si="7"/>
        <v>92504970</v>
      </c>
      <c r="Z48" s="265">
        <f>+IF(X48&lt;&gt;0,+(Y48/X48)*100,0)</f>
        <v>92.59707909248567</v>
      </c>
      <c r="AA48" s="232">
        <f>SUM(AA45:AA47)</f>
        <v>399602106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20853107</v>
      </c>
      <c r="D6" s="155"/>
      <c r="E6" s="59">
        <v>32199996</v>
      </c>
      <c r="F6" s="60">
        <v>32199996</v>
      </c>
      <c r="G6" s="60">
        <v>1373412</v>
      </c>
      <c r="H6" s="60">
        <v>1559473</v>
      </c>
      <c r="I6" s="60">
        <v>1561506</v>
      </c>
      <c r="J6" s="60">
        <v>4494391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4494391</v>
      </c>
      <c r="X6" s="60">
        <v>8049999</v>
      </c>
      <c r="Y6" s="60">
        <v>-3555608</v>
      </c>
      <c r="Z6" s="140">
        <v>-44.17</v>
      </c>
      <c r="AA6" s="62">
        <v>32199996</v>
      </c>
    </row>
    <row r="7" spans="1:27" ht="13.5">
      <c r="A7" s="249" t="s">
        <v>178</v>
      </c>
      <c r="B7" s="182"/>
      <c r="C7" s="155">
        <v>38167314</v>
      </c>
      <c r="D7" s="155"/>
      <c r="E7" s="59">
        <v>44512001</v>
      </c>
      <c r="F7" s="60">
        <v>44512001</v>
      </c>
      <c r="G7" s="60">
        <v>20463000</v>
      </c>
      <c r="H7" s="60">
        <v>1890000</v>
      </c>
      <c r="I7" s="60">
        <v>7139000</v>
      </c>
      <c r="J7" s="60">
        <v>29492000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29492000</v>
      </c>
      <c r="X7" s="60">
        <v>17610667</v>
      </c>
      <c r="Y7" s="60">
        <v>11881333</v>
      </c>
      <c r="Z7" s="140">
        <v>67.47</v>
      </c>
      <c r="AA7" s="62">
        <v>44512001</v>
      </c>
    </row>
    <row r="8" spans="1:27" ht="13.5">
      <c r="A8" s="249" t="s">
        <v>179</v>
      </c>
      <c r="B8" s="182"/>
      <c r="C8" s="155">
        <v>15462000</v>
      </c>
      <c r="D8" s="155"/>
      <c r="E8" s="59">
        <v>20351000</v>
      </c>
      <c r="F8" s="60">
        <v>20351000</v>
      </c>
      <c r="G8" s="60">
        <v>6343000</v>
      </c>
      <c r="H8" s="60"/>
      <c r="I8" s="60"/>
      <c r="J8" s="60">
        <v>6343000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6343000</v>
      </c>
      <c r="X8" s="60">
        <v>10117000</v>
      </c>
      <c r="Y8" s="60">
        <v>-3774000</v>
      </c>
      <c r="Z8" s="140">
        <v>-37.3</v>
      </c>
      <c r="AA8" s="62">
        <v>20351000</v>
      </c>
    </row>
    <row r="9" spans="1:27" ht="13.5">
      <c r="A9" s="249" t="s">
        <v>180</v>
      </c>
      <c r="B9" s="182"/>
      <c r="C9" s="155">
        <v>228066</v>
      </c>
      <c r="D9" s="155"/>
      <c r="E9" s="59">
        <v>34889</v>
      </c>
      <c r="F9" s="60">
        <v>34889</v>
      </c>
      <c r="G9" s="60">
        <v>17677</v>
      </c>
      <c r="H9" s="60">
        <v>7487</v>
      </c>
      <c r="I9" s="60">
        <v>1424</v>
      </c>
      <c r="J9" s="60">
        <v>26588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26588</v>
      </c>
      <c r="X9" s="60">
        <v>14889</v>
      </c>
      <c r="Y9" s="60">
        <v>11699</v>
      </c>
      <c r="Z9" s="140">
        <v>78.57</v>
      </c>
      <c r="AA9" s="62">
        <v>34889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-67790166</v>
      </c>
      <c r="D12" s="155"/>
      <c r="E12" s="59">
        <v>-77488497</v>
      </c>
      <c r="F12" s="60">
        <v>-77488497</v>
      </c>
      <c r="G12" s="60">
        <v>-21879176</v>
      </c>
      <c r="H12" s="60">
        <v>-9245477</v>
      </c>
      <c r="I12" s="60">
        <v>-9159512</v>
      </c>
      <c r="J12" s="60">
        <v>-40284165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-40284165</v>
      </c>
      <c r="X12" s="60">
        <v>-16178244</v>
      </c>
      <c r="Y12" s="60">
        <v>-24105921</v>
      </c>
      <c r="Z12" s="140">
        <v>149</v>
      </c>
      <c r="AA12" s="62">
        <v>-77488497</v>
      </c>
    </row>
    <row r="13" spans="1:27" ht="13.5">
      <c r="A13" s="249" t="s">
        <v>40</v>
      </c>
      <c r="B13" s="182"/>
      <c r="C13" s="155">
        <v>-359733</v>
      </c>
      <c r="D13" s="155"/>
      <c r="E13" s="59">
        <v>-120000</v>
      </c>
      <c r="F13" s="60">
        <v>-120000</v>
      </c>
      <c r="G13" s="60">
        <v>-3084</v>
      </c>
      <c r="H13" s="60">
        <v>-2372</v>
      </c>
      <c r="I13" s="60">
        <v>-2683</v>
      </c>
      <c r="J13" s="60">
        <v>-8139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-8139</v>
      </c>
      <c r="X13" s="60">
        <v>-30000</v>
      </c>
      <c r="Y13" s="60">
        <v>21861</v>
      </c>
      <c r="Z13" s="140">
        <v>-72.87</v>
      </c>
      <c r="AA13" s="62">
        <v>-120000</v>
      </c>
    </row>
    <row r="14" spans="1:27" ht="13.5">
      <c r="A14" s="249" t="s">
        <v>42</v>
      </c>
      <c r="B14" s="182"/>
      <c r="C14" s="155">
        <v>-3293777</v>
      </c>
      <c r="D14" s="155"/>
      <c r="E14" s="59">
        <v>-420000</v>
      </c>
      <c r="F14" s="60">
        <v>-420000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-105000</v>
      </c>
      <c r="Y14" s="60">
        <v>105000</v>
      </c>
      <c r="Z14" s="140">
        <v>-100</v>
      </c>
      <c r="AA14" s="62">
        <v>-420000</v>
      </c>
    </row>
    <row r="15" spans="1:27" ht="13.5">
      <c r="A15" s="250" t="s">
        <v>184</v>
      </c>
      <c r="B15" s="251"/>
      <c r="C15" s="168">
        <f aca="true" t="shared" si="0" ref="C15:Y15">SUM(C6:C14)</f>
        <v>3266811</v>
      </c>
      <c r="D15" s="168">
        <f>SUM(D6:D14)</f>
        <v>0</v>
      </c>
      <c r="E15" s="72">
        <f t="shared" si="0"/>
        <v>19069389</v>
      </c>
      <c r="F15" s="73">
        <f t="shared" si="0"/>
        <v>19069389</v>
      </c>
      <c r="G15" s="73">
        <f t="shared" si="0"/>
        <v>6314829</v>
      </c>
      <c r="H15" s="73">
        <f t="shared" si="0"/>
        <v>-5790889</v>
      </c>
      <c r="I15" s="73">
        <f t="shared" si="0"/>
        <v>-460265</v>
      </c>
      <c r="J15" s="73">
        <f t="shared" si="0"/>
        <v>63675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63675</v>
      </c>
      <c r="X15" s="73">
        <f t="shared" si="0"/>
        <v>19479311</v>
      </c>
      <c r="Y15" s="73">
        <f t="shared" si="0"/>
        <v>-19415636</v>
      </c>
      <c r="Z15" s="170">
        <f>+IF(X15&lt;&gt;0,+(Y15/X15)*100,0)</f>
        <v>-99.6731147215628</v>
      </c>
      <c r="AA15" s="74">
        <f>SUM(AA6:AA14)</f>
        <v>19069389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-4548852</v>
      </c>
      <c r="D24" s="155"/>
      <c r="E24" s="59">
        <v>-21051000</v>
      </c>
      <c r="F24" s="60">
        <v>-21051000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>
        <v>-21051000</v>
      </c>
    </row>
    <row r="25" spans="1:27" ht="13.5">
      <c r="A25" s="250" t="s">
        <v>191</v>
      </c>
      <c r="B25" s="251"/>
      <c r="C25" s="168">
        <f aca="true" t="shared" si="1" ref="C25:Y25">SUM(C19:C24)</f>
        <v>-4548852</v>
      </c>
      <c r="D25" s="168">
        <f>SUM(D19:D24)</f>
        <v>0</v>
      </c>
      <c r="E25" s="72">
        <f t="shared" si="1"/>
        <v>-21051000</v>
      </c>
      <c r="F25" s="73">
        <f t="shared" si="1"/>
        <v>-21051000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0</v>
      </c>
      <c r="Y25" s="73">
        <f t="shared" si="1"/>
        <v>0</v>
      </c>
      <c r="Z25" s="170">
        <f>+IF(X25&lt;&gt;0,+(Y25/X25)*100,0)</f>
        <v>0</v>
      </c>
      <c r="AA25" s="74">
        <f>SUM(AA19:AA24)</f>
        <v>-21051000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4646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4646</v>
      </c>
      <c r="D33" s="155"/>
      <c r="E33" s="59">
        <v>-1000000</v>
      </c>
      <c r="F33" s="60">
        <v>-1000000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-1000000</v>
      </c>
      <c r="Y33" s="60">
        <v>1000000</v>
      </c>
      <c r="Z33" s="140">
        <v>-100</v>
      </c>
      <c r="AA33" s="62">
        <v>-1000000</v>
      </c>
    </row>
    <row r="34" spans="1:27" ht="13.5">
      <c r="A34" s="250" t="s">
        <v>197</v>
      </c>
      <c r="B34" s="251"/>
      <c r="C34" s="168">
        <f aca="true" t="shared" si="2" ref="C34:Y34">SUM(C29:C33)</f>
        <v>9292</v>
      </c>
      <c r="D34" s="168">
        <f>SUM(D29:D33)</f>
        <v>0</v>
      </c>
      <c r="E34" s="72">
        <f t="shared" si="2"/>
        <v>-1000000</v>
      </c>
      <c r="F34" s="73">
        <f t="shared" si="2"/>
        <v>-1000000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-1000000</v>
      </c>
      <c r="Y34" s="73">
        <f t="shared" si="2"/>
        <v>1000000</v>
      </c>
      <c r="Z34" s="170">
        <f>+IF(X34&lt;&gt;0,+(Y34/X34)*100,0)</f>
        <v>-100</v>
      </c>
      <c r="AA34" s="74">
        <f>SUM(AA29:AA33)</f>
        <v>-1000000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-1272749</v>
      </c>
      <c r="D36" s="153">
        <f>+D15+D25+D34</f>
        <v>0</v>
      </c>
      <c r="E36" s="99">
        <f t="shared" si="3"/>
        <v>-2981611</v>
      </c>
      <c r="F36" s="100">
        <f t="shared" si="3"/>
        <v>-2981611</v>
      </c>
      <c r="G36" s="100">
        <f t="shared" si="3"/>
        <v>6314829</v>
      </c>
      <c r="H36" s="100">
        <f t="shared" si="3"/>
        <v>-5790889</v>
      </c>
      <c r="I36" s="100">
        <f t="shared" si="3"/>
        <v>-460265</v>
      </c>
      <c r="J36" s="100">
        <f t="shared" si="3"/>
        <v>63675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63675</v>
      </c>
      <c r="X36" s="100">
        <f t="shared" si="3"/>
        <v>18479311</v>
      </c>
      <c r="Y36" s="100">
        <f t="shared" si="3"/>
        <v>-18415636</v>
      </c>
      <c r="Z36" s="137">
        <f>+IF(X36&lt;&gt;0,+(Y36/X36)*100,0)</f>
        <v>-99.65542546472648</v>
      </c>
      <c r="AA36" s="102">
        <f>+AA15+AA25+AA34</f>
        <v>-2981611</v>
      </c>
    </row>
    <row r="37" spans="1:27" ht="13.5">
      <c r="A37" s="249" t="s">
        <v>199</v>
      </c>
      <c r="B37" s="182"/>
      <c r="C37" s="153">
        <v>3660607</v>
      </c>
      <c r="D37" s="153"/>
      <c r="E37" s="99">
        <v>6029608</v>
      </c>
      <c r="F37" s="100">
        <v>6029608</v>
      </c>
      <c r="G37" s="100">
        <v>160854</v>
      </c>
      <c r="H37" s="100">
        <v>6475683</v>
      </c>
      <c r="I37" s="100">
        <v>684794</v>
      </c>
      <c r="J37" s="100">
        <v>160854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160854</v>
      </c>
      <c r="X37" s="100">
        <v>6029608</v>
      </c>
      <c r="Y37" s="100">
        <v>-5868754</v>
      </c>
      <c r="Z37" s="137">
        <v>-97.33</v>
      </c>
      <c r="AA37" s="102">
        <v>6029608</v>
      </c>
    </row>
    <row r="38" spans="1:27" ht="13.5">
      <c r="A38" s="269" t="s">
        <v>200</v>
      </c>
      <c r="B38" s="256"/>
      <c r="C38" s="257">
        <v>2387858</v>
      </c>
      <c r="D38" s="257"/>
      <c r="E38" s="258">
        <v>3047997</v>
      </c>
      <c r="F38" s="259">
        <v>3047997</v>
      </c>
      <c r="G38" s="259">
        <v>6475683</v>
      </c>
      <c r="H38" s="259">
        <v>684794</v>
      </c>
      <c r="I38" s="259">
        <v>224529</v>
      </c>
      <c r="J38" s="259">
        <v>224529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224529</v>
      </c>
      <c r="X38" s="259">
        <v>24508919</v>
      </c>
      <c r="Y38" s="259">
        <v>-24284390</v>
      </c>
      <c r="Z38" s="260">
        <v>-99.08</v>
      </c>
      <c r="AA38" s="261">
        <v>3047997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21051000</v>
      </c>
      <c r="D5" s="200">
        <f t="shared" si="0"/>
        <v>0</v>
      </c>
      <c r="E5" s="106">
        <f t="shared" si="0"/>
        <v>16351000</v>
      </c>
      <c r="F5" s="106">
        <f t="shared" si="0"/>
        <v>16351000</v>
      </c>
      <c r="G5" s="106">
        <f t="shared" si="0"/>
        <v>129819</v>
      </c>
      <c r="H5" s="106">
        <f t="shared" si="0"/>
        <v>151151</v>
      </c>
      <c r="I5" s="106">
        <f t="shared" si="0"/>
        <v>763774</v>
      </c>
      <c r="J5" s="106">
        <f t="shared" si="0"/>
        <v>1044744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1044744</v>
      </c>
      <c r="X5" s="106">
        <f t="shared" si="0"/>
        <v>4087750</v>
      </c>
      <c r="Y5" s="106">
        <f t="shared" si="0"/>
        <v>-3043006</v>
      </c>
      <c r="Z5" s="201">
        <f>+IF(X5&lt;&gt;0,+(Y5/X5)*100,0)</f>
        <v>-74.44207693719038</v>
      </c>
      <c r="AA5" s="199">
        <f>SUM(AA11:AA18)</f>
        <v>16351000</v>
      </c>
    </row>
    <row r="6" spans="1:27" ht="13.5">
      <c r="A6" s="291" t="s">
        <v>204</v>
      </c>
      <c r="B6" s="142"/>
      <c r="C6" s="62">
        <v>8951000</v>
      </c>
      <c r="D6" s="156"/>
      <c r="E6" s="60">
        <v>7451000</v>
      </c>
      <c r="F6" s="60">
        <v>7451000</v>
      </c>
      <c r="G6" s="60">
        <v>129819</v>
      </c>
      <c r="H6" s="60">
        <v>151151</v>
      </c>
      <c r="I6" s="60"/>
      <c r="J6" s="60">
        <v>280970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280970</v>
      </c>
      <c r="X6" s="60">
        <v>1862750</v>
      </c>
      <c r="Y6" s="60">
        <v>-1581780</v>
      </c>
      <c r="Z6" s="140">
        <v>-84.92</v>
      </c>
      <c r="AA6" s="155">
        <v>7451000</v>
      </c>
    </row>
    <row r="7" spans="1:27" ht="13.5">
      <c r="A7" s="291" t="s">
        <v>205</v>
      </c>
      <c r="B7" s="142"/>
      <c r="C7" s="62">
        <v>2400000</v>
      </c>
      <c r="D7" s="156"/>
      <c r="E7" s="60">
        <v>2400000</v>
      </c>
      <c r="F7" s="60">
        <v>2400000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600000</v>
      </c>
      <c r="Y7" s="60">
        <v>-600000</v>
      </c>
      <c r="Z7" s="140">
        <v>-100</v>
      </c>
      <c r="AA7" s="155">
        <v>2400000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1700000</v>
      </c>
      <c r="D10" s="156"/>
      <c r="E10" s="60"/>
      <c r="F10" s="60"/>
      <c r="G10" s="60"/>
      <c r="H10" s="60"/>
      <c r="I10" s="60">
        <v>59796</v>
      </c>
      <c r="J10" s="60">
        <v>59796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59796</v>
      </c>
      <c r="X10" s="60"/>
      <c r="Y10" s="60">
        <v>59796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13051000</v>
      </c>
      <c r="D11" s="294">
        <f t="shared" si="1"/>
        <v>0</v>
      </c>
      <c r="E11" s="295">
        <f t="shared" si="1"/>
        <v>9851000</v>
      </c>
      <c r="F11" s="295">
        <f t="shared" si="1"/>
        <v>9851000</v>
      </c>
      <c r="G11" s="295">
        <f t="shared" si="1"/>
        <v>129819</v>
      </c>
      <c r="H11" s="295">
        <f t="shared" si="1"/>
        <v>151151</v>
      </c>
      <c r="I11" s="295">
        <f t="shared" si="1"/>
        <v>59796</v>
      </c>
      <c r="J11" s="295">
        <f t="shared" si="1"/>
        <v>340766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340766</v>
      </c>
      <c r="X11" s="295">
        <f t="shared" si="1"/>
        <v>2462750</v>
      </c>
      <c r="Y11" s="295">
        <f t="shared" si="1"/>
        <v>-2121984</v>
      </c>
      <c r="Z11" s="296">
        <f>+IF(X11&lt;&gt;0,+(Y11/X11)*100,0)</f>
        <v>-86.16319155415694</v>
      </c>
      <c r="AA11" s="297">
        <f>SUM(AA6:AA10)</f>
        <v>9851000</v>
      </c>
    </row>
    <row r="12" spans="1:27" ht="13.5">
      <c r="A12" s="298" t="s">
        <v>210</v>
      </c>
      <c r="B12" s="136"/>
      <c r="C12" s="62">
        <v>8000000</v>
      </c>
      <c r="D12" s="156"/>
      <c r="E12" s="60">
        <v>6500000</v>
      </c>
      <c r="F12" s="60">
        <v>6500000</v>
      </c>
      <c r="G12" s="60"/>
      <c r="H12" s="60"/>
      <c r="I12" s="60">
        <v>703978</v>
      </c>
      <c r="J12" s="60">
        <v>703978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703978</v>
      </c>
      <c r="X12" s="60">
        <v>1625000</v>
      </c>
      <c r="Y12" s="60">
        <v>-921022</v>
      </c>
      <c r="Z12" s="140">
        <v>-56.68</v>
      </c>
      <c r="AA12" s="155">
        <v>6500000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4700000</v>
      </c>
      <c r="F20" s="100">
        <f t="shared" si="2"/>
        <v>4700000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1175000</v>
      </c>
      <c r="Y20" s="100">
        <f t="shared" si="2"/>
        <v>-1175000</v>
      </c>
      <c r="Z20" s="137">
        <f>+IF(X20&lt;&gt;0,+(Y20/X20)*100,0)</f>
        <v>-100</v>
      </c>
      <c r="AA20" s="153">
        <f>SUM(AA26:AA33)</f>
        <v>4700000</v>
      </c>
    </row>
    <row r="21" spans="1:27" ht="13.5">
      <c r="A21" s="291" t="s">
        <v>204</v>
      </c>
      <c r="B21" s="142"/>
      <c r="C21" s="62"/>
      <c r="D21" s="156"/>
      <c r="E21" s="60">
        <v>1500000</v>
      </c>
      <c r="F21" s="60">
        <v>1500000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375000</v>
      </c>
      <c r="Y21" s="60">
        <v>-375000</v>
      </c>
      <c r="Z21" s="140">
        <v>-100</v>
      </c>
      <c r="AA21" s="155">
        <v>1500000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>
        <v>1700000</v>
      </c>
      <c r="F25" s="60">
        <v>1700000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425000</v>
      </c>
      <c r="Y25" s="60">
        <v>-425000</v>
      </c>
      <c r="Z25" s="140">
        <v>-100</v>
      </c>
      <c r="AA25" s="155">
        <v>1700000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3200000</v>
      </c>
      <c r="F26" s="295">
        <f t="shared" si="3"/>
        <v>3200000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800000</v>
      </c>
      <c r="Y26" s="295">
        <f t="shared" si="3"/>
        <v>-800000</v>
      </c>
      <c r="Z26" s="296">
        <f>+IF(X26&lt;&gt;0,+(Y26/X26)*100,0)</f>
        <v>-100</v>
      </c>
      <c r="AA26" s="297">
        <f>SUM(AA21:AA25)</f>
        <v>3200000</v>
      </c>
    </row>
    <row r="27" spans="1:27" ht="13.5">
      <c r="A27" s="298" t="s">
        <v>210</v>
      </c>
      <c r="B27" s="147"/>
      <c r="C27" s="62"/>
      <c r="D27" s="156"/>
      <c r="E27" s="60">
        <v>1500000</v>
      </c>
      <c r="F27" s="60">
        <v>1500000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375000</v>
      </c>
      <c r="Y27" s="60">
        <v>-375000</v>
      </c>
      <c r="Z27" s="140">
        <v>-100</v>
      </c>
      <c r="AA27" s="155">
        <v>1500000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8951000</v>
      </c>
      <c r="D36" s="156">
        <f t="shared" si="4"/>
        <v>0</v>
      </c>
      <c r="E36" s="60">
        <f t="shared" si="4"/>
        <v>8951000</v>
      </c>
      <c r="F36" s="60">
        <f t="shared" si="4"/>
        <v>8951000</v>
      </c>
      <c r="G36" s="60">
        <f t="shared" si="4"/>
        <v>129819</v>
      </c>
      <c r="H36" s="60">
        <f t="shared" si="4"/>
        <v>151151</v>
      </c>
      <c r="I36" s="60">
        <f t="shared" si="4"/>
        <v>0</v>
      </c>
      <c r="J36" s="60">
        <f t="shared" si="4"/>
        <v>280970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280970</v>
      </c>
      <c r="X36" s="60">
        <f t="shared" si="4"/>
        <v>2237750</v>
      </c>
      <c r="Y36" s="60">
        <f t="shared" si="4"/>
        <v>-1956780</v>
      </c>
      <c r="Z36" s="140">
        <f aca="true" t="shared" si="5" ref="Z36:Z49">+IF(X36&lt;&gt;0,+(Y36/X36)*100,0)</f>
        <v>-87.44408445983689</v>
      </c>
      <c r="AA36" s="155">
        <f>AA6+AA21</f>
        <v>8951000</v>
      </c>
    </row>
    <row r="37" spans="1:27" ht="13.5">
      <c r="A37" s="291" t="s">
        <v>205</v>
      </c>
      <c r="B37" s="142"/>
      <c r="C37" s="62">
        <f t="shared" si="4"/>
        <v>2400000</v>
      </c>
      <c r="D37" s="156">
        <f t="shared" si="4"/>
        <v>0</v>
      </c>
      <c r="E37" s="60">
        <f t="shared" si="4"/>
        <v>2400000</v>
      </c>
      <c r="F37" s="60">
        <f t="shared" si="4"/>
        <v>2400000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600000</v>
      </c>
      <c r="Y37" s="60">
        <f t="shared" si="4"/>
        <v>-600000</v>
      </c>
      <c r="Z37" s="140">
        <f t="shared" si="5"/>
        <v>-100</v>
      </c>
      <c r="AA37" s="155">
        <f>AA7+AA22</f>
        <v>2400000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1700000</v>
      </c>
      <c r="D40" s="156">
        <f t="shared" si="4"/>
        <v>0</v>
      </c>
      <c r="E40" s="60">
        <f t="shared" si="4"/>
        <v>1700000</v>
      </c>
      <c r="F40" s="60">
        <f t="shared" si="4"/>
        <v>1700000</v>
      </c>
      <c r="G40" s="60">
        <f t="shared" si="4"/>
        <v>0</v>
      </c>
      <c r="H40" s="60">
        <f t="shared" si="4"/>
        <v>0</v>
      </c>
      <c r="I40" s="60">
        <f t="shared" si="4"/>
        <v>59796</v>
      </c>
      <c r="J40" s="60">
        <f t="shared" si="4"/>
        <v>59796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59796</v>
      </c>
      <c r="X40" s="60">
        <f t="shared" si="4"/>
        <v>425000</v>
      </c>
      <c r="Y40" s="60">
        <f t="shared" si="4"/>
        <v>-365204</v>
      </c>
      <c r="Z40" s="140">
        <f t="shared" si="5"/>
        <v>-85.93035294117647</v>
      </c>
      <c r="AA40" s="155">
        <f>AA10+AA25</f>
        <v>1700000</v>
      </c>
    </row>
    <row r="41" spans="1:27" ht="13.5">
      <c r="A41" s="292" t="s">
        <v>209</v>
      </c>
      <c r="B41" s="142"/>
      <c r="C41" s="293">
        <f aca="true" t="shared" si="6" ref="C41:Y41">SUM(C36:C40)</f>
        <v>13051000</v>
      </c>
      <c r="D41" s="294">
        <f t="shared" si="6"/>
        <v>0</v>
      </c>
      <c r="E41" s="295">
        <f t="shared" si="6"/>
        <v>13051000</v>
      </c>
      <c r="F41" s="295">
        <f t="shared" si="6"/>
        <v>13051000</v>
      </c>
      <c r="G41" s="295">
        <f t="shared" si="6"/>
        <v>129819</v>
      </c>
      <c r="H41" s="295">
        <f t="shared" si="6"/>
        <v>151151</v>
      </c>
      <c r="I41" s="295">
        <f t="shared" si="6"/>
        <v>59796</v>
      </c>
      <c r="J41" s="295">
        <f t="shared" si="6"/>
        <v>340766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340766</v>
      </c>
      <c r="X41" s="295">
        <f t="shared" si="6"/>
        <v>3262750</v>
      </c>
      <c r="Y41" s="295">
        <f t="shared" si="6"/>
        <v>-2921984</v>
      </c>
      <c r="Z41" s="296">
        <f t="shared" si="5"/>
        <v>-89.5558654509233</v>
      </c>
      <c r="AA41" s="297">
        <f>SUM(AA36:AA40)</f>
        <v>13051000</v>
      </c>
    </row>
    <row r="42" spans="1:27" ht="13.5">
      <c r="A42" s="298" t="s">
        <v>210</v>
      </c>
      <c r="B42" s="136"/>
      <c r="C42" s="95">
        <f aca="true" t="shared" si="7" ref="C42:Y48">C12+C27</f>
        <v>8000000</v>
      </c>
      <c r="D42" s="129">
        <f t="shared" si="7"/>
        <v>0</v>
      </c>
      <c r="E42" s="54">
        <f t="shared" si="7"/>
        <v>8000000</v>
      </c>
      <c r="F42" s="54">
        <f t="shared" si="7"/>
        <v>8000000</v>
      </c>
      <c r="G42" s="54">
        <f t="shared" si="7"/>
        <v>0</v>
      </c>
      <c r="H42" s="54">
        <f t="shared" si="7"/>
        <v>0</v>
      </c>
      <c r="I42" s="54">
        <f t="shared" si="7"/>
        <v>703978</v>
      </c>
      <c r="J42" s="54">
        <f t="shared" si="7"/>
        <v>703978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703978</v>
      </c>
      <c r="X42" s="54">
        <f t="shared" si="7"/>
        <v>2000000</v>
      </c>
      <c r="Y42" s="54">
        <f t="shared" si="7"/>
        <v>-1296022</v>
      </c>
      <c r="Z42" s="184">
        <f t="shared" si="5"/>
        <v>-64.8011</v>
      </c>
      <c r="AA42" s="130">
        <f aca="true" t="shared" si="8" ref="AA42:AA48">AA12+AA27</f>
        <v>8000000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21051000</v>
      </c>
      <c r="D49" s="218">
        <f t="shared" si="9"/>
        <v>0</v>
      </c>
      <c r="E49" s="220">
        <f t="shared" si="9"/>
        <v>21051000</v>
      </c>
      <c r="F49" s="220">
        <f t="shared" si="9"/>
        <v>21051000</v>
      </c>
      <c r="G49" s="220">
        <f t="shared" si="9"/>
        <v>129819</v>
      </c>
      <c r="H49" s="220">
        <f t="shared" si="9"/>
        <v>151151</v>
      </c>
      <c r="I49" s="220">
        <f t="shared" si="9"/>
        <v>763774</v>
      </c>
      <c r="J49" s="220">
        <f t="shared" si="9"/>
        <v>1044744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1044744</v>
      </c>
      <c r="X49" s="220">
        <f t="shared" si="9"/>
        <v>5262750</v>
      </c>
      <c r="Y49" s="220">
        <f t="shared" si="9"/>
        <v>-4218006</v>
      </c>
      <c r="Z49" s="221">
        <f t="shared" si="5"/>
        <v>-80.14832549522588</v>
      </c>
      <c r="AA49" s="222">
        <f>SUM(AA41:AA48)</f>
        <v>21051000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277771</v>
      </c>
      <c r="H51" s="54">
        <f t="shared" si="10"/>
        <v>200070</v>
      </c>
      <c r="I51" s="54">
        <f t="shared" si="10"/>
        <v>2157481</v>
      </c>
      <c r="J51" s="54">
        <f t="shared" si="10"/>
        <v>2635322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2635322</v>
      </c>
      <c r="X51" s="54">
        <f t="shared" si="10"/>
        <v>0</v>
      </c>
      <c r="Y51" s="54">
        <f t="shared" si="10"/>
        <v>2635322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>
        <v>2127152</v>
      </c>
      <c r="J52" s="60">
        <v>2127152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2127152</v>
      </c>
      <c r="X52" s="60"/>
      <c r="Y52" s="60">
        <v>2127152</v>
      </c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>
        <v>1440</v>
      </c>
      <c r="J56" s="60">
        <v>1440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>
        <v>1440</v>
      </c>
      <c r="X56" s="60"/>
      <c r="Y56" s="60">
        <v>1440</v>
      </c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2128592</v>
      </c>
      <c r="J57" s="295">
        <f t="shared" si="11"/>
        <v>2128592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2128592</v>
      </c>
      <c r="X57" s="295">
        <f t="shared" si="11"/>
        <v>0</v>
      </c>
      <c r="Y57" s="295">
        <f t="shared" si="11"/>
        <v>2128592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>
        <v>277771</v>
      </c>
      <c r="H58" s="60">
        <v>200070</v>
      </c>
      <c r="I58" s="60">
        <v>28889</v>
      </c>
      <c r="J58" s="60">
        <v>506730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>
        <v>506730</v>
      </c>
      <c r="X58" s="60"/>
      <c r="Y58" s="60">
        <v>506730</v>
      </c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67274</v>
      </c>
      <c r="H65" s="60">
        <v>67274</v>
      </c>
      <c r="I65" s="60">
        <v>67274</v>
      </c>
      <c r="J65" s="60">
        <v>201822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201822</v>
      </c>
      <c r="X65" s="60"/>
      <c r="Y65" s="60">
        <v>201822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78636</v>
      </c>
      <c r="H67" s="60">
        <v>26106</v>
      </c>
      <c r="I67" s="60">
        <v>1783</v>
      </c>
      <c r="J67" s="60">
        <v>106525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>
        <v>106525</v>
      </c>
      <c r="X67" s="60"/>
      <c r="Y67" s="60">
        <v>106525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1596</v>
      </c>
      <c r="H68" s="60">
        <v>82071</v>
      </c>
      <c r="I68" s="60">
        <v>22337</v>
      </c>
      <c r="J68" s="60">
        <v>106004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106004</v>
      </c>
      <c r="X68" s="60"/>
      <c r="Y68" s="60">
        <v>106004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147506</v>
      </c>
      <c r="H69" s="220">
        <f t="shared" si="12"/>
        <v>175451</v>
      </c>
      <c r="I69" s="220">
        <f t="shared" si="12"/>
        <v>91394</v>
      </c>
      <c r="J69" s="220">
        <f t="shared" si="12"/>
        <v>414351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414351</v>
      </c>
      <c r="X69" s="220">
        <f t="shared" si="12"/>
        <v>0</v>
      </c>
      <c r="Y69" s="220">
        <f t="shared" si="12"/>
        <v>414351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13051000</v>
      </c>
      <c r="D5" s="357">
        <f t="shared" si="0"/>
        <v>0</v>
      </c>
      <c r="E5" s="356">
        <f t="shared" si="0"/>
        <v>9851000</v>
      </c>
      <c r="F5" s="358">
        <f t="shared" si="0"/>
        <v>9851000</v>
      </c>
      <c r="G5" s="358">
        <f t="shared" si="0"/>
        <v>129819</v>
      </c>
      <c r="H5" s="356">
        <f t="shared" si="0"/>
        <v>151151</v>
      </c>
      <c r="I5" s="356">
        <f t="shared" si="0"/>
        <v>59796</v>
      </c>
      <c r="J5" s="358">
        <f t="shared" si="0"/>
        <v>340766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340766</v>
      </c>
      <c r="X5" s="356">
        <f t="shared" si="0"/>
        <v>2462750</v>
      </c>
      <c r="Y5" s="358">
        <f t="shared" si="0"/>
        <v>-2121984</v>
      </c>
      <c r="Z5" s="359">
        <f>+IF(X5&lt;&gt;0,+(Y5/X5)*100,0)</f>
        <v>-86.16319155415694</v>
      </c>
      <c r="AA5" s="360">
        <f>+AA6+AA8+AA11+AA13+AA15</f>
        <v>9851000</v>
      </c>
    </row>
    <row r="6" spans="1:27" ht="13.5">
      <c r="A6" s="361" t="s">
        <v>204</v>
      </c>
      <c r="B6" s="142"/>
      <c r="C6" s="60">
        <f>+C7</f>
        <v>8951000</v>
      </c>
      <c r="D6" s="340">
        <f aca="true" t="shared" si="1" ref="D6:AA6">+D7</f>
        <v>0</v>
      </c>
      <c r="E6" s="60">
        <f t="shared" si="1"/>
        <v>7451000</v>
      </c>
      <c r="F6" s="59">
        <f t="shared" si="1"/>
        <v>7451000</v>
      </c>
      <c r="G6" s="59">
        <f t="shared" si="1"/>
        <v>129819</v>
      </c>
      <c r="H6" s="60">
        <f t="shared" si="1"/>
        <v>151151</v>
      </c>
      <c r="I6" s="60">
        <f t="shared" si="1"/>
        <v>0</v>
      </c>
      <c r="J6" s="59">
        <f t="shared" si="1"/>
        <v>280970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280970</v>
      </c>
      <c r="X6" s="60">
        <f t="shared" si="1"/>
        <v>1862750</v>
      </c>
      <c r="Y6" s="59">
        <f t="shared" si="1"/>
        <v>-1581780</v>
      </c>
      <c r="Z6" s="61">
        <f>+IF(X6&lt;&gt;0,+(Y6/X6)*100,0)</f>
        <v>-84.91638706213931</v>
      </c>
      <c r="AA6" s="62">
        <f t="shared" si="1"/>
        <v>7451000</v>
      </c>
    </row>
    <row r="7" spans="1:27" ht="13.5">
      <c r="A7" s="291" t="s">
        <v>228</v>
      </c>
      <c r="B7" s="142"/>
      <c r="C7" s="60">
        <v>8951000</v>
      </c>
      <c r="D7" s="340"/>
      <c r="E7" s="60">
        <v>7451000</v>
      </c>
      <c r="F7" s="59">
        <v>7451000</v>
      </c>
      <c r="G7" s="59">
        <v>129819</v>
      </c>
      <c r="H7" s="60">
        <v>151151</v>
      </c>
      <c r="I7" s="60"/>
      <c r="J7" s="59">
        <v>280970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280970</v>
      </c>
      <c r="X7" s="60">
        <v>1862750</v>
      </c>
      <c r="Y7" s="59">
        <v>-1581780</v>
      </c>
      <c r="Z7" s="61">
        <v>-84.92</v>
      </c>
      <c r="AA7" s="62">
        <v>7451000</v>
      </c>
    </row>
    <row r="8" spans="1:27" ht="13.5">
      <c r="A8" s="361" t="s">
        <v>205</v>
      </c>
      <c r="B8" s="142"/>
      <c r="C8" s="60">
        <f aca="true" t="shared" si="2" ref="C8:Y8">SUM(C9:C10)</f>
        <v>2400000</v>
      </c>
      <c r="D8" s="340">
        <f t="shared" si="2"/>
        <v>0</v>
      </c>
      <c r="E8" s="60">
        <f t="shared" si="2"/>
        <v>2400000</v>
      </c>
      <c r="F8" s="59">
        <f t="shared" si="2"/>
        <v>2400000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600000</v>
      </c>
      <c r="Y8" s="59">
        <f t="shared" si="2"/>
        <v>-600000</v>
      </c>
      <c r="Z8" s="61">
        <f>+IF(X8&lt;&gt;0,+(Y8/X8)*100,0)</f>
        <v>-100</v>
      </c>
      <c r="AA8" s="62">
        <f>SUM(AA9:AA10)</f>
        <v>2400000</v>
      </c>
    </row>
    <row r="9" spans="1:27" ht="13.5">
      <c r="A9" s="291" t="s">
        <v>229</v>
      </c>
      <c r="B9" s="142"/>
      <c r="C9" s="60">
        <v>2400000</v>
      </c>
      <c r="D9" s="340"/>
      <c r="E9" s="60">
        <v>2400000</v>
      </c>
      <c r="F9" s="59">
        <v>2400000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600000</v>
      </c>
      <c r="Y9" s="59">
        <v>-600000</v>
      </c>
      <c r="Z9" s="61">
        <v>-100</v>
      </c>
      <c r="AA9" s="62">
        <v>2400000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1700000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59796</v>
      </c>
      <c r="J15" s="59">
        <f t="shared" si="5"/>
        <v>59796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59796</v>
      </c>
      <c r="X15" s="60">
        <f t="shared" si="5"/>
        <v>0</v>
      </c>
      <c r="Y15" s="59">
        <f t="shared" si="5"/>
        <v>59796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1700000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>
        <v>59796</v>
      </c>
      <c r="J20" s="59">
        <v>59796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59796</v>
      </c>
      <c r="X20" s="60"/>
      <c r="Y20" s="59">
        <v>59796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8000000</v>
      </c>
      <c r="D22" s="344">
        <f t="shared" si="6"/>
        <v>0</v>
      </c>
      <c r="E22" s="343">
        <f t="shared" si="6"/>
        <v>6500000</v>
      </c>
      <c r="F22" s="345">
        <f t="shared" si="6"/>
        <v>6500000</v>
      </c>
      <c r="G22" s="345">
        <f t="shared" si="6"/>
        <v>0</v>
      </c>
      <c r="H22" s="343">
        <f t="shared" si="6"/>
        <v>0</v>
      </c>
      <c r="I22" s="343">
        <f t="shared" si="6"/>
        <v>703978</v>
      </c>
      <c r="J22" s="345">
        <f t="shared" si="6"/>
        <v>703978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703978</v>
      </c>
      <c r="X22" s="343">
        <f t="shared" si="6"/>
        <v>1625000</v>
      </c>
      <c r="Y22" s="345">
        <f t="shared" si="6"/>
        <v>-921022</v>
      </c>
      <c r="Z22" s="336">
        <f>+IF(X22&lt;&gt;0,+(Y22/X22)*100,0)</f>
        <v>-56.67827692307692</v>
      </c>
      <c r="AA22" s="350">
        <f>SUM(AA23:AA32)</f>
        <v>6500000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2900000</v>
      </c>
      <c r="F24" s="59">
        <v>2900000</v>
      </c>
      <c r="G24" s="59"/>
      <c r="H24" s="60"/>
      <c r="I24" s="60">
        <v>227902</v>
      </c>
      <c r="J24" s="59">
        <v>227902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227902</v>
      </c>
      <c r="X24" s="60">
        <v>725000</v>
      </c>
      <c r="Y24" s="59">
        <v>-497098</v>
      </c>
      <c r="Z24" s="61">
        <v>-68.57</v>
      </c>
      <c r="AA24" s="62">
        <v>2900000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>
        <v>66074</v>
      </c>
      <c r="J25" s="59">
        <v>66074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66074</v>
      </c>
      <c r="X25" s="60"/>
      <c r="Y25" s="59">
        <v>66074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8000000</v>
      </c>
      <c r="D32" s="340"/>
      <c r="E32" s="60">
        <v>3600000</v>
      </c>
      <c r="F32" s="59">
        <v>3600000</v>
      </c>
      <c r="G32" s="59"/>
      <c r="H32" s="60"/>
      <c r="I32" s="60">
        <v>410002</v>
      </c>
      <c r="J32" s="59">
        <v>410002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410002</v>
      </c>
      <c r="X32" s="60">
        <v>900000</v>
      </c>
      <c r="Y32" s="59">
        <v>-489998</v>
      </c>
      <c r="Z32" s="61">
        <v>-54.44</v>
      </c>
      <c r="AA32" s="62">
        <v>3600000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21051000</v>
      </c>
      <c r="D60" s="346">
        <f t="shared" si="14"/>
        <v>0</v>
      </c>
      <c r="E60" s="219">
        <f t="shared" si="14"/>
        <v>16351000</v>
      </c>
      <c r="F60" s="264">
        <f t="shared" si="14"/>
        <v>16351000</v>
      </c>
      <c r="G60" s="264">
        <f t="shared" si="14"/>
        <v>129819</v>
      </c>
      <c r="H60" s="219">
        <f t="shared" si="14"/>
        <v>151151</v>
      </c>
      <c r="I60" s="219">
        <f t="shared" si="14"/>
        <v>763774</v>
      </c>
      <c r="J60" s="264">
        <f t="shared" si="14"/>
        <v>1044744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1044744</v>
      </c>
      <c r="X60" s="219">
        <f t="shared" si="14"/>
        <v>4087750</v>
      </c>
      <c r="Y60" s="264">
        <f t="shared" si="14"/>
        <v>-3043006</v>
      </c>
      <c r="Z60" s="337">
        <f>+IF(X60&lt;&gt;0,+(Y60/X60)*100,0)</f>
        <v>-74.44207693719038</v>
      </c>
      <c r="AA60" s="232">
        <f>+AA57+AA54+AA51+AA40+AA37+AA34+AA22+AA5</f>
        <v>16351000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3200000</v>
      </c>
      <c r="F5" s="358">
        <f t="shared" si="0"/>
        <v>3200000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800000</v>
      </c>
      <c r="Y5" s="358">
        <f t="shared" si="0"/>
        <v>-800000</v>
      </c>
      <c r="Z5" s="359">
        <f>+IF(X5&lt;&gt;0,+(Y5/X5)*100,0)</f>
        <v>-100</v>
      </c>
      <c r="AA5" s="360">
        <f>+AA6+AA8+AA11+AA13+AA15</f>
        <v>3200000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1500000</v>
      </c>
      <c r="F6" s="59">
        <f t="shared" si="1"/>
        <v>1500000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375000</v>
      </c>
      <c r="Y6" s="59">
        <f t="shared" si="1"/>
        <v>-375000</v>
      </c>
      <c r="Z6" s="61">
        <f>+IF(X6&lt;&gt;0,+(Y6/X6)*100,0)</f>
        <v>-100</v>
      </c>
      <c r="AA6" s="62">
        <f t="shared" si="1"/>
        <v>1500000</v>
      </c>
    </row>
    <row r="7" spans="1:27" ht="13.5">
      <c r="A7" s="291" t="s">
        <v>228</v>
      </c>
      <c r="B7" s="142"/>
      <c r="C7" s="60"/>
      <c r="D7" s="340"/>
      <c r="E7" s="60">
        <v>1500000</v>
      </c>
      <c r="F7" s="59">
        <v>1500000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375000</v>
      </c>
      <c r="Y7" s="59">
        <v>-375000</v>
      </c>
      <c r="Z7" s="61">
        <v>-100</v>
      </c>
      <c r="AA7" s="62">
        <v>1500000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1700000</v>
      </c>
      <c r="F15" s="59">
        <f t="shared" si="5"/>
        <v>1700000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425000</v>
      </c>
      <c r="Y15" s="59">
        <f t="shared" si="5"/>
        <v>-425000</v>
      </c>
      <c r="Z15" s="61">
        <f>+IF(X15&lt;&gt;0,+(Y15/X15)*100,0)</f>
        <v>-100</v>
      </c>
      <c r="AA15" s="62">
        <f>SUM(AA16:AA20)</f>
        <v>1700000</v>
      </c>
    </row>
    <row r="16" spans="1:27" ht="13.5">
      <c r="A16" s="291" t="s">
        <v>233</v>
      </c>
      <c r="B16" s="300"/>
      <c r="C16" s="60"/>
      <c r="D16" s="340"/>
      <c r="E16" s="60">
        <v>1700000</v>
      </c>
      <c r="F16" s="59">
        <v>1700000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425000</v>
      </c>
      <c r="Y16" s="59">
        <v>-425000</v>
      </c>
      <c r="Z16" s="61">
        <v>-100</v>
      </c>
      <c r="AA16" s="62">
        <v>1700000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1500000</v>
      </c>
      <c r="F22" s="345">
        <f t="shared" si="6"/>
        <v>1500000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375000</v>
      </c>
      <c r="Y22" s="345">
        <f t="shared" si="6"/>
        <v>-375000</v>
      </c>
      <c r="Z22" s="336">
        <f>+IF(X22&lt;&gt;0,+(Y22/X22)*100,0)</f>
        <v>-100</v>
      </c>
      <c r="AA22" s="350">
        <f>SUM(AA23:AA32)</f>
        <v>1500000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1500000</v>
      </c>
      <c r="F32" s="59">
        <v>1500000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375000</v>
      </c>
      <c r="Y32" s="59">
        <v>-375000</v>
      </c>
      <c r="Z32" s="61">
        <v>-100</v>
      </c>
      <c r="AA32" s="62">
        <v>1500000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4700000</v>
      </c>
      <c r="F60" s="264">
        <f t="shared" si="14"/>
        <v>4700000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1175000</v>
      </c>
      <c r="Y60" s="264">
        <f t="shared" si="14"/>
        <v>-1175000</v>
      </c>
      <c r="Z60" s="337">
        <f>+IF(X60&lt;&gt;0,+(Y60/X60)*100,0)</f>
        <v>-100</v>
      </c>
      <c r="AA60" s="232">
        <f>+AA57+AA54+AA51+AA40+AA37+AA34+AA22+AA5</f>
        <v>4700000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2013-11-05T09:00:55Z</dcterms:created>
  <dcterms:modified xsi:type="dcterms:W3CDTF">2013-11-05T09:00:59Z</dcterms:modified>
  <cp:category/>
  <cp:version/>
  <cp:contentType/>
  <cp:contentStatus/>
</cp:coreProperties>
</file>