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<sst xmlns="http://schemas.openxmlformats.org/spreadsheetml/2006/main" count="855" uniqueCount="302">
  <si>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uPhongolo(KZN262)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</si>
  <si>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</si>
  <si>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</si>
  <si>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</si>
  <si>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</si>
  <si>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</si>
  <si>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</si>
  <si>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</si>
  <si>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</si>
  <si>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</si>
  <si>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</si>
  <si>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</si>
  <si>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</si>
  <si>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</si>
  <si>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</si>
  <si>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</si>
  <si>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</si>
  <si>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</si>
  <si>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</si>
  <si>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</si>
  <si>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</si>
  <si>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</si>
  <si>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</si>
  <si>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</si>
  <si>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</si>
  <si>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</si>
  <si>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</si>
  <si>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</si>
  <si>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</si>
  <si>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</si>
  <si>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</si>
  <si>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</si>
  <si>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</si>
  <si>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</si>
  <si>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</si>
  <si>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</si>
  <si>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</si>
  <si>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</si>
  <si>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</si>
  <si>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</si>
  <si>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</si>
  <si>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</si>
  <si>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</si>
  <si>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</si>
  <si>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</si>
  <si>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</si>
  <si>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</si>
  <si>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</si>
  <si>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</si>
  <si>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</si>
  <si>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</si>
  <si>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</si>
  <si>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</si>
  <si>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</si>
  <si>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</si>
  <si>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</si>
  <si>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</si>
  <si>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</si>
  <si>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</si>
  <si>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</si>
  <si>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</si>
  <si>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</si>
  <si>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</si>
  <si>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</si>
  <si>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</si>
  <si>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</si>
  <si>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</si>
  <si>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</si>
  <si>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</si>
  <si>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</si>
  <si>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uPhongolo(KZN262)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</si>
  <si>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</si>
  <si>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</si>
  <si>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</si>
  <si>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</si>
  <si>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</si>
  <si>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</si>
  <si>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</si>
  <si>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</si>
  <si>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</si>
  <si>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</si>
  <si>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</si>
  <si>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</si>
  <si>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</si>
  <si>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</si>
  <si>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</si>
  <si>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</si>
  <si>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</si>
  <si>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</si>
  <si>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</si>
  <si>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</si>
  <si>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</si>
  <si>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</si>
  <si>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</si>
  <si>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</si>
  <si>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</si>
  <si>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</si>
  <si>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</si>
  <si>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</si>
  <si>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</si>
  <si>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uPhongolo(KZN262)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</si>
  <si>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</si>
  <si>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</si>
  <si>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</si>
  <si>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</si>
  <si>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</si>
  <si>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</si>
  <si>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</si>
  <si>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</si>
  <si>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</si>
  <si>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</si>
  <si>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</si>
  <si>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</si>
  <si>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</si>
  <si>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</si>
  <si>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</si>
  <si>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</si>
  <si>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</si>
  <si>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</si>
  <si>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</si>
  <si>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</si>
  <si>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</si>
  <si>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</si>
  <si>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</si>
  <si>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</si>
  <si>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</si>
  <si>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</si>
  <si>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</si>
  <si>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</si>
  <si>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uPhongolo(KZN262)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</si>
  <si>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</si>
  <si>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</si>
  <si>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</si>
  <si>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</si>
  <si>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</si>
  <si>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</si>
  <si>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</si>
  <si>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</si>
  <si>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</si>
  <si>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</si>
  <si>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uPhongolo(KZN262)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</si>
  <si>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</si>
  <si>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</si>
  <si>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</si>
  <si>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</si>
  <si>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</si>
  <si>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</si>
  <si>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</si>
  <si>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</si>
  <si>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</si>
  <si>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</si>
  <si>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</si>
  <si>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</si>
  <si>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</si>
  <si>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</si>
  <si>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</si>
  <si>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</si>
  <si>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</si>
  <si>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</si>
  <si>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</si>
  <si>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</si>
  <si>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</si>
  <si>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</si>
  <si>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</si>
  <si>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</si>
  <si>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</si>
  <si>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</si>
  <si>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</si>
  <si>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</si>
  <si>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</si>
  <si>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</si>
  <si>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</si>
  <si>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</si>
  <si>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</si>
  <si>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uPhongolo(KZN262)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</si>
  <si>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</si>
  <si>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</si>
  <si>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</si>
  <si>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</si>
  <si>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</si>
  <si>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</si>
  <si>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</si>
  <si>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</si>
  <si>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</si>
  <si>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</si>
  <si>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</si>
  <si>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</si>
  <si>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</si>
  <si>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</si>
  <si>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</si>
  <si>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</si>
  <si>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</si>
  <si>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</si>
  <si>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</si>
  <si>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</si>
  <si>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</si>
  <si>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</si>
  <si>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</si>
  <si>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</si>
  <si>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</si>
  <si>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</si>
  <si>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uPhongolo(KZN262)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</si>
  <si>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</si>
  <si>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</si>
  <si>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</si>
  <si>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</si>
  <si>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</si>
  <si>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</si>
  <si>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</si>
  <si>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</si>
  <si>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</si>
  <si>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</si>
  <si>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</si>
  <si>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</si>
  <si>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</si>
  <si>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</si>
  <si>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</si>
  <si>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</si>
  <si>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</si>
  <si>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</si>
  <si>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</si>
  <si>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</si>
  <si>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</si>
  <si>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</si>
  <si>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</si>
  <si>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</si>
  <si>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uPhongolo(KZN262)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</si>
  <si>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</si>
  <si>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</si>
  <si>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</si>
  <si>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</si>
  <si>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</si>
  <si>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</si>
  <si>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</si>
  <si>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</si>
  <si>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</si>
  <si>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</si>
  <si>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</si>
  <si>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</si>
  <si>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</si>
  <si>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</si>
  <si>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</si>
  <si>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</si>
  <si>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</si>
  <si>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</si>
  <si>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</si>
  <si>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</si>
  <si>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</si>
  <si>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</si>
  <si>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</si>
  <si>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</si>
  <si>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</si>
  <si>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</si>
  <si>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</si>
  <si>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</si>
  <si>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</si>
  <si>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</si>
  <si>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</si>
  <si>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</si>
  <si>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</si>
  <si>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</si>
  <si>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</si>
  <si>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uPhongolo(KZN262)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</si>
  <si>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</si>
  <si>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</si>
  <si>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uPhongolo(KZN262)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</si>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</sst>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14051255</v>
      </c>
      <c r="C5" s="19">
        <v>0</v>
      </c>
      <c r="D5" s="59">
        <v>13837153</v>
      </c>
      <c r="E5" s="60">
        <v>13837153</v>
      </c>
      <c r="F5" s="60">
        <v>17821</v>
      </c>
      <c r="G5" s="60">
        <v>3051</v>
      </c>
      <c r="H5" s="60">
        <v>1804051</v>
      </c>
      <c r="I5" s="60">
        <v>1824923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1824923</v>
      </c>
      <c r="W5" s="60">
        <v>3459288</v>
      </c>
      <c r="X5" s="60">
        <v>-1634365</v>
      </c>
      <c r="Y5" s="61">
        <v>-47.25</v>
      </c>
      <c r="Z5" s="62">
        <v>13837153</v>
      </c>
    </row>
    <row r="6" spans="1:26" ht="13.5">
      <c r="A6" s="58" t="s">
        <v>32</v>
      </c>
      <c r="B6" s="19">
        <v>28899899</v>
      </c>
      <c r="C6" s="19">
        <v>0</v>
      </c>
      <c r="D6" s="59">
        <v>29484772</v>
      </c>
      <c r="E6" s="60">
        <v>29484772</v>
      </c>
      <c r="F6" s="60">
        <v>2290339</v>
      </c>
      <c r="G6" s="60">
        <v>2366533</v>
      </c>
      <c r="H6" s="60">
        <v>2332848</v>
      </c>
      <c r="I6" s="60">
        <v>6989720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6989720</v>
      </c>
      <c r="W6" s="60">
        <v>7371193</v>
      </c>
      <c r="X6" s="60">
        <v>-381473</v>
      </c>
      <c r="Y6" s="61">
        <v>-5.18</v>
      </c>
      <c r="Z6" s="62">
        <v>29484772</v>
      </c>
    </row>
    <row r="7" spans="1:26" ht="13.5">
      <c r="A7" s="58" t="s">
        <v>33</v>
      </c>
      <c r="B7" s="19">
        <v>1043223</v>
      </c>
      <c r="C7" s="19">
        <v>0</v>
      </c>
      <c r="D7" s="59">
        <v>1314190</v>
      </c>
      <c r="E7" s="60">
        <v>1314190</v>
      </c>
      <c r="F7" s="60">
        <v>97127</v>
      </c>
      <c r="G7" s="60">
        <v>202709</v>
      </c>
      <c r="H7" s="60">
        <v>163623</v>
      </c>
      <c r="I7" s="60">
        <v>463459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463459</v>
      </c>
      <c r="W7" s="60">
        <v>328548</v>
      </c>
      <c r="X7" s="60">
        <v>134911</v>
      </c>
      <c r="Y7" s="61">
        <v>41.06</v>
      </c>
      <c r="Z7" s="62">
        <v>1314190</v>
      </c>
    </row>
    <row r="8" spans="1:26" ht="13.5">
      <c r="A8" s="58" t="s">
        <v>34</v>
      </c>
      <c r="B8" s="19">
        <v>63318165</v>
      </c>
      <c r="C8" s="19">
        <v>0</v>
      </c>
      <c r="D8" s="59">
        <v>72388250</v>
      </c>
      <c r="E8" s="60">
        <v>72388250</v>
      </c>
      <c r="F8" s="60">
        <v>33666000</v>
      </c>
      <c r="G8" s="60">
        <v>0</v>
      </c>
      <c r="H8" s="60">
        <v>1260515</v>
      </c>
      <c r="I8" s="60">
        <v>34926515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34926515</v>
      </c>
      <c r="W8" s="60">
        <v>18097063</v>
      </c>
      <c r="X8" s="60">
        <v>16829452</v>
      </c>
      <c r="Y8" s="61">
        <v>93</v>
      </c>
      <c r="Z8" s="62">
        <v>72388250</v>
      </c>
    </row>
    <row r="9" spans="1:26" ht="13.5">
      <c r="A9" s="58" t="s">
        <v>35</v>
      </c>
      <c r="B9" s="19">
        <v>10029803</v>
      </c>
      <c r="C9" s="19">
        <v>0</v>
      </c>
      <c r="D9" s="59">
        <v>8945897</v>
      </c>
      <c r="E9" s="60">
        <v>8945897</v>
      </c>
      <c r="F9" s="60">
        <v>641516</v>
      </c>
      <c r="G9" s="60">
        <v>710347</v>
      </c>
      <c r="H9" s="60">
        <v>841898</v>
      </c>
      <c r="I9" s="60">
        <v>2193761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2193761</v>
      </c>
      <c r="W9" s="60">
        <v>2236474</v>
      </c>
      <c r="X9" s="60">
        <v>-42713</v>
      </c>
      <c r="Y9" s="61">
        <v>-1.91</v>
      </c>
      <c r="Z9" s="62">
        <v>8945897</v>
      </c>
    </row>
    <row r="10" spans="1:26" ht="25.5">
      <c r="A10" s="63" t="s">
        <v>277</v>
      </c>
      <c r="B10" s="64">
        <f>SUM(B5:B9)</f>
        <v>117342345</v>
      </c>
      <c r="C10" s="64">
        <f>SUM(C5:C9)</f>
        <v>0</v>
      </c>
      <c r="D10" s="65">
        <f aca="true" t="shared" si="0" ref="D10:Z10">SUM(D5:D9)</f>
        <v>125970262</v>
      </c>
      <c r="E10" s="66">
        <f t="shared" si="0"/>
        <v>125970262</v>
      </c>
      <c r="F10" s="66">
        <f t="shared" si="0"/>
        <v>36712803</v>
      </c>
      <c r="G10" s="66">
        <f t="shared" si="0"/>
        <v>3282640</v>
      </c>
      <c r="H10" s="66">
        <f t="shared" si="0"/>
        <v>6402935</v>
      </c>
      <c r="I10" s="66">
        <f t="shared" si="0"/>
        <v>46398378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46398378</v>
      </c>
      <c r="W10" s="66">
        <f t="shared" si="0"/>
        <v>31492566</v>
      </c>
      <c r="X10" s="66">
        <f t="shared" si="0"/>
        <v>14905812</v>
      </c>
      <c r="Y10" s="67">
        <f>+IF(W10&lt;&gt;0,(X10/W10)*100,0)</f>
        <v>47.33120826038755</v>
      </c>
      <c r="Z10" s="68">
        <f t="shared" si="0"/>
        <v>125970262</v>
      </c>
    </row>
    <row r="11" spans="1:26" ht="13.5">
      <c r="A11" s="58" t="s">
        <v>37</v>
      </c>
      <c r="B11" s="19">
        <v>33774320</v>
      </c>
      <c r="C11" s="19">
        <v>0</v>
      </c>
      <c r="D11" s="59">
        <v>35555279</v>
      </c>
      <c r="E11" s="60">
        <v>35555279</v>
      </c>
      <c r="F11" s="60">
        <v>2878475</v>
      </c>
      <c r="G11" s="60">
        <v>2842542</v>
      </c>
      <c r="H11" s="60">
        <v>3102461</v>
      </c>
      <c r="I11" s="60">
        <v>8823478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8823478</v>
      </c>
      <c r="W11" s="60">
        <v>8888820</v>
      </c>
      <c r="X11" s="60">
        <v>-65342</v>
      </c>
      <c r="Y11" s="61">
        <v>-0.74</v>
      </c>
      <c r="Z11" s="62">
        <v>35555279</v>
      </c>
    </row>
    <row r="12" spans="1:26" ht="13.5">
      <c r="A12" s="58" t="s">
        <v>38</v>
      </c>
      <c r="B12" s="19">
        <v>5996633</v>
      </c>
      <c r="C12" s="19">
        <v>0</v>
      </c>
      <c r="D12" s="59">
        <v>6880478</v>
      </c>
      <c r="E12" s="60">
        <v>6880478</v>
      </c>
      <c r="F12" s="60">
        <v>505880</v>
      </c>
      <c r="G12" s="60">
        <v>505864</v>
      </c>
      <c r="H12" s="60">
        <v>518996</v>
      </c>
      <c r="I12" s="60">
        <v>1530740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1530740</v>
      </c>
      <c r="W12" s="60">
        <v>1720120</v>
      </c>
      <c r="X12" s="60">
        <v>-189380</v>
      </c>
      <c r="Y12" s="61">
        <v>-11.01</v>
      </c>
      <c r="Z12" s="62">
        <v>6880478</v>
      </c>
    </row>
    <row r="13" spans="1:26" ht="13.5">
      <c r="A13" s="58" t="s">
        <v>278</v>
      </c>
      <c r="B13" s="19">
        <v>4315246</v>
      </c>
      <c r="C13" s="19">
        <v>0</v>
      </c>
      <c r="D13" s="59">
        <v>3822653</v>
      </c>
      <c r="E13" s="60">
        <v>3822653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955663</v>
      </c>
      <c r="X13" s="60">
        <v>-955663</v>
      </c>
      <c r="Y13" s="61">
        <v>-100</v>
      </c>
      <c r="Z13" s="62">
        <v>3822653</v>
      </c>
    </row>
    <row r="14" spans="1:26" ht="13.5">
      <c r="A14" s="58" t="s">
        <v>40</v>
      </c>
      <c r="B14" s="19">
        <v>617101</v>
      </c>
      <c r="C14" s="19">
        <v>0</v>
      </c>
      <c r="D14" s="59">
        <v>1338897</v>
      </c>
      <c r="E14" s="60">
        <v>1338897</v>
      </c>
      <c r="F14" s="60">
        <v>1869</v>
      </c>
      <c r="G14" s="60">
        <v>0</v>
      </c>
      <c r="H14" s="60">
        <v>697</v>
      </c>
      <c r="I14" s="60">
        <v>2566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2566</v>
      </c>
      <c r="W14" s="60">
        <v>334724</v>
      </c>
      <c r="X14" s="60">
        <v>-332158</v>
      </c>
      <c r="Y14" s="61">
        <v>-99.23</v>
      </c>
      <c r="Z14" s="62">
        <v>1338897</v>
      </c>
    </row>
    <row r="15" spans="1:26" ht="13.5">
      <c r="A15" s="58" t="s">
        <v>41</v>
      </c>
      <c r="B15" s="19">
        <v>19133061</v>
      </c>
      <c r="C15" s="19">
        <v>0</v>
      </c>
      <c r="D15" s="59">
        <v>20924732</v>
      </c>
      <c r="E15" s="60">
        <v>20924732</v>
      </c>
      <c r="F15" s="60">
        <v>2062878</v>
      </c>
      <c r="G15" s="60">
        <v>2075052</v>
      </c>
      <c r="H15" s="60">
        <v>1961829</v>
      </c>
      <c r="I15" s="60">
        <v>6099759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6099759</v>
      </c>
      <c r="W15" s="60">
        <v>5231183</v>
      </c>
      <c r="X15" s="60">
        <v>868576</v>
      </c>
      <c r="Y15" s="61">
        <v>16.6</v>
      </c>
      <c r="Z15" s="62">
        <v>20924732</v>
      </c>
    </row>
    <row r="16" spans="1:26" ht="13.5">
      <c r="A16" s="69" t="s">
        <v>42</v>
      </c>
      <c r="B16" s="19">
        <v>2690716</v>
      </c>
      <c r="C16" s="19">
        <v>0</v>
      </c>
      <c r="D16" s="59">
        <v>2399971</v>
      </c>
      <c r="E16" s="60">
        <v>2399971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599993</v>
      </c>
      <c r="X16" s="60">
        <v>-599993</v>
      </c>
      <c r="Y16" s="61">
        <v>-100</v>
      </c>
      <c r="Z16" s="62">
        <v>2399971</v>
      </c>
    </row>
    <row r="17" spans="1:26" ht="13.5">
      <c r="A17" s="58" t="s">
        <v>43</v>
      </c>
      <c r="B17" s="19">
        <v>36088616</v>
      </c>
      <c r="C17" s="19">
        <v>0</v>
      </c>
      <c r="D17" s="59">
        <v>56319207</v>
      </c>
      <c r="E17" s="60">
        <v>56319207</v>
      </c>
      <c r="F17" s="60">
        <v>3042965</v>
      </c>
      <c r="G17" s="60">
        <v>4058922</v>
      </c>
      <c r="H17" s="60">
        <v>4528887</v>
      </c>
      <c r="I17" s="60">
        <v>11630774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11630774</v>
      </c>
      <c r="W17" s="60">
        <v>14079802</v>
      </c>
      <c r="X17" s="60">
        <v>-2449028</v>
      </c>
      <c r="Y17" s="61">
        <v>-17.39</v>
      </c>
      <c r="Z17" s="62">
        <v>56319207</v>
      </c>
    </row>
    <row r="18" spans="1:26" ht="13.5">
      <c r="A18" s="70" t="s">
        <v>44</v>
      </c>
      <c r="B18" s="71">
        <f>SUM(B11:B17)</f>
        <v>102615693</v>
      </c>
      <c r="C18" s="71">
        <f>SUM(C11:C17)</f>
        <v>0</v>
      </c>
      <c r="D18" s="72">
        <f aca="true" t="shared" si="1" ref="D18:Z18">SUM(D11:D17)</f>
        <v>127241217</v>
      </c>
      <c r="E18" s="73">
        <f t="shared" si="1"/>
        <v>127241217</v>
      </c>
      <c r="F18" s="73">
        <f t="shared" si="1"/>
        <v>8492067</v>
      </c>
      <c r="G18" s="73">
        <f t="shared" si="1"/>
        <v>9482380</v>
      </c>
      <c r="H18" s="73">
        <f t="shared" si="1"/>
        <v>10112870</v>
      </c>
      <c r="I18" s="73">
        <f t="shared" si="1"/>
        <v>28087317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28087317</v>
      </c>
      <c r="W18" s="73">
        <f t="shared" si="1"/>
        <v>31810305</v>
      </c>
      <c r="X18" s="73">
        <f t="shared" si="1"/>
        <v>-3722988</v>
      </c>
      <c r="Y18" s="67">
        <f>+IF(W18&lt;&gt;0,(X18/W18)*100,0)</f>
        <v>-11.70371676725514</v>
      </c>
      <c r="Z18" s="74">
        <f t="shared" si="1"/>
        <v>127241217</v>
      </c>
    </row>
    <row r="19" spans="1:26" ht="13.5">
      <c r="A19" s="70" t="s">
        <v>45</v>
      </c>
      <c r="B19" s="75">
        <f>+B10-B18</f>
        <v>14726652</v>
      </c>
      <c r="C19" s="75">
        <f>+C10-C18</f>
        <v>0</v>
      </c>
      <c r="D19" s="76">
        <f aca="true" t="shared" si="2" ref="D19:Z19">+D10-D18</f>
        <v>-1270955</v>
      </c>
      <c r="E19" s="77">
        <f t="shared" si="2"/>
        <v>-1270955</v>
      </c>
      <c r="F19" s="77">
        <f t="shared" si="2"/>
        <v>28220736</v>
      </c>
      <c r="G19" s="77">
        <f t="shared" si="2"/>
        <v>-6199740</v>
      </c>
      <c r="H19" s="77">
        <f t="shared" si="2"/>
        <v>-3709935</v>
      </c>
      <c r="I19" s="77">
        <f t="shared" si="2"/>
        <v>18311061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18311061</v>
      </c>
      <c r="W19" s="77">
        <f>IF(E10=E18,0,W10-W18)</f>
        <v>-317739</v>
      </c>
      <c r="X19" s="77">
        <f t="shared" si="2"/>
        <v>18628800</v>
      </c>
      <c r="Y19" s="78">
        <f>+IF(W19&lt;&gt;0,(X19/W19)*100,0)</f>
        <v>-5862.925231085891</v>
      </c>
      <c r="Z19" s="79">
        <f t="shared" si="2"/>
        <v>-1270955</v>
      </c>
    </row>
    <row r="20" spans="1:26" ht="13.5">
      <c r="A20" s="58" t="s">
        <v>46</v>
      </c>
      <c r="B20" s="19">
        <v>21783746</v>
      </c>
      <c r="C20" s="19">
        <v>0</v>
      </c>
      <c r="D20" s="59">
        <v>36500750</v>
      </c>
      <c r="E20" s="60">
        <v>36500750</v>
      </c>
      <c r="F20" s="60">
        <v>0</v>
      </c>
      <c r="G20" s="60">
        <v>0</v>
      </c>
      <c r="H20" s="60">
        <v>266210</v>
      </c>
      <c r="I20" s="60">
        <v>266210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266210</v>
      </c>
      <c r="W20" s="60">
        <v>9125188</v>
      </c>
      <c r="X20" s="60">
        <v>-8858978</v>
      </c>
      <c r="Y20" s="61">
        <v>-97.08</v>
      </c>
      <c r="Z20" s="62">
        <v>36500750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36510398</v>
      </c>
      <c r="C22" s="86">
        <f>SUM(C19:C21)</f>
        <v>0</v>
      </c>
      <c r="D22" s="87">
        <f aca="true" t="shared" si="3" ref="D22:Z22">SUM(D19:D21)</f>
        <v>35229795</v>
      </c>
      <c r="E22" s="88">
        <f t="shared" si="3"/>
        <v>35229795</v>
      </c>
      <c r="F22" s="88">
        <f t="shared" si="3"/>
        <v>28220736</v>
      </c>
      <c r="G22" s="88">
        <f t="shared" si="3"/>
        <v>-6199740</v>
      </c>
      <c r="H22" s="88">
        <f t="shared" si="3"/>
        <v>-3443725</v>
      </c>
      <c r="I22" s="88">
        <f t="shared" si="3"/>
        <v>18577271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18577271</v>
      </c>
      <c r="W22" s="88">
        <f t="shared" si="3"/>
        <v>8807449</v>
      </c>
      <c r="X22" s="88">
        <f t="shared" si="3"/>
        <v>9769822</v>
      </c>
      <c r="Y22" s="89">
        <f>+IF(W22&lt;&gt;0,(X22/W22)*100,0)</f>
        <v>110.92680752394932</v>
      </c>
      <c r="Z22" s="90">
        <f t="shared" si="3"/>
        <v>35229795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36510398</v>
      </c>
      <c r="C24" s="75">
        <f>SUM(C22:C23)</f>
        <v>0</v>
      </c>
      <c r="D24" s="76">
        <f aca="true" t="shared" si="4" ref="D24:Z24">SUM(D22:D23)</f>
        <v>35229795</v>
      </c>
      <c r="E24" s="77">
        <f t="shared" si="4"/>
        <v>35229795</v>
      </c>
      <c r="F24" s="77">
        <f t="shared" si="4"/>
        <v>28220736</v>
      </c>
      <c r="G24" s="77">
        <f t="shared" si="4"/>
        <v>-6199740</v>
      </c>
      <c r="H24" s="77">
        <f t="shared" si="4"/>
        <v>-3443725</v>
      </c>
      <c r="I24" s="77">
        <f t="shared" si="4"/>
        <v>18577271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18577271</v>
      </c>
      <c r="W24" s="77">
        <f t="shared" si="4"/>
        <v>8807449</v>
      </c>
      <c r="X24" s="77">
        <f t="shared" si="4"/>
        <v>9769822</v>
      </c>
      <c r="Y24" s="78">
        <f>+IF(W24&lt;&gt;0,(X24/W24)*100,0)</f>
        <v>110.92680752394932</v>
      </c>
      <c r="Z24" s="79">
        <f t="shared" si="4"/>
        <v>35229795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19127369</v>
      </c>
      <c r="C27" s="22">
        <v>0</v>
      </c>
      <c r="D27" s="99">
        <v>57627250</v>
      </c>
      <c r="E27" s="100">
        <v>57627250</v>
      </c>
      <c r="F27" s="100">
        <v>4501</v>
      </c>
      <c r="G27" s="100">
        <v>261709</v>
      </c>
      <c r="H27" s="100">
        <v>1552919</v>
      </c>
      <c r="I27" s="100">
        <v>1819129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1819129</v>
      </c>
      <c r="W27" s="100">
        <v>14406813</v>
      </c>
      <c r="X27" s="100">
        <v>-12587684</v>
      </c>
      <c r="Y27" s="101">
        <v>-87.37</v>
      </c>
      <c r="Z27" s="102">
        <v>57627250</v>
      </c>
    </row>
    <row r="28" spans="1:26" ht="13.5">
      <c r="A28" s="103" t="s">
        <v>46</v>
      </c>
      <c r="B28" s="19">
        <v>18520696</v>
      </c>
      <c r="C28" s="19">
        <v>0</v>
      </c>
      <c r="D28" s="59">
        <v>36500750</v>
      </c>
      <c r="E28" s="60">
        <v>36500750</v>
      </c>
      <c r="F28" s="60">
        <v>4501</v>
      </c>
      <c r="G28" s="60">
        <v>261709</v>
      </c>
      <c r="H28" s="60">
        <v>1552919</v>
      </c>
      <c r="I28" s="60">
        <v>1819129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1819129</v>
      </c>
      <c r="W28" s="60">
        <v>9125188</v>
      </c>
      <c r="X28" s="60">
        <v>-7306059</v>
      </c>
      <c r="Y28" s="61">
        <v>-80.06</v>
      </c>
      <c r="Z28" s="62">
        <v>36500750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17543000</v>
      </c>
      <c r="E30" s="60">
        <v>17543000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4385750</v>
      </c>
      <c r="X30" s="60">
        <v>-4385750</v>
      </c>
      <c r="Y30" s="61">
        <v>-100</v>
      </c>
      <c r="Z30" s="62">
        <v>17543000</v>
      </c>
    </row>
    <row r="31" spans="1:26" ht="13.5">
      <c r="A31" s="58" t="s">
        <v>53</v>
      </c>
      <c r="B31" s="19">
        <v>606673</v>
      </c>
      <c r="C31" s="19">
        <v>0</v>
      </c>
      <c r="D31" s="59">
        <v>3583500</v>
      </c>
      <c r="E31" s="60">
        <v>3583500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895875</v>
      </c>
      <c r="X31" s="60">
        <v>-895875</v>
      </c>
      <c r="Y31" s="61">
        <v>-100</v>
      </c>
      <c r="Z31" s="62">
        <v>3583500</v>
      </c>
    </row>
    <row r="32" spans="1:26" ht="13.5">
      <c r="A32" s="70" t="s">
        <v>54</v>
      </c>
      <c r="B32" s="22">
        <f>SUM(B28:B31)</f>
        <v>19127369</v>
      </c>
      <c r="C32" s="22">
        <f>SUM(C28:C31)</f>
        <v>0</v>
      </c>
      <c r="D32" s="99">
        <f aca="true" t="shared" si="5" ref="D32:Z32">SUM(D28:D31)</f>
        <v>57627250</v>
      </c>
      <c r="E32" s="100">
        <f t="shared" si="5"/>
        <v>57627250</v>
      </c>
      <c r="F32" s="100">
        <f t="shared" si="5"/>
        <v>4501</v>
      </c>
      <c r="G32" s="100">
        <f t="shared" si="5"/>
        <v>261709</v>
      </c>
      <c r="H32" s="100">
        <f t="shared" si="5"/>
        <v>1552919</v>
      </c>
      <c r="I32" s="100">
        <f t="shared" si="5"/>
        <v>1819129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1819129</v>
      </c>
      <c r="W32" s="100">
        <f t="shared" si="5"/>
        <v>14406813</v>
      </c>
      <c r="X32" s="100">
        <f t="shared" si="5"/>
        <v>-12587684</v>
      </c>
      <c r="Y32" s="101">
        <f>+IF(W32&lt;&gt;0,(X32/W32)*100,0)</f>
        <v>-87.37313380828917</v>
      </c>
      <c r="Z32" s="102">
        <f t="shared" si="5"/>
        <v>57627250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70995592</v>
      </c>
      <c r="C35" s="19">
        <v>0</v>
      </c>
      <c r="D35" s="59">
        <v>47162254</v>
      </c>
      <c r="E35" s="60">
        <v>47162254</v>
      </c>
      <c r="F35" s="60">
        <v>153385153</v>
      </c>
      <c r="G35" s="60">
        <v>140502692</v>
      </c>
      <c r="H35" s="60">
        <v>135813194</v>
      </c>
      <c r="I35" s="60">
        <v>135813194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135813194</v>
      </c>
      <c r="W35" s="60">
        <v>11790564</v>
      </c>
      <c r="X35" s="60">
        <v>124022630</v>
      </c>
      <c r="Y35" s="61">
        <v>1051.88</v>
      </c>
      <c r="Z35" s="62">
        <v>47162254</v>
      </c>
    </row>
    <row r="36" spans="1:26" ht="13.5">
      <c r="A36" s="58" t="s">
        <v>57</v>
      </c>
      <c r="B36" s="19">
        <v>207266552</v>
      </c>
      <c r="C36" s="19">
        <v>0</v>
      </c>
      <c r="D36" s="59">
        <v>281567957</v>
      </c>
      <c r="E36" s="60">
        <v>281567957</v>
      </c>
      <c r="F36" s="60">
        <v>212880287</v>
      </c>
      <c r="G36" s="60">
        <v>219742788</v>
      </c>
      <c r="H36" s="60">
        <v>220948355</v>
      </c>
      <c r="I36" s="60">
        <v>220948355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220948355</v>
      </c>
      <c r="W36" s="60">
        <v>70391989</v>
      </c>
      <c r="X36" s="60">
        <v>150556366</v>
      </c>
      <c r="Y36" s="61">
        <v>213.88</v>
      </c>
      <c r="Z36" s="62">
        <v>281567957</v>
      </c>
    </row>
    <row r="37" spans="1:26" ht="13.5">
      <c r="A37" s="58" t="s">
        <v>58</v>
      </c>
      <c r="B37" s="19">
        <v>30857308</v>
      </c>
      <c r="C37" s="19">
        <v>0</v>
      </c>
      <c r="D37" s="59">
        <v>24827500</v>
      </c>
      <c r="E37" s="60">
        <v>24827500</v>
      </c>
      <c r="F37" s="60">
        <v>102572538</v>
      </c>
      <c r="G37" s="60">
        <v>79980965</v>
      </c>
      <c r="H37" s="60">
        <v>88211892</v>
      </c>
      <c r="I37" s="60">
        <v>88211892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88211892</v>
      </c>
      <c r="W37" s="60">
        <v>6206875</v>
      </c>
      <c r="X37" s="60">
        <v>82005017</v>
      </c>
      <c r="Y37" s="61">
        <v>1321.2</v>
      </c>
      <c r="Z37" s="62">
        <v>24827500</v>
      </c>
    </row>
    <row r="38" spans="1:26" ht="13.5">
      <c r="A38" s="58" t="s">
        <v>59</v>
      </c>
      <c r="B38" s="19">
        <v>8579469</v>
      </c>
      <c r="C38" s="19">
        <v>0</v>
      </c>
      <c r="D38" s="59">
        <v>25545035</v>
      </c>
      <c r="E38" s="60">
        <v>25545035</v>
      </c>
      <c r="F38" s="60">
        <v>11353496</v>
      </c>
      <c r="G38" s="60">
        <v>15908194</v>
      </c>
      <c r="H38" s="60">
        <v>15631847</v>
      </c>
      <c r="I38" s="60">
        <v>15631847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15631847</v>
      </c>
      <c r="W38" s="60">
        <v>6386259</v>
      </c>
      <c r="X38" s="60">
        <v>9245588</v>
      </c>
      <c r="Y38" s="61">
        <v>144.77</v>
      </c>
      <c r="Z38" s="62">
        <v>25545035</v>
      </c>
    </row>
    <row r="39" spans="1:26" ht="13.5">
      <c r="A39" s="58" t="s">
        <v>60</v>
      </c>
      <c r="B39" s="19">
        <v>238825367</v>
      </c>
      <c r="C39" s="19">
        <v>0</v>
      </c>
      <c r="D39" s="59">
        <v>278357676</v>
      </c>
      <c r="E39" s="60">
        <v>278357676</v>
      </c>
      <c r="F39" s="60">
        <v>252339406</v>
      </c>
      <c r="G39" s="60">
        <v>264356321</v>
      </c>
      <c r="H39" s="60">
        <v>252917810</v>
      </c>
      <c r="I39" s="60">
        <v>252917810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252917810</v>
      </c>
      <c r="W39" s="60">
        <v>69589419</v>
      </c>
      <c r="X39" s="60">
        <v>183328391</v>
      </c>
      <c r="Y39" s="61">
        <v>263.44</v>
      </c>
      <c r="Z39" s="62">
        <v>278357676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29326240</v>
      </c>
      <c r="C42" s="19">
        <v>0</v>
      </c>
      <c r="D42" s="59">
        <v>45031583</v>
      </c>
      <c r="E42" s="60">
        <v>45031583</v>
      </c>
      <c r="F42" s="60">
        <v>21417890</v>
      </c>
      <c r="G42" s="60">
        <v>-19677834</v>
      </c>
      <c r="H42" s="60">
        <v>-9604648</v>
      </c>
      <c r="I42" s="60">
        <v>-7864592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-7864592</v>
      </c>
      <c r="W42" s="60">
        <v>31178439</v>
      </c>
      <c r="X42" s="60">
        <v>-39043031</v>
      </c>
      <c r="Y42" s="61">
        <v>-125.22</v>
      </c>
      <c r="Z42" s="62">
        <v>45031583</v>
      </c>
    </row>
    <row r="43" spans="1:26" ht="13.5">
      <c r="A43" s="58" t="s">
        <v>63</v>
      </c>
      <c r="B43" s="19">
        <v>-19964174</v>
      </c>
      <c r="C43" s="19">
        <v>0</v>
      </c>
      <c r="D43" s="59">
        <v>-57627252</v>
      </c>
      <c r="E43" s="60">
        <v>-57627252</v>
      </c>
      <c r="F43" s="60">
        <v>-1814521</v>
      </c>
      <c r="G43" s="60">
        <v>10097443</v>
      </c>
      <c r="H43" s="60">
        <v>-2585534</v>
      </c>
      <c r="I43" s="60">
        <v>5697388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5697388</v>
      </c>
      <c r="W43" s="60">
        <v>-14406813</v>
      </c>
      <c r="X43" s="60">
        <v>20104201</v>
      </c>
      <c r="Y43" s="61">
        <v>-139.55</v>
      </c>
      <c r="Z43" s="62">
        <v>-57627252</v>
      </c>
    </row>
    <row r="44" spans="1:26" ht="13.5">
      <c r="A44" s="58" t="s">
        <v>64</v>
      </c>
      <c r="B44" s="19">
        <v>-2135636</v>
      </c>
      <c r="C44" s="19">
        <v>0</v>
      </c>
      <c r="D44" s="59">
        <v>14418044</v>
      </c>
      <c r="E44" s="60">
        <v>14418044</v>
      </c>
      <c r="F44" s="60">
        <v>-248939</v>
      </c>
      <c r="G44" s="60">
        <v>-172600</v>
      </c>
      <c r="H44" s="60">
        <v>-172600</v>
      </c>
      <c r="I44" s="60">
        <v>-594139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-594139</v>
      </c>
      <c r="W44" s="60">
        <v>16881392</v>
      </c>
      <c r="X44" s="60">
        <v>-17475531</v>
      </c>
      <c r="Y44" s="61">
        <v>-103.52</v>
      </c>
      <c r="Z44" s="62">
        <v>14418044</v>
      </c>
    </row>
    <row r="45" spans="1:26" ht="13.5">
      <c r="A45" s="70" t="s">
        <v>65</v>
      </c>
      <c r="B45" s="22">
        <v>23401728</v>
      </c>
      <c r="C45" s="22">
        <v>0</v>
      </c>
      <c r="D45" s="99">
        <v>21322670</v>
      </c>
      <c r="E45" s="100">
        <v>21322670</v>
      </c>
      <c r="F45" s="100">
        <v>19542964</v>
      </c>
      <c r="G45" s="100">
        <v>9789973</v>
      </c>
      <c r="H45" s="100">
        <v>-2572809</v>
      </c>
      <c r="I45" s="100">
        <v>-2572809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-2572809</v>
      </c>
      <c r="W45" s="100">
        <v>53153313</v>
      </c>
      <c r="X45" s="100">
        <v>-55726122</v>
      </c>
      <c r="Y45" s="101">
        <v>-104.84</v>
      </c>
      <c r="Z45" s="102">
        <v>21322670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3840106</v>
      </c>
      <c r="C49" s="52">
        <v>0</v>
      </c>
      <c r="D49" s="129">
        <v>1543494</v>
      </c>
      <c r="E49" s="54">
        <v>858484</v>
      </c>
      <c r="F49" s="54">
        <v>0</v>
      </c>
      <c r="G49" s="54">
        <v>0</v>
      </c>
      <c r="H49" s="54">
        <v>0</v>
      </c>
      <c r="I49" s="54">
        <v>1820806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955388</v>
      </c>
      <c r="W49" s="54">
        <v>62803639</v>
      </c>
      <c r="X49" s="54">
        <v>0</v>
      </c>
      <c r="Y49" s="54">
        <v>0</v>
      </c>
      <c r="Z49" s="130">
        <v>71821917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1070413</v>
      </c>
      <c r="C51" s="52">
        <v>0</v>
      </c>
      <c r="D51" s="129">
        <v>362717</v>
      </c>
      <c r="E51" s="54">
        <v>13467</v>
      </c>
      <c r="F51" s="54">
        <v>0</v>
      </c>
      <c r="G51" s="54">
        <v>0</v>
      </c>
      <c r="H51" s="54">
        <v>0</v>
      </c>
      <c r="I51" s="54">
        <v>1117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1447714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84.62334225130465</v>
      </c>
      <c r="E58" s="7">
        <f t="shared" si="6"/>
        <v>84.62334225130465</v>
      </c>
      <c r="F58" s="7">
        <f t="shared" si="6"/>
        <v>104.14335918856924</v>
      </c>
      <c r="G58" s="7">
        <f t="shared" si="6"/>
        <v>138.34548784157636</v>
      </c>
      <c r="H58" s="7">
        <f t="shared" si="6"/>
        <v>54.32315530113229</v>
      </c>
      <c r="I58" s="7">
        <f t="shared" si="6"/>
        <v>90.85369310362677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90.85369310362677</v>
      </c>
      <c r="W58" s="7">
        <f t="shared" si="6"/>
        <v>84.62334587609168</v>
      </c>
      <c r="X58" s="7">
        <f t="shared" si="6"/>
        <v>0</v>
      </c>
      <c r="Y58" s="7">
        <f t="shared" si="6"/>
        <v>0</v>
      </c>
      <c r="Z58" s="8">
        <f t="shared" si="6"/>
        <v>84.62334225130465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83.00002175302969</v>
      </c>
      <c r="E59" s="10">
        <f t="shared" si="7"/>
        <v>83.00002175302969</v>
      </c>
      <c r="F59" s="10">
        <f t="shared" si="7"/>
        <v>3935.5450769058043</v>
      </c>
      <c r="G59" s="10">
        <f t="shared" si="7"/>
        <v>34185.15240904621</v>
      </c>
      <c r="H59" s="10">
        <f t="shared" si="7"/>
        <v>15.35782524995136</v>
      </c>
      <c r="I59" s="10">
        <f t="shared" si="7"/>
        <v>110.7519469389276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110.7519469389276</v>
      </c>
      <c r="W59" s="10">
        <f t="shared" si="7"/>
        <v>83.00002775137543</v>
      </c>
      <c r="X59" s="10">
        <f t="shared" si="7"/>
        <v>0</v>
      </c>
      <c r="Y59" s="10">
        <f t="shared" si="7"/>
        <v>0</v>
      </c>
      <c r="Z59" s="11">
        <f t="shared" si="7"/>
        <v>83.00002175302969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83.62792834212861</v>
      </c>
      <c r="E60" s="13">
        <f t="shared" si="7"/>
        <v>83.62792834212861</v>
      </c>
      <c r="F60" s="13">
        <f t="shared" si="7"/>
        <v>88.3869593103903</v>
      </c>
      <c r="G60" s="13">
        <f t="shared" si="7"/>
        <v>112.69866086802931</v>
      </c>
      <c r="H60" s="13">
        <f t="shared" si="7"/>
        <v>91.47797027496006</v>
      </c>
      <c r="I60" s="13">
        <f t="shared" si="7"/>
        <v>97.64989155502653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97.64989155502653</v>
      </c>
      <c r="W60" s="13">
        <f t="shared" si="7"/>
        <v>83.62792834212861</v>
      </c>
      <c r="X60" s="13">
        <f t="shared" si="7"/>
        <v>0</v>
      </c>
      <c r="Y60" s="13">
        <f t="shared" si="7"/>
        <v>0</v>
      </c>
      <c r="Z60" s="14">
        <f t="shared" si="7"/>
        <v>83.62792834212861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83.77570650264614</v>
      </c>
      <c r="E61" s="13">
        <f t="shared" si="7"/>
        <v>83.77570650264614</v>
      </c>
      <c r="F61" s="13">
        <f t="shared" si="7"/>
        <v>105.78802156002362</v>
      </c>
      <c r="G61" s="13">
        <f t="shared" si="7"/>
        <v>130.18800757920218</v>
      </c>
      <c r="H61" s="13">
        <f t="shared" si="7"/>
        <v>108.68485928586577</v>
      </c>
      <c r="I61" s="13">
        <f t="shared" si="7"/>
        <v>115.05417503584694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115.05417503584694</v>
      </c>
      <c r="W61" s="13">
        <f t="shared" si="7"/>
        <v>83.775710012643</v>
      </c>
      <c r="X61" s="13">
        <f t="shared" si="7"/>
        <v>0</v>
      </c>
      <c r="Y61" s="13">
        <f t="shared" si="7"/>
        <v>0</v>
      </c>
      <c r="Z61" s="14">
        <f t="shared" si="7"/>
        <v>83.77570650264614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122.00123857797647</v>
      </c>
      <c r="C64" s="12">
        <f t="shared" si="7"/>
        <v>0</v>
      </c>
      <c r="D64" s="3">
        <f t="shared" si="7"/>
        <v>82.999992700765</v>
      </c>
      <c r="E64" s="13">
        <f t="shared" si="7"/>
        <v>82.999992700765</v>
      </c>
      <c r="F64" s="13">
        <f t="shared" si="7"/>
        <v>33.46618558169345</v>
      </c>
      <c r="G64" s="13">
        <f t="shared" si="7"/>
        <v>59.78125184354906</v>
      </c>
      <c r="H64" s="13">
        <f t="shared" si="7"/>
        <v>37.57669712793734</v>
      </c>
      <c r="I64" s="13">
        <f t="shared" si="7"/>
        <v>43.60343954694056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43.60343954694056</v>
      </c>
      <c r="W64" s="13">
        <f t="shared" si="7"/>
        <v>82.99997792426885</v>
      </c>
      <c r="X64" s="13">
        <f t="shared" si="7"/>
        <v>0</v>
      </c>
      <c r="Y64" s="13">
        <f t="shared" si="7"/>
        <v>0</v>
      </c>
      <c r="Z64" s="14">
        <f t="shared" si="7"/>
        <v>82.999992700765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99.99973290289151</v>
      </c>
      <c r="E66" s="16">
        <f t="shared" si="7"/>
        <v>99.99973290289151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99.99976258027755</v>
      </c>
      <c r="X66" s="16">
        <f t="shared" si="7"/>
        <v>0</v>
      </c>
      <c r="Y66" s="16">
        <f t="shared" si="7"/>
        <v>0</v>
      </c>
      <c r="Z66" s="17">
        <f t="shared" si="7"/>
        <v>99.99973290289151</v>
      </c>
    </row>
    <row r="67" spans="1:26" ht="13.5" hidden="1">
      <c r="A67" s="41" t="s">
        <v>285</v>
      </c>
      <c r="B67" s="24">
        <v>46233150</v>
      </c>
      <c r="C67" s="24"/>
      <c r="D67" s="25">
        <v>46691486</v>
      </c>
      <c r="E67" s="26">
        <v>46691486</v>
      </c>
      <c r="F67" s="26">
        <v>2617007</v>
      </c>
      <c r="G67" s="26">
        <v>2681721</v>
      </c>
      <c r="H67" s="26">
        <v>4438448</v>
      </c>
      <c r="I67" s="26">
        <v>9737176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9737176</v>
      </c>
      <c r="W67" s="26">
        <v>11672871</v>
      </c>
      <c r="X67" s="26"/>
      <c r="Y67" s="25"/>
      <c r="Z67" s="27">
        <v>46691486</v>
      </c>
    </row>
    <row r="68" spans="1:26" ht="13.5" hidden="1">
      <c r="A68" s="37" t="s">
        <v>31</v>
      </c>
      <c r="B68" s="19">
        <v>14051255</v>
      </c>
      <c r="C68" s="19"/>
      <c r="D68" s="20">
        <v>13837153</v>
      </c>
      <c r="E68" s="21">
        <v>13837153</v>
      </c>
      <c r="F68" s="21">
        <v>17814</v>
      </c>
      <c r="G68" s="21">
        <v>3051</v>
      </c>
      <c r="H68" s="21">
        <v>1804051</v>
      </c>
      <c r="I68" s="21">
        <v>1824916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1824916</v>
      </c>
      <c r="W68" s="21">
        <v>3459288</v>
      </c>
      <c r="X68" s="21"/>
      <c r="Y68" s="20"/>
      <c r="Z68" s="23">
        <v>13837153</v>
      </c>
    </row>
    <row r="69" spans="1:26" ht="13.5" hidden="1">
      <c r="A69" s="38" t="s">
        <v>32</v>
      </c>
      <c r="B69" s="19">
        <v>28899899</v>
      </c>
      <c r="C69" s="19"/>
      <c r="D69" s="20">
        <v>29484772</v>
      </c>
      <c r="E69" s="21">
        <v>29484772</v>
      </c>
      <c r="F69" s="21">
        <v>2290339</v>
      </c>
      <c r="G69" s="21">
        <v>2366533</v>
      </c>
      <c r="H69" s="21">
        <v>2332848</v>
      </c>
      <c r="I69" s="21">
        <v>6989720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6989720</v>
      </c>
      <c r="W69" s="21">
        <v>7371193</v>
      </c>
      <c r="X69" s="21"/>
      <c r="Y69" s="20"/>
      <c r="Z69" s="23">
        <v>29484772</v>
      </c>
    </row>
    <row r="70" spans="1:26" ht="13.5" hidden="1">
      <c r="A70" s="39" t="s">
        <v>103</v>
      </c>
      <c r="B70" s="19">
        <v>23303069</v>
      </c>
      <c r="C70" s="19"/>
      <c r="D70" s="20">
        <v>23867745</v>
      </c>
      <c r="E70" s="21">
        <v>23867745</v>
      </c>
      <c r="F70" s="21">
        <v>1780332</v>
      </c>
      <c r="G70" s="21">
        <v>1854021</v>
      </c>
      <c r="H70" s="21">
        <v>1815205</v>
      </c>
      <c r="I70" s="21">
        <v>5449558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5449558</v>
      </c>
      <c r="W70" s="21">
        <v>5966936</v>
      </c>
      <c r="X70" s="21"/>
      <c r="Y70" s="20"/>
      <c r="Z70" s="23">
        <v>23867745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4587519</v>
      </c>
      <c r="C73" s="19"/>
      <c r="D73" s="20">
        <v>5617027</v>
      </c>
      <c r="E73" s="21">
        <v>5617027</v>
      </c>
      <c r="F73" s="21">
        <v>421270</v>
      </c>
      <c r="G73" s="21">
        <v>423775</v>
      </c>
      <c r="H73" s="21">
        <v>428960</v>
      </c>
      <c r="I73" s="21">
        <v>1274005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1274005</v>
      </c>
      <c r="W73" s="21">
        <v>1404257</v>
      </c>
      <c r="X73" s="21"/>
      <c r="Y73" s="20"/>
      <c r="Z73" s="23">
        <v>5617027</v>
      </c>
    </row>
    <row r="74" spans="1:26" ht="13.5" hidden="1">
      <c r="A74" s="39" t="s">
        <v>107</v>
      </c>
      <c r="B74" s="19">
        <v>1009311</v>
      </c>
      <c r="C74" s="19"/>
      <c r="D74" s="20"/>
      <c r="E74" s="21"/>
      <c r="F74" s="21">
        <v>88737</v>
      </c>
      <c r="G74" s="21">
        <v>88737</v>
      </c>
      <c r="H74" s="21">
        <v>88683</v>
      </c>
      <c r="I74" s="21">
        <v>266157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266157</v>
      </c>
      <c r="W74" s="21"/>
      <c r="X74" s="21"/>
      <c r="Y74" s="20"/>
      <c r="Z74" s="23"/>
    </row>
    <row r="75" spans="1:26" ht="13.5" hidden="1">
      <c r="A75" s="40" t="s">
        <v>110</v>
      </c>
      <c r="B75" s="28">
        <v>3281996</v>
      </c>
      <c r="C75" s="28"/>
      <c r="D75" s="29">
        <v>3369561</v>
      </c>
      <c r="E75" s="30">
        <v>3369561</v>
      </c>
      <c r="F75" s="30">
        <v>308854</v>
      </c>
      <c r="G75" s="30">
        <v>312137</v>
      </c>
      <c r="H75" s="30">
        <v>301549</v>
      </c>
      <c r="I75" s="30">
        <v>922540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922540</v>
      </c>
      <c r="W75" s="30">
        <v>842390</v>
      </c>
      <c r="X75" s="30"/>
      <c r="Y75" s="29"/>
      <c r="Z75" s="31">
        <v>3369561</v>
      </c>
    </row>
    <row r="76" spans="1:26" ht="13.5" hidden="1">
      <c r="A76" s="42" t="s">
        <v>286</v>
      </c>
      <c r="B76" s="32">
        <v>46233150</v>
      </c>
      <c r="C76" s="32"/>
      <c r="D76" s="33">
        <v>39511896</v>
      </c>
      <c r="E76" s="34">
        <v>39511896</v>
      </c>
      <c r="F76" s="34">
        <v>2725439</v>
      </c>
      <c r="G76" s="34">
        <v>3710040</v>
      </c>
      <c r="H76" s="34">
        <v>2411105</v>
      </c>
      <c r="I76" s="34">
        <v>8846584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8846584</v>
      </c>
      <c r="W76" s="34">
        <v>9877974</v>
      </c>
      <c r="X76" s="34"/>
      <c r="Y76" s="33"/>
      <c r="Z76" s="35">
        <v>39511896</v>
      </c>
    </row>
    <row r="77" spans="1:26" ht="13.5" hidden="1">
      <c r="A77" s="37" t="s">
        <v>31</v>
      </c>
      <c r="B77" s="19">
        <v>14051255</v>
      </c>
      <c r="C77" s="19"/>
      <c r="D77" s="20">
        <v>11484840</v>
      </c>
      <c r="E77" s="21">
        <v>11484840</v>
      </c>
      <c r="F77" s="21">
        <v>701078</v>
      </c>
      <c r="G77" s="21">
        <v>1042989</v>
      </c>
      <c r="H77" s="21">
        <v>277063</v>
      </c>
      <c r="I77" s="21">
        <v>2021130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2021130</v>
      </c>
      <c r="W77" s="21">
        <v>2871210</v>
      </c>
      <c r="X77" s="21"/>
      <c r="Y77" s="20"/>
      <c r="Z77" s="23">
        <v>11484840</v>
      </c>
    </row>
    <row r="78" spans="1:26" ht="13.5" hidden="1">
      <c r="A78" s="38" t="s">
        <v>32</v>
      </c>
      <c r="B78" s="19">
        <v>28899899</v>
      </c>
      <c r="C78" s="19"/>
      <c r="D78" s="20">
        <v>24657504</v>
      </c>
      <c r="E78" s="21">
        <v>24657504</v>
      </c>
      <c r="F78" s="21">
        <v>2024361</v>
      </c>
      <c r="G78" s="21">
        <v>2667051</v>
      </c>
      <c r="H78" s="21">
        <v>2134042</v>
      </c>
      <c r="I78" s="21">
        <v>6825454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6825454</v>
      </c>
      <c r="W78" s="21">
        <v>6164376</v>
      </c>
      <c r="X78" s="21"/>
      <c r="Y78" s="20"/>
      <c r="Z78" s="23">
        <v>24657504</v>
      </c>
    </row>
    <row r="79" spans="1:26" ht="13.5" hidden="1">
      <c r="A79" s="39" t="s">
        <v>103</v>
      </c>
      <c r="B79" s="19">
        <v>23303069</v>
      </c>
      <c r="C79" s="19"/>
      <c r="D79" s="20">
        <v>19995372</v>
      </c>
      <c r="E79" s="21">
        <v>19995372</v>
      </c>
      <c r="F79" s="21">
        <v>1883378</v>
      </c>
      <c r="G79" s="21">
        <v>2413713</v>
      </c>
      <c r="H79" s="21">
        <v>1972853</v>
      </c>
      <c r="I79" s="21">
        <v>6269944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6269944</v>
      </c>
      <c r="W79" s="21">
        <v>4998843</v>
      </c>
      <c r="X79" s="21"/>
      <c r="Y79" s="20"/>
      <c r="Z79" s="23">
        <v>19995372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5596830</v>
      </c>
      <c r="C82" s="19"/>
      <c r="D82" s="20">
        <v>4662132</v>
      </c>
      <c r="E82" s="21">
        <v>4662132</v>
      </c>
      <c r="F82" s="21">
        <v>140983</v>
      </c>
      <c r="G82" s="21">
        <v>253338</v>
      </c>
      <c r="H82" s="21">
        <v>161189</v>
      </c>
      <c r="I82" s="21">
        <v>555510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555510</v>
      </c>
      <c r="W82" s="21">
        <v>1165533</v>
      </c>
      <c r="X82" s="21"/>
      <c r="Y82" s="20"/>
      <c r="Z82" s="23">
        <v>4662132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3281996</v>
      </c>
      <c r="C84" s="28"/>
      <c r="D84" s="29">
        <v>3369552</v>
      </c>
      <c r="E84" s="30">
        <v>3369552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842388</v>
      </c>
      <c r="X84" s="30"/>
      <c r="Y84" s="29"/>
      <c r="Z84" s="31">
        <v>3369552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9206000</v>
      </c>
      <c r="F5" s="358">
        <f t="shared" si="0"/>
        <v>9206000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2301500</v>
      </c>
      <c r="Y5" s="358">
        <f t="shared" si="0"/>
        <v>-2301500</v>
      </c>
      <c r="Z5" s="359">
        <f>+IF(X5&lt;&gt;0,+(Y5/X5)*100,0)</f>
        <v>-100</v>
      </c>
      <c r="AA5" s="360">
        <f>+AA6+AA8+AA11+AA13+AA15</f>
        <v>9206000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6735000</v>
      </c>
      <c r="F6" s="59">
        <f t="shared" si="1"/>
        <v>6735000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1683750</v>
      </c>
      <c r="Y6" s="59">
        <f t="shared" si="1"/>
        <v>-1683750</v>
      </c>
      <c r="Z6" s="61">
        <f>+IF(X6&lt;&gt;0,+(Y6/X6)*100,0)</f>
        <v>-100</v>
      </c>
      <c r="AA6" s="62">
        <f t="shared" si="1"/>
        <v>6735000</v>
      </c>
    </row>
    <row r="7" spans="1:27" ht="13.5">
      <c r="A7" s="291" t="s">
        <v>228</v>
      </c>
      <c r="B7" s="142"/>
      <c r="C7" s="60"/>
      <c r="D7" s="340"/>
      <c r="E7" s="60">
        <v>6735000</v>
      </c>
      <c r="F7" s="59">
        <v>6735000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1683750</v>
      </c>
      <c r="Y7" s="59">
        <v>-1683750</v>
      </c>
      <c r="Z7" s="61">
        <v>-100</v>
      </c>
      <c r="AA7" s="62">
        <v>6735000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2471000</v>
      </c>
      <c r="F8" s="59">
        <f t="shared" si="2"/>
        <v>2471000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617750</v>
      </c>
      <c r="Y8" s="59">
        <f t="shared" si="2"/>
        <v>-617750</v>
      </c>
      <c r="Z8" s="61">
        <f>+IF(X8&lt;&gt;0,+(Y8/X8)*100,0)</f>
        <v>-100</v>
      </c>
      <c r="AA8" s="62">
        <f>SUM(AA9:AA10)</f>
        <v>2471000</v>
      </c>
    </row>
    <row r="9" spans="1:27" ht="13.5">
      <c r="A9" s="291" t="s">
        <v>229</v>
      </c>
      <c r="B9" s="142"/>
      <c r="C9" s="60"/>
      <c r="D9" s="340"/>
      <c r="E9" s="60">
        <v>2471000</v>
      </c>
      <c r="F9" s="59">
        <v>2471000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617750</v>
      </c>
      <c r="Y9" s="59">
        <v>-617750</v>
      </c>
      <c r="Z9" s="61">
        <v>-100</v>
      </c>
      <c r="AA9" s="62">
        <v>2471000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9206000</v>
      </c>
      <c r="F60" s="264">
        <f t="shared" si="14"/>
        <v>9206000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2301500</v>
      </c>
      <c r="Y60" s="264">
        <f t="shared" si="14"/>
        <v>-2301500</v>
      </c>
      <c r="Z60" s="337">
        <f>+IF(X60&lt;&gt;0,+(Y60/X60)*100,0)</f>
        <v>-100</v>
      </c>
      <c r="AA60" s="232">
        <f>+AA57+AA54+AA51+AA40+AA37+AA34+AA22+AA5</f>
        <v>9206000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61303239</v>
      </c>
      <c r="D5" s="153">
        <f>SUM(D6:D8)</f>
        <v>0</v>
      </c>
      <c r="E5" s="154">
        <f t="shared" si="0"/>
        <v>63893556</v>
      </c>
      <c r="F5" s="100">
        <f t="shared" si="0"/>
        <v>63893556</v>
      </c>
      <c r="G5" s="100">
        <f t="shared" si="0"/>
        <v>24610873</v>
      </c>
      <c r="H5" s="100">
        <f t="shared" si="0"/>
        <v>463011</v>
      </c>
      <c r="I5" s="100">
        <f t="shared" si="0"/>
        <v>3441762</v>
      </c>
      <c r="J5" s="100">
        <f t="shared" si="0"/>
        <v>28515646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28515646</v>
      </c>
      <c r="X5" s="100">
        <f t="shared" si="0"/>
        <v>15973389</v>
      </c>
      <c r="Y5" s="100">
        <f t="shared" si="0"/>
        <v>12542257</v>
      </c>
      <c r="Z5" s="137">
        <f>+IF(X5&lt;&gt;0,+(Y5/X5)*100,0)</f>
        <v>78.51969923226687</v>
      </c>
      <c r="AA5" s="153">
        <f>SUM(AA6:AA8)</f>
        <v>63893556</v>
      </c>
    </row>
    <row r="6" spans="1:27" ht="13.5">
      <c r="A6" s="138" t="s">
        <v>75</v>
      </c>
      <c r="B6" s="136"/>
      <c r="C6" s="155">
        <v>9777475</v>
      </c>
      <c r="D6" s="155"/>
      <c r="E6" s="156">
        <v>15675000</v>
      </c>
      <c r="F6" s="60">
        <v>15675000</v>
      </c>
      <c r="G6" s="60">
        <v>5715884</v>
      </c>
      <c r="H6" s="60"/>
      <c r="I6" s="60">
        <v>511849</v>
      </c>
      <c r="J6" s="60">
        <v>6227733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6227733</v>
      </c>
      <c r="X6" s="60">
        <v>3918750</v>
      </c>
      <c r="Y6" s="60">
        <v>2308983</v>
      </c>
      <c r="Z6" s="140">
        <v>58.92</v>
      </c>
      <c r="AA6" s="155">
        <v>15675000</v>
      </c>
    </row>
    <row r="7" spans="1:27" ht="13.5">
      <c r="A7" s="138" t="s">
        <v>76</v>
      </c>
      <c r="B7" s="136"/>
      <c r="C7" s="157">
        <v>40444115</v>
      </c>
      <c r="D7" s="157"/>
      <c r="E7" s="158">
        <v>34701823</v>
      </c>
      <c r="F7" s="159">
        <v>34701823</v>
      </c>
      <c r="G7" s="159">
        <v>13880620</v>
      </c>
      <c r="H7" s="159">
        <v>425317</v>
      </c>
      <c r="I7" s="159">
        <v>2666750</v>
      </c>
      <c r="J7" s="159">
        <v>16972687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16972687</v>
      </c>
      <c r="X7" s="159">
        <v>8675456</v>
      </c>
      <c r="Y7" s="159">
        <v>8297231</v>
      </c>
      <c r="Z7" s="141">
        <v>95.64</v>
      </c>
      <c r="AA7" s="157">
        <v>34701823</v>
      </c>
    </row>
    <row r="8" spans="1:27" ht="13.5">
      <c r="A8" s="138" t="s">
        <v>77</v>
      </c>
      <c r="B8" s="136"/>
      <c r="C8" s="155">
        <v>11081649</v>
      </c>
      <c r="D8" s="155"/>
      <c r="E8" s="156">
        <v>13516733</v>
      </c>
      <c r="F8" s="60">
        <v>13516733</v>
      </c>
      <c r="G8" s="60">
        <v>5014369</v>
      </c>
      <c r="H8" s="60">
        <v>37694</v>
      </c>
      <c r="I8" s="60">
        <v>263163</v>
      </c>
      <c r="J8" s="60">
        <v>5315226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5315226</v>
      </c>
      <c r="X8" s="60">
        <v>3379183</v>
      </c>
      <c r="Y8" s="60">
        <v>1936043</v>
      </c>
      <c r="Z8" s="140">
        <v>57.29</v>
      </c>
      <c r="AA8" s="155">
        <v>13516733</v>
      </c>
    </row>
    <row r="9" spans="1:27" ht="13.5">
      <c r="A9" s="135" t="s">
        <v>78</v>
      </c>
      <c r="B9" s="136"/>
      <c r="C9" s="153">
        <f aca="true" t="shared" si="1" ref="C9:Y9">SUM(C10:C14)</f>
        <v>12848837</v>
      </c>
      <c r="D9" s="153">
        <f>SUM(D10:D14)</f>
        <v>0</v>
      </c>
      <c r="E9" s="154">
        <f t="shared" si="1"/>
        <v>12967883</v>
      </c>
      <c r="F9" s="100">
        <f t="shared" si="1"/>
        <v>12967883</v>
      </c>
      <c r="G9" s="100">
        <f t="shared" si="1"/>
        <v>4222680</v>
      </c>
      <c r="H9" s="100">
        <f t="shared" si="1"/>
        <v>208175</v>
      </c>
      <c r="I9" s="100">
        <f t="shared" si="1"/>
        <v>403009</v>
      </c>
      <c r="J9" s="100">
        <f t="shared" si="1"/>
        <v>4833864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4833864</v>
      </c>
      <c r="X9" s="100">
        <f t="shared" si="1"/>
        <v>3241971</v>
      </c>
      <c r="Y9" s="100">
        <f t="shared" si="1"/>
        <v>1591893</v>
      </c>
      <c r="Z9" s="137">
        <f>+IF(X9&lt;&gt;0,+(Y9/X9)*100,0)</f>
        <v>49.10262923388272</v>
      </c>
      <c r="AA9" s="153">
        <f>SUM(AA10:AA14)</f>
        <v>12967883</v>
      </c>
    </row>
    <row r="10" spans="1:27" ht="13.5">
      <c r="A10" s="138" t="s">
        <v>79</v>
      </c>
      <c r="B10" s="136"/>
      <c r="C10" s="155">
        <v>4863200</v>
      </c>
      <c r="D10" s="155"/>
      <c r="E10" s="156">
        <v>2549059</v>
      </c>
      <c r="F10" s="60">
        <v>2549059</v>
      </c>
      <c r="G10" s="60">
        <v>544070</v>
      </c>
      <c r="H10" s="60">
        <v>96337</v>
      </c>
      <c r="I10" s="60">
        <v>305946</v>
      </c>
      <c r="J10" s="60">
        <v>946353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946353</v>
      </c>
      <c r="X10" s="60">
        <v>637265</v>
      </c>
      <c r="Y10" s="60">
        <v>309088</v>
      </c>
      <c r="Z10" s="140">
        <v>48.5</v>
      </c>
      <c r="AA10" s="155">
        <v>2549059</v>
      </c>
    </row>
    <row r="11" spans="1:27" ht="13.5">
      <c r="A11" s="138" t="s">
        <v>80</v>
      </c>
      <c r="B11" s="136"/>
      <c r="C11" s="155">
        <v>1502612</v>
      </c>
      <c r="D11" s="155"/>
      <c r="E11" s="156">
        <v>2250688</v>
      </c>
      <c r="F11" s="60">
        <v>2250688</v>
      </c>
      <c r="G11" s="60">
        <v>834839</v>
      </c>
      <c r="H11" s="60">
        <v>16424</v>
      </c>
      <c r="I11" s="60">
        <v>7132</v>
      </c>
      <c r="J11" s="60">
        <v>858395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858395</v>
      </c>
      <c r="X11" s="60">
        <v>562672</v>
      </c>
      <c r="Y11" s="60">
        <v>295723</v>
      </c>
      <c r="Z11" s="140">
        <v>52.56</v>
      </c>
      <c r="AA11" s="155">
        <v>2250688</v>
      </c>
    </row>
    <row r="12" spans="1:27" ht="13.5">
      <c r="A12" s="138" t="s">
        <v>81</v>
      </c>
      <c r="B12" s="136"/>
      <c r="C12" s="155">
        <v>6483025</v>
      </c>
      <c r="D12" s="155"/>
      <c r="E12" s="156">
        <v>7724136</v>
      </c>
      <c r="F12" s="60">
        <v>7724136</v>
      </c>
      <c r="G12" s="60">
        <v>2672121</v>
      </c>
      <c r="H12" s="60">
        <v>95414</v>
      </c>
      <c r="I12" s="60">
        <v>89931</v>
      </c>
      <c r="J12" s="60">
        <v>2857466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2857466</v>
      </c>
      <c r="X12" s="60">
        <v>1931034</v>
      </c>
      <c r="Y12" s="60">
        <v>926432</v>
      </c>
      <c r="Z12" s="140">
        <v>47.98</v>
      </c>
      <c r="AA12" s="155">
        <v>7724136</v>
      </c>
    </row>
    <row r="13" spans="1:27" ht="13.5">
      <c r="A13" s="138" t="s">
        <v>82</v>
      </c>
      <c r="B13" s="136"/>
      <c r="C13" s="155"/>
      <c r="D13" s="155"/>
      <c r="E13" s="156">
        <v>444000</v>
      </c>
      <c r="F13" s="60">
        <v>444000</v>
      </c>
      <c r="G13" s="60">
        <v>171650</v>
      </c>
      <c r="H13" s="60"/>
      <c r="I13" s="60"/>
      <c r="J13" s="60">
        <v>171650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171650</v>
      </c>
      <c r="X13" s="60">
        <v>111000</v>
      </c>
      <c r="Y13" s="60">
        <v>60650</v>
      </c>
      <c r="Z13" s="140">
        <v>54.64</v>
      </c>
      <c r="AA13" s="155">
        <v>444000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29477905</v>
      </c>
      <c r="D15" s="153">
        <f>SUM(D16:D18)</f>
        <v>0</v>
      </c>
      <c r="E15" s="154">
        <f t="shared" si="2"/>
        <v>37642553</v>
      </c>
      <c r="F15" s="100">
        <f t="shared" si="2"/>
        <v>37642553</v>
      </c>
      <c r="G15" s="100">
        <f t="shared" si="2"/>
        <v>4562205</v>
      </c>
      <c r="H15" s="100">
        <f t="shared" si="2"/>
        <v>176184</v>
      </c>
      <c r="I15" s="100">
        <f t="shared" si="2"/>
        <v>420012</v>
      </c>
      <c r="J15" s="100">
        <f t="shared" si="2"/>
        <v>5158401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5158401</v>
      </c>
      <c r="X15" s="100">
        <f t="shared" si="2"/>
        <v>9410638</v>
      </c>
      <c r="Y15" s="100">
        <f t="shared" si="2"/>
        <v>-4252237</v>
      </c>
      <c r="Z15" s="137">
        <f>+IF(X15&lt;&gt;0,+(Y15/X15)*100,0)</f>
        <v>-45.18542738547588</v>
      </c>
      <c r="AA15" s="153">
        <f>SUM(AA16:AA18)</f>
        <v>37642553</v>
      </c>
    </row>
    <row r="16" spans="1:27" ht="13.5">
      <c r="A16" s="138" t="s">
        <v>85</v>
      </c>
      <c r="B16" s="136"/>
      <c r="C16" s="155">
        <v>23232864</v>
      </c>
      <c r="D16" s="155"/>
      <c r="E16" s="156">
        <v>30147768</v>
      </c>
      <c r="F16" s="60">
        <v>30147768</v>
      </c>
      <c r="G16" s="60">
        <v>2387908</v>
      </c>
      <c r="H16" s="60">
        <v>10082</v>
      </c>
      <c r="I16" s="60">
        <v>286029</v>
      </c>
      <c r="J16" s="60">
        <v>2684019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2684019</v>
      </c>
      <c r="X16" s="60">
        <v>7536942</v>
      </c>
      <c r="Y16" s="60">
        <v>-4852923</v>
      </c>
      <c r="Z16" s="140">
        <v>-64.39</v>
      </c>
      <c r="AA16" s="155">
        <v>30147768</v>
      </c>
    </row>
    <row r="17" spans="1:27" ht="13.5">
      <c r="A17" s="138" t="s">
        <v>86</v>
      </c>
      <c r="B17" s="136"/>
      <c r="C17" s="155">
        <v>6245041</v>
      </c>
      <c r="D17" s="155"/>
      <c r="E17" s="156">
        <v>7494785</v>
      </c>
      <c r="F17" s="60">
        <v>7494785</v>
      </c>
      <c r="G17" s="60">
        <v>2174297</v>
      </c>
      <c r="H17" s="60">
        <v>166102</v>
      </c>
      <c r="I17" s="60">
        <v>133983</v>
      </c>
      <c r="J17" s="60">
        <v>2474382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2474382</v>
      </c>
      <c r="X17" s="60">
        <v>1873696</v>
      </c>
      <c r="Y17" s="60">
        <v>600686</v>
      </c>
      <c r="Z17" s="140">
        <v>32.06</v>
      </c>
      <c r="AA17" s="155">
        <v>7494785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34948730</v>
      </c>
      <c r="D19" s="153">
        <f>SUM(D20:D23)</f>
        <v>0</v>
      </c>
      <c r="E19" s="154">
        <f t="shared" si="3"/>
        <v>47429523</v>
      </c>
      <c r="F19" s="100">
        <f t="shared" si="3"/>
        <v>47429523</v>
      </c>
      <c r="G19" s="100">
        <f t="shared" si="3"/>
        <v>3129544</v>
      </c>
      <c r="H19" s="100">
        <f t="shared" si="3"/>
        <v>2435270</v>
      </c>
      <c r="I19" s="100">
        <f t="shared" si="3"/>
        <v>2404362</v>
      </c>
      <c r="J19" s="100">
        <f t="shared" si="3"/>
        <v>7969176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7969176</v>
      </c>
      <c r="X19" s="100">
        <f t="shared" si="3"/>
        <v>11857381</v>
      </c>
      <c r="Y19" s="100">
        <f t="shared" si="3"/>
        <v>-3888205</v>
      </c>
      <c r="Z19" s="137">
        <f>+IF(X19&lt;&gt;0,+(Y19/X19)*100,0)</f>
        <v>-32.791431767267994</v>
      </c>
      <c r="AA19" s="153">
        <f>SUM(AA20:AA23)</f>
        <v>47429523</v>
      </c>
    </row>
    <row r="20" spans="1:27" ht="13.5">
      <c r="A20" s="138" t="s">
        <v>89</v>
      </c>
      <c r="B20" s="136"/>
      <c r="C20" s="155">
        <v>28774591</v>
      </c>
      <c r="D20" s="155"/>
      <c r="E20" s="156">
        <v>40202721</v>
      </c>
      <c r="F20" s="60">
        <v>40202721</v>
      </c>
      <c r="G20" s="60">
        <v>2563586</v>
      </c>
      <c r="H20" s="60">
        <v>1865893</v>
      </c>
      <c r="I20" s="60">
        <v>1827451</v>
      </c>
      <c r="J20" s="60">
        <v>6256930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6256930</v>
      </c>
      <c r="X20" s="60">
        <v>10050680</v>
      </c>
      <c r="Y20" s="60">
        <v>-3793750</v>
      </c>
      <c r="Z20" s="140">
        <v>-37.75</v>
      </c>
      <c r="AA20" s="155">
        <v>40202721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6174139</v>
      </c>
      <c r="D23" s="155"/>
      <c r="E23" s="156">
        <v>7226802</v>
      </c>
      <c r="F23" s="60">
        <v>7226802</v>
      </c>
      <c r="G23" s="60">
        <v>565958</v>
      </c>
      <c r="H23" s="60">
        <v>569377</v>
      </c>
      <c r="I23" s="60">
        <v>576911</v>
      </c>
      <c r="J23" s="60">
        <v>1712246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1712246</v>
      </c>
      <c r="X23" s="60">
        <v>1806701</v>
      </c>
      <c r="Y23" s="60">
        <v>-94455</v>
      </c>
      <c r="Z23" s="140">
        <v>-5.23</v>
      </c>
      <c r="AA23" s="155">
        <v>7226802</v>
      </c>
    </row>
    <row r="24" spans="1:27" ht="13.5">
      <c r="A24" s="135" t="s">
        <v>93</v>
      </c>
      <c r="B24" s="142" t="s">
        <v>94</v>
      </c>
      <c r="C24" s="153">
        <v>547380</v>
      </c>
      <c r="D24" s="153"/>
      <c r="E24" s="154">
        <v>537497</v>
      </c>
      <c r="F24" s="100">
        <v>537497</v>
      </c>
      <c r="G24" s="100">
        <v>187501</v>
      </c>
      <c r="H24" s="100"/>
      <c r="I24" s="100"/>
      <c r="J24" s="100">
        <v>187501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187501</v>
      </c>
      <c r="X24" s="100">
        <v>134374</v>
      </c>
      <c r="Y24" s="100">
        <v>53127</v>
      </c>
      <c r="Z24" s="137">
        <v>39.54</v>
      </c>
      <c r="AA24" s="153">
        <v>537497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139126091</v>
      </c>
      <c r="D25" s="168">
        <f>+D5+D9+D15+D19+D24</f>
        <v>0</v>
      </c>
      <c r="E25" s="169">
        <f t="shared" si="4"/>
        <v>162471012</v>
      </c>
      <c r="F25" s="73">
        <f t="shared" si="4"/>
        <v>162471012</v>
      </c>
      <c r="G25" s="73">
        <f t="shared" si="4"/>
        <v>36712803</v>
      </c>
      <c r="H25" s="73">
        <f t="shared" si="4"/>
        <v>3282640</v>
      </c>
      <c r="I25" s="73">
        <f t="shared" si="4"/>
        <v>6669145</v>
      </c>
      <c r="J25" s="73">
        <f t="shared" si="4"/>
        <v>46664588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46664588</v>
      </c>
      <c r="X25" s="73">
        <f t="shared" si="4"/>
        <v>40617753</v>
      </c>
      <c r="Y25" s="73">
        <f t="shared" si="4"/>
        <v>6046835</v>
      </c>
      <c r="Z25" s="170">
        <f>+IF(X25&lt;&gt;0,+(Y25/X25)*100,0)</f>
        <v>14.887172611444067</v>
      </c>
      <c r="AA25" s="168">
        <f>+AA5+AA9+AA15+AA19+AA24</f>
        <v>162471012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48586653</v>
      </c>
      <c r="D28" s="153">
        <f>SUM(D29:D31)</f>
        <v>0</v>
      </c>
      <c r="E28" s="154">
        <f t="shared" si="5"/>
        <v>61033872</v>
      </c>
      <c r="F28" s="100">
        <f t="shared" si="5"/>
        <v>61033872</v>
      </c>
      <c r="G28" s="100">
        <f t="shared" si="5"/>
        <v>2903288</v>
      </c>
      <c r="H28" s="100">
        <f t="shared" si="5"/>
        <v>4135872</v>
      </c>
      <c r="I28" s="100">
        <f t="shared" si="5"/>
        <v>3562394</v>
      </c>
      <c r="J28" s="100">
        <f t="shared" si="5"/>
        <v>10601554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10601554</v>
      </c>
      <c r="X28" s="100">
        <f t="shared" si="5"/>
        <v>15258468</v>
      </c>
      <c r="Y28" s="100">
        <f t="shared" si="5"/>
        <v>-4656914</v>
      </c>
      <c r="Z28" s="137">
        <f>+IF(X28&lt;&gt;0,+(Y28/X28)*100,0)</f>
        <v>-30.520193770436194</v>
      </c>
      <c r="AA28" s="153">
        <f>SUM(AA29:AA31)</f>
        <v>61033872</v>
      </c>
    </row>
    <row r="29" spans="1:27" ht="13.5">
      <c r="A29" s="138" t="s">
        <v>75</v>
      </c>
      <c r="B29" s="136"/>
      <c r="C29" s="155">
        <v>17849069</v>
      </c>
      <c r="D29" s="155"/>
      <c r="E29" s="156">
        <v>22118489</v>
      </c>
      <c r="F29" s="60">
        <v>22118489</v>
      </c>
      <c r="G29" s="60">
        <v>1275558</v>
      </c>
      <c r="H29" s="60">
        <v>1444319</v>
      </c>
      <c r="I29" s="60">
        <v>1504872</v>
      </c>
      <c r="J29" s="60">
        <v>4224749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4224749</v>
      </c>
      <c r="X29" s="60">
        <v>5529622</v>
      </c>
      <c r="Y29" s="60">
        <v>-1304873</v>
      </c>
      <c r="Z29" s="140">
        <v>-23.6</v>
      </c>
      <c r="AA29" s="155">
        <v>22118489</v>
      </c>
    </row>
    <row r="30" spans="1:27" ht="13.5">
      <c r="A30" s="138" t="s">
        <v>76</v>
      </c>
      <c r="B30" s="136"/>
      <c r="C30" s="157">
        <v>13702397</v>
      </c>
      <c r="D30" s="157"/>
      <c r="E30" s="158">
        <v>22191312</v>
      </c>
      <c r="F30" s="159">
        <v>22191312</v>
      </c>
      <c r="G30" s="159">
        <v>738284</v>
      </c>
      <c r="H30" s="159">
        <v>1821636</v>
      </c>
      <c r="I30" s="159">
        <v>946162</v>
      </c>
      <c r="J30" s="159">
        <v>3506082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3506082</v>
      </c>
      <c r="X30" s="159">
        <v>5547828</v>
      </c>
      <c r="Y30" s="159">
        <v>-2041746</v>
      </c>
      <c r="Z30" s="141">
        <v>-36.8</v>
      </c>
      <c r="AA30" s="157">
        <v>22191312</v>
      </c>
    </row>
    <row r="31" spans="1:27" ht="13.5">
      <c r="A31" s="138" t="s">
        <v>77</v>
      </c>
      <c r="B31" s="136"/>
      <c r="C31" s="155">
        <v>17035187</v>
      </c>
      <c r="D31" s="155"/>
      <c r="E31" s="156">
        <v>16724071</v>
      </c>
      <c r="F31" s="60">
        <v>16724071</v>
      </c>
      <c r="G31" s="60">
        <v>889446</v>
      </c>
      <c r="H31" s="60">
        <v>869917</v>
      </c>
      <c r="I31" s="60">
        <v>1111360</v>
      </c>
      <c r="J31" s="60">
        <v>2870723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2870723</v>
      </c>
      <c r="X31" s="60">
        <v>4181018</v>
      </c>
      <c r="Y31" s="60">
        <v>-1310295</v>
      </c>
      <c r="Z31" s="140">
        <v>-31.34</v>
      </c>
      <c r="AA31" s="155">
        <v>16724071</v>
      </c>
    </row>
    <row r="32" spans="1:27" ht="13.5">
      <c r="A32" s="135" t="s">
        <v>78</v>
      </c>
      <c r="B32" s="136"/>
      <c r="C32" s="153">
        <f aca="true" t="shared" si="6" ref="C32:Y32">SUM(C33:C37)</f>
        <v>13978108</v>
      </c>
      <c r="D32" s="153">
        <f>SUM(D33:D37)</f>
        <v>0</v>
      </c>
      <c r="E32" s="154">
        <f t="shared" si="6"/>
        <v>15975013</v>
      </c>
      <c r="F32" s="100">
        <f t="shared" si="6"/>
        <v>15975013</v>
      </c>
      <c r="G32" s="100">
        <f t="shared" si="6"/>
        <v>1338930</v>
      </c>
      <c r="H32" s="100">
        <f t="shared" si="6"/>
        <v>1497756</v>
      </c>
      <c r="I32" s="100">
        <f t="shared" si="6"/>
        <v>1567792</v>
      </c>
      <c r="J32" s="100">
        <f t="shared" si="6"/>
        <v>4404478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4404478</v>
      </c>
      <c r="X32" s="100">
        <f t="shared" si="6"/>
        <v>3993753</v>
      </c>
      <c r="Y32" s="100">
        <f t="shared" si="6"/>
        <v>410725</v>
      </c>
      <c r="Z32" s="137">
        <f>+IF(X32&lt;&gt;0,+(Y32/X32)*100,0)</f>
        <v>10.28418632799775</v>
      </c>
      <c r="AA32" s="153">
        <f>SUM(AA33:AA37)</f>
        <v>15975013</v>
      </c>
    </row>
    <row r="33" spans="1:27" ht="13.5">
      <c r="A33" s="138" t="s">
        <v>79</v>
      </c>
      <c r="B33" s="136"/>
      <c r="C33" s="155">
        <v>4678727</v>
      </c>
      <c r="D33" s="155"/>
      <c r="E33" s="156">
        <v>5096472</v>
      </c>
      <c r="F33" s="60">
        <v>5096472</v>
      </c>
      <c r="G33" s="60">
        <v>423314</v>
      </c>
      <c r="H33" s="60">
        <v>492191</v>
      </c>
      <c r="I33" s="60">
        <v>411423</v>
      </c>
      <c r="J33" s="60">
        <v>1326928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1326928</v>
      </c>
      <c r="X33" s="60">
        <v>1274118</v>
      </c>
      <c r="Y33" s="60">
        <v>52810</v>
      </c>
      <c r="Z33" s="140">
        <v>4.14</v>
      </c>
      <c r="AA33" s="155">
        <v>5096472</v>
      </c>
    </row>
    <row r="34" spans="1:27" ht="13.5">
      <c r="A34" s="138" t="s">
        <v>80</v>
      </c>
      <c r="B34" s="136"/>
      <c r="C34" s="155">
        <v>2181569</v>
      </c>
      <c r="D34" s="155"/>
      <c r="E34" s="156">
        <v>2530848</v>
      </c>
      <c r="F34" s="60">
        <v>2530848</v>
      </c>
      <c r="G34" s="60">
        <v>159188</v>
      </c>
      <c r="H34" s="60">
        <v>360735</v>
      </c>
      <c r="I34" s="60">
        <v>551823</v>
      </c>
      <c r="J34" s="60">
        <v>1071746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1071746</v>
      </c>
      <c r="X34" s="60">
        <v>632712</v>
      </c>
      <c r="Y34" s="60">
        <v>439034</v>
      </c>
      <c r="Z34" s="140">
        <v>69.39</v>
      </c>
      <c r="AA34" s="155">
        <v>2530848</v>
      </c>
    </row>
    <row r="35" spans="1:27" ht="13.5">
      <c r="A35" s="138" t="s">
        <v>81</v>
      </c>
      <c r="B35" s="136"/>
      <c r="C35" s="155">
        <v>7117812</v>
      </c>
      <c r="D35" s="155"/>
      <c r="E35" s="156">
        <v>8347693</v>
      </c>
      <c r="F35" s="60">
        <v>8347693</v>
      </c>
      <c r="G35" s="60">
        <v>756428</v>
      </c>
      <c r="H35" s="60">
        <v>644830</v>
      </c>
      <c r="I35" s="60">
        <v>604546</v>
      </c>
      <c r="J35" s="60">
        <v>2005804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2005804</v>
      </c>
      <c r="X35" s="60">
        <v>2086923</v>
      </c>
      <c r="Y35" s="60">
        <v>-81119</v>
      </c>
      <c r="Z35" s="140">
        <v>-3.89</v>
      </c>
      <c r="AA35" s="155">
        <v>8347693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14697529</v>
      </c>
      <c r="D38" s="153">
        <f>SUM(D39:D41)</f>
        <v>0</v>
      </c>
      <c r="E38" s="154">
        <f t="shared" si="7"/>
        <v>19295540</v>
      </c>
      <c r="F38" s="100">
        <f t="shared" si="7"/>
        <v>19295540</v>
      </c>
      <c r="G38" s="100">
        <f t="shared" si="7"/>
        <v>1736765</v>
      </c>
      <c r="H38" s="100">
        <f t="shared" si="7"/>
        <v>1313901</v>
      </c>
      <c r="I38" s="100">
        <f t="shared" si="7"/>
        <v>2105985</v>
      </c>
      <c r="J38" s="100">
        <f t="shared" si="7"/>
        <v>5156651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5156651</v>
      </c>
      <c r="X38" s="100">
        <f t="shared" si="7"/>
        <v>4823885</v>
      </c>
      <c r="Y38" s="100">
        <f t="shared" si="7"/>
        <v>332766</v>
      </c>
      <c r="Z38" s="137">
        <f>+IF(X38&lt;&gt;0,+(Y38/X38)*100,0)</f>
        <v>6.898298777852291</v>
      </c>
      <c r="AA38" s="153">
        <f>SUM(AA39:AA41)</f>
        <v>19295540</v>
      </c>
    </row>
    <row r="39" spans="1:27" ht="13.5">
      <c r="A39" s="138" t="s">
        <v>85</v>
      </c>
      <c r="B39" s="136"/>
      <c r="C39" s="155">
        <v>6240664</v>
      </c>
      <c r="D39" s="155"/>
      <c r="E39" s="156">
        <v>8535163</v>
      </c>
      <c r="F39" s="60">
        <v>8535163</v>
      </c>
      <c r="G39" s="60">
        <v>1173353</v>
      </c>
      <c r="H39" s="60">
        <v>959411</v>
      </c>
      <c r="I39" s="60">
        <v>817973</v>
      </c>
      <c r="J39" s="60">
        <v>2950737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2950737</v>
      </c>
      <c r="X39" s="60">
        <v>2133791</v>
      </c>
      <c r="Y39" s="60">
        <v>816946</v>
      </c>
      <c r="Z39" s="140">
        <v>38.29</v>
      </c>
      <c r="AA39" s="155">
        <v>8535163</v>
      </c>
    </row>
    <row r="40" spans="1:27" ht="13.5">
      <c r="A40" s="138" t="s">
        <v>86</v>
      </c>
      <c r="B40" s="136"/>
      <c r="C40" s="155">
        <v>8456865</v>
      </c>
      <c r="D40" s="155"/>
      <c r="E40" s="156">
        <v>10760377</v>
      </c>
      <c r="F40" s="60">
        <v>10760377</v>
      </c>
      <c r="G40" s="60">
        <v>563412</v>
      </c>
      <c r="H40" s="60">
        <v>354490</v>
      </c>
      <c r="I40" s="60">
        <v>1288012</v>
      </c>
      <c r="J40" s="60">
        <v>2205914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2205914</v>
      </c>
      <c r="X40" s="60">
        <v>2690094</v>
      </c>
      <c r="Y40" s="60">
        <v>-484180</v>
      </c>
      <c r="Z40" s="140">
        <v>-18</v>
      </c>
      <c r="AA40" s="155">
        <v>10760377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24764444</v>
      </c>
      <c r="D42" s="153">
        <f>SUM(D43:D46)</f>
        <v>0</v>
      </c>
      <c r="E42" s="154">
        <f t="shared" si="8"/>
        <v>29526747</v>
      </c>
      <c r="F42" s="100">
        <f t="shared" si="8"/>
        <v>29526747</v>
      </c>
      <c r="G42" s="100">
        <f t="shared" si="8"/>
        <v>2469492</v>
      </c>
      <c r="H42" s="100">
        <f t="shared" si="8"/>
        <v>2496899</v>
      </c>
      <c r="I42" s="100">
        <f t="shared" si="8"/>
        <v>2603390</v>
      </c>
      <c r="J42" s="100">
        <f t="shared" si="8"/>
        <v>7569781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7569781</v>
      </c>
      <c r="X42" s="100">
        <f t="shared" si="8"/>
        <v>7381687</v>
      </c>
      <c r="Y42" s="100">
        <f t="shared" si="8"/>
        <v>188094</v>
      </c>
      <c r="Z42" s="137">
        <f>+IF(X42&lt;&gt;0,+(Y42/X42)*100,0)</f>
        <v>2.5481167109903198</v>
      </c>
      <c r="AA42" s="153">
        <f>SUM(AA43:AA46)</f>
        <v>29526747</v>
      </c>
    </row>
    <row r="43" spans="1:27" ht="13.5">
      <c r="A43" s="138" t="s">
        <v>89</v>
      </c>
      <c r="B43" s="136"/>
      <c r="C43" s="155">
        <v>21055835</v>
      </c>
      <c r="D43" s="155"/>
      <c r="E43" s="156">
        <v>24120700</v>
      </c>
      <c r="F43" s="60">
        <v>24120700</v>
      </c>
      <c r="G43" s="60">
        <v>2138041</v>
      </c>
      <c r="H43" s="60">
        <v>2363994</v>
      </c>
      <c r="I43" s="60">
        <v>2074676</v>
      </c>
      <c r="J43" s="60">
        <v>6576711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6576711</v>
      </c>
      <c r="X43" s="60">
        <v>6030175</v>
      </c>
      <c r="Y43" s="60">
        <v>546536</v>
      </c>
      <c r="Z43" s="140">
        <v>9.06</v>
      </c>
      <c r="AA43" s="155">
        <v>24120700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3708609</v>
      </c>
      <c r="D46" s="155"/>
      <c r="E46" s="156">
        <v>5406047</v>
      </c>
      <c r="F46" s="60">
        <v>5406047</v>
      </c>
      <c r="G46" s="60">
        <v>331451</v>
      </c>
      <c r="H46" s="60">
        <v>132905</v>
      </c>
      <c r="I46" s="60">
        <v>528714</v>
      </c>
      <c r="J46" s="60">
        <v>993070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993070</v>
      </c>
      <c r="X46" s="60">
        <v>1351512</v>
      </c>
      <c r="Y46" s="60">
        <v>-358442</v>
      </c>
      <c r="Z46" s="140">
        <v>-26.52</v>
      </c>
      <c r="AA46" s="155">
        <v>5406047</v>
      </c>
    </row>
    <row r="47" spans="1:27" ht="13.5">
      <c r="A47" s="135" t="s">
        <v>93</v>
      </c>
      <c r="B47" s="142" t="s">
        <v>94</v>
      </c>
      <c r="C47" s="153">
        <v>588959</v>
      </c>
      <c r="D47" s="153"/>
      <c r="E47" s="154">
        <v>1410045</v>
      </c>
      <c r="F47" s="100">
        <v>1410045</v>
      </c>
      <c r="G47" s="100">
        <v>43592</v>
      </c>
      <c r="H47" s="100">
        <v>37952</v>
      </c>
      <c r="I47" s="100">
        <v>273309</v>
      </c>
      <c r="J47" s="100">
        <v>354853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354853</v>
      </c>
      <c r="X47" s="100">
        <v>352511</v>
      </c>
      <c r="Y47" s="100">
        <v>2342</v>
      </c>
      <c r="Z47" s="137">
        <v>0.66</v>
      </c>
      <c r="AA47" s="153">
        <v>1410045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102615693</v>
      </c>
      <c r="D48" s="168">
        <f>+D28+D32+D38+D42+D47</f>
        <v>0</v>
      </c>
      <c r="E48" s="169">
        <f t="shared" si="9"/>
        <v>127241217</v>
      </c>
      <c r="F48" s="73">
        <f t="shared" si="9"/>
        <v>127241217</v>
      </c>
      <c r="G48" s="73">
        <f t="shared" si="9"/>
        <v>8492067</v>
      </c>
      <c r="H48" s="73">
        <f t="shared" si="9"/>
        <v>9482380</v>
      </c>
      <c r="I48" s="73">
        <f t="shared" si="9"/>
        <v>10112870</v>
      </c>
      <c r="J48" s="73">
        <f t="shared" si="9"/>
        <v>28087317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28087317</v>
      </c>
      <c r="X48" s="73">
        <f t="shared" si="9"/>
        <v>31810304</v>
      </c>
      <c r="Y48" s="73">
        <f t="shared" si="9"/>
        <v>-3722987</v>
      </c>
      <c r="Z48" s="170">
        <f>+IF(X48&lt;&gt;0,+(Y48/X48)*100,0)</f>
        <v>-11.70371399154186</v>
      </c>
      <c r="AA48" s="168">
        <f>+AA28+AA32+AA38+AA42+AA47</f>
        <v>127241217</v>
      </c>
    </row>
    <row r="49" spans="1:27" ht="13.5">
      <c r="A49" s="148" t="s">
        <v>49</v>
      </c>
      <c r="B49" s="149"/>
      <c r="C49" s="171">
        <f aca="true" t="shared" si="10" ref="C49:Y49">+C25-C48</f>
        <v>36510398</v>
      </c>
      <c r="D49" s="171">
        <f>+D25-D48</f>
        <v>0</v>
      </c>
      <c r="E49" s="172">
        <f t="shared" si="10"/>
        <v>35229795</v>
      </c>
      <c r="F49" s="173">
        <f t="shared" si="10"/>
        <v>35229795</v>
      </c>
      <c r="G49" s="173">
        <f t="shared" si="10"/>
        <v>28220736</v>
      </c>
      <c r="H49" s="173">
        <f t="shared" si="10"/>
        <v>-6199740</v>
      </c>
      <c r="I49" s="173">
        <f t="shared" si="10"/>
        <v>-3443725</v>
      </c>
      <c r="J49" s="173">
        <f t="shared" si="10"/>
        <v>18577271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18577271</v>
      </c>
      <c r="X49" s="173">
        <f>IF(F25=F48,0,X25-X48)</f>
        <v>8807449</v>
      </c>
      <c r="Y49" s="173">
        <f t="shared" si="10"/>
        <v>9769822</v>
      </c>
      <c r="Z49" s="174">
        <f>+IF(X49&lt;&gt;0,+(Y49/X49)*100,0)</f>
        <v>110.92680752394932</v>
      </c>
      <c r="AA49" s="171">
        <f>+AA25-AA48</f>
        <v>35229795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14051255</v>
      </c>
      <c r="D5" s="155">
        <v>0</v>
      </c>
      <c r="E5" s="156">
        <v>13837153</v>
      </c>
      <c r="F5" s="60">
        <v>13837153</v>
      </c>
      <c r="G5" s="60">
        <v>17814</v>
      </c>
      <c r="H5" s="60">
        <v>3051</v>
      </c>
      <c r="I5" s="60">
        <v>1804051</v>
      </c>
      <c r="J5" s="60">
        <v>1824916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1824916</v>
      </c>
      <c r="X5" s="60">
        <v>3459288</v>
      </c>
      <c r="Y5" s="60">
        <v>-1634372</v>
      </c>
      <c r="Z5" s="140">
        <v>-47.25</v>
      </c>
      <c r="AA5" s="155">
        <v>13837153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7</v>
      </c>
      <c r="H6" s="60">
        <v>0</v>
      </c>
      <c r="I6" s="60">
        <v>0</v>
      </c>
      <c r="J6" s="60">
        <v>7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7</v>
      </c>
      <c r="X6" s="60">
        <v>0</v>
      </c>
      <c r="Y6" s="60">
        <v>7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23303069</v>
      </c>
      <c r="D7" s="155">
        <v>0</v>
      </c>
      <c r="E7" s="156">
        <v>23867745</v>
      </c>
      <c r="F7" s="60">
        <v>23867745</v>
      </c>
      <c r="G7" s="60">
        <v>1780332</v>
      </c>
      <c r="H7" s="60">
        <v>1854021</v>
      </c>
      <c r="I7" s="60">
        <v>1815205</v>
      </c>
      <c r="J7" s="60">
        <v>5449558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5449558</v>
      </c>
      <c r="X7" s="60">
        <v>5966936</v>
      </c>
      <c r="Y7" s="60">
        <v>-517378</v>
      </c>
      <c r="Z7" s="140">
        <v>-8.67</v>
      </c>
      <c r="AA7" s="155">
        <v>23867745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4587519</v>
      </c>
      <c r="D10" s="155">
        <v>0</v>
      </c>
      <c r="E10" s="156">
        <v>5617027</v>
      </c>
      <c r="F10" s="54">
        <v>5617027</v>
      </c>
      <c r="G10" s="54">
        <v>421270</v>
      </c>
      <c r="H10" s="54">
        <v>423775</v>
      </c>
      <c r="I10" s="54">
        <v>428960</v>
      </c>
      <c r="J10" s="54">
        <v>1274005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1274005</v>
      </c>
      <c r="X10" s="54">
        <v>1404257</v>
      </c>
      <c r="Y10" s="54">
        <v>-130252</v>
      </c>
      <c r="Z10" s="184">
        <v>-9.28</v>
      </c>
      <c r="AA10" s="130">
        <v>5617027</v>
      </c>
    </row>
    <row r="11" spans="1:27" ht="13.5">
      <c r="A11" s="183" t="s">
        <v>107</v>
      </c>
      <c r="B11" s="185"/>
      <c r="C11" s="155">
        <v>1009311</v>
      </c>
      <c r="D11" s="155">
        <v>0</v>
      </c>
      <c r="E11" s="156">
        <v>0</v>
      </c>
      <c r="F11" s="60">
        <v>0</v>
      </c>
      <c r="G11" s="60">
        <v>88737</v>
      </c>
      <c r="H11" s="60">
        <v>88737</v>
      </c>
      <c r="I11" s="60">
        <v>88683</v>
      </c>
      <c r="J11" s="60">
        <v>266157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266157</v>
      </c>
      <c r="X11" s="60">
        <v>0</v>
      </c>
      <c r="Y11" s="60">
        <v>266157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577763</v>
      </c>
      <c r="D12" s="155">
        <v>0</v>
      </c>
      <c r="E12" s="156">
        <v>868664</v>
      </c>
      <c r="F12" s="60">
        <v>868664</v>
      </c>
      <c r="G12" s="60">
        <v>39444</v>
      </c>
      <c r="H12" s="60">
        <v>48567</v>
      </c>
      <c r="I12" s="60">
        <v>265147</v>
      </c>
      <c r="J12" s="60">
        <v>353158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353158</v>
      </c>
      <c r="X12" s="60">
        <v>217166</v>
      </c>
      <c r="Y12" s="60">
        <v>135992</v>
      </c>
      <c r="Z12" s="140">
        <v>62.62</v>
      </c>
      <c r="AA12" s="155">
        <v>868664</v>
      </c>
    </row>
    <row r="13" spans="1:27" ht="13.5">
      <c r="A13" s="181" t="s">
        <v>109</v>
      </c>
      <c r="B13" s="185"/>
      <c r="C13" s="155">
        <v>1043223</v>
      </c>
      <c r="D13" s="155">
        <v>0</v>
      </c>
      <c r="E13" s="156">
        <v>1314190</v>
      </c>
      <c r="F13" s="60">
        <v>1314190</v>
      </c>
      <c r="G13" s="60">
        <v>97127</v>
      </c>
      <c r="H13" s="60">
        <v>202709</v>
      </c>
      <c r="I13" s="60">
        <v>163623</v>
      </c>
      <c r="J13" s="60">
        <v>463459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463459</v>
      </c>
      <c r="X13" s="60">
        <v>328548</v>
      </c>
      <c r="Y13" s="60">
        <v>134911</v>
      </c>
      <c r="Z13" s="140">
        <v>41.06</v>
      </c>
      <c r="AA13" s="155">
        <v>1314190</v>
      </c>
    </row>
    <row r="14" spans="1:27" ht="13.5">
      <c r="A14" s="181" t="s">
        <v>110</v>
      </c>
      <c r="B14" s="185"/>
      <c r="C14" s="155">
        <v>3281996</v>
      </c>
      <c r="D14" s="155">
        <v>0</v>
      </c>
      <c r="E14" s="156">
        <v>3369561</v>
      </c>
      <c r="F14" s="60">
        <v>3369561</v>
      </c>
      <c r="G14" s="60">
        <v>308854</v>
      </c>
      <c r="H14" s="60">
        <v>312137</v>
      </c>
      <c r="I14" s="60">
        <v>301549</v>
      </c>
      <c r="J14" s="60">
        <v>922540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922540</v>
      </c>
      <c r="X14" s="60">
        <v>842390</v>
      </c>
      <c r="Y14" s="60">
        <v>80150</v>
      </c>
      <c r="Z14" s="140">
        <v>9.51</v>
      </c>
      <c r="AA14" s="155">
        <v>3369561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329496</v>
      </c>
      <c r="D16" s="155">
        <v>0</v>
      </c>
      <c r="E16" s="156">
        <v>374297</v>
      </c>
      <c r="F16" s="60">
        <v>374297</v>
      </c>
      <c r="G16" s="60">
        <v>32850</v>
      </c>
      <c r="H16" s="60">
        <v>24350</v>
      </c>
      <c r="I16" s="60">
        <v>33700</v>
      </c>
      <c r="J16" s="60">
        <v>90900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90900</v>
      </c>
      <c r="X16" s="60">
        <v>93574</v>
      </c>
      <c r="Y16" s="60">
        <v>-2674</v>
      </c>
      <c r="Z16" s="140">
        <v>-2.86</v>
      </c>
      <c r="AA16" s="155">
        <v>374297</v>
      </c>
    </row>
    <row r="17" spans="1:27" ht="13.5">
      <c r="A17" s="181" t="s">
        <v>113</v>
      </c>
      <c r="B17" s="185"/>
      <c r="C17" s="155">
        <v>2142991</v>
      </c>
      <c r="D17" s="155">
        <v>0</v>
      </c>
      <c r="E17" s="156">
        <v>2315036</v>
      </c>
      <c r="F17" s="60">
        <v>2315036</v>
      </c>
      <c r="G17" s="60">
        <v>164363</v>
      </c>
      <c r="H17" s="60">
        <v>166021</v>
      </c>
      <c r="I17" s="60">
        <v>133826</v>
      </c>
      <c r="J17" s="60">
        <v>464210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464210</v>
      </c>
      <c r="X17" s="60">
        <v>578759</v>
      </c>
      <c r="Y17" s="60">
        <v>-114549</v>
      </c>
      <c r="Z17" s="140">
        <v>-19.79</v>
      </c>
      <c r="AA17" s="155">
        <v>2315036</v>
      </c>
    </row>
    <row r="18" spans="1:27" ht="13.5">
      <c r="A18" s="183" t="s">
        <v>114</v>
      </c>
      <c r="B18" s="182"/>
      <c r="C18" s="155">
        <v>706038</v>
      </c>
      <c r="D18" s="155">
        <v>0</v>
      </c>
      <c r="E18" s="156">
        <v>679536</v>
      </c>
      <c r="F18" s="60">
        <v>679536</v>
      </c>
      <c r="G18" s="60">
        <v>58714</v>
      </c>
      <c r="H18" s="60">
        <v>71064</v>
      </c>
      <c r="I18" s="60">
        <v>56231</v>
      </c>
      <c r="J18" s="60">
        <v>186009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186009</v>
      </c>
      <c r="X18" s="60">
        <v>169884</v>
      </c>
      <c r="Y18" s="60">
        <v>16125</v>
      </c>
      <c r="Z18" s="140">
        <v>9.49</v>
      </c>
      <c r="AA18" s="155">
        <v>679536</v>
      </c>
    </row>
    <row r="19" spans="1:27" ht="13.5">
      <c r="A19" s="181" t="s">
        <v>34</v>
      </c>
      <c r="B19" s="185"/>
      <c r="C19" s="155">
        <v>63318165</v>
      </c>
      <c r="D19" s="155">
        <v>0</v>
      </c>
      <c r="E19" s="156">
        <v>72388250</v>
      </c>
      <c r="F19" s="60">
        <v>72388250</v>
      </c>
      <c r="G19" s="60">
        <v>33666000</v>
      </c>
      <c r="H19" s="60">
        <v>0</v>
      </c>
      <c r="I19" s="60">
        <v>1260515</v>
      </c>
      <c r="J19" s="60">
        <v>34926515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34926515</v>
      </c>
      <c r="X19" s="60">
        <v>18097063</v>
      </c>
      <c r="Y19" s="60">
        <v>16829452</v>
      </c>
      <c r="Z19" s="140">
        <v>93</v>
      </c>
      <c r="AA19" s="155">
        <v>72388250</v>
      </c>
    </row>
    <row r="20" spans="1:27" ht="13.5">
      <c r="A20" s="181" t="s">
        <v>35</v>
      </c>
      <c r="B20" s="185"/>
      <c r="C20" s="155">
        <v>2991519</v>
      </c>
      <c r="D20" s="155">
        <v>0</v>
      </c>
      <c r="E20" s="156">
        <v>1338803</v>
      </c>
      <c r="F20" s="54">
        <v>1338803</v>
      </c>
      <c r="G20" s="54">
        <v>37291</v>
      </c>
      <c r="H20" s="54">
        <v>88208</v>
      </c>
      <c r="I20" s="54">
        <v>51445</v>
      </c>
      <c r="J20" s="54">
        <v>176944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176944</v>
      </c>
      <c r="X20" s="54">
        <v>334701</v>
      </c>
      <c r="Y20" s="54">
        <v>-157757</v>
      </c>
      <c r="Z20" s="184">
        <v>-47.13</v>
      </c>
      <c r="AA20" s="130">
        <v>1338803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117342345</v>
      </c>
      <c r="D22" s="188">
        <f>SUM(D5:D21)</f>
        <v>0</v>
      </c>
      <c r="E22" s="189">
        <f t="shared" si="0"/>
        <v>125970262</v>
      </c>
      <c r="F22" s="190">
        <f t="shared" si="0"/>
        <v>125970262</v>
      </c>
      <c r="G22" s="190">
        <f t="shared" si="0"/>
        <v>36712803</v>
      </c>
      <c r="H22" s="190">
        <f t="shared" si="0"/>
        <v>3282640</v>
      </c>
      <c r="I22" s="190">
        <f t="shared" si="0"/>
        <v>6402935</v>
      </c>
      <c r="J22" s="190">
        <f t="shared" si="0"/>
        <v>46398378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46398378</v>
      </c>
      <c r="X22" s="190">
        <f t="shared" si="0"/>
        <v>31492566</v>
      </c>
      <c r="Y22" s="190">
        <f t="shared" si="0"/>
        <v>14905812</v>
      </c>
      <c r="Z22" s="191">
        <f>+IF(X22&lt;&gt;0,+(Y22/X22)*100,0)</f>
        <v>47.33120826038755</v>
      </c>
      <c r="AA22" s="188">
        <f>SUM(AA5:AA21)</f>
        <v>125970262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33774320</v>
      </c>
      <c r="D25" s="155">
        <v>0</v>
      </c>
      <c r="E25" s="156">
        <v>35555279</v>
      </c>
      <c r="F25" s="60">
        <v>35555279</v>
      </c>
      <c r="G25" s="60">
        <v>2878475</v>
      </c>
      <c r="H25" s="60">
        <v>2842542</v>
      </c>
      <c r="I25" s="60">
        <v>3102461</v>
      </c>
      <c r="J25" s="60">
        <v>8823478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8823478</v>
      </c>
      <c r="X25" s="60">
        <v>8888820</v>
      </c>
      <c r="Y25" s="60">
        <v>-65342</v>
      </c>
      <c r="Z25" s="140">
        <v>-0.74</v>
      </c>
      <c r="AA25" s="155">
        <v>35555279</v>
      </c>
    </row>
    <row r="26" spans="1:27" ht="13.5">
      <c r="A26" s="183" t="s">
        <v>38</v>
      </c>
      <c r="B26" s="182"/>
      <c r="C26" s="155">
        <v>5996633</v>
      </c>
      <c r="D26" s="155">
        <v>0</v>
      </c>
      <c r="E26" s="156">
        <v>6880478</v>
      </c>
      <c r="F26" s="60">
        <v>6880478</v>
      </c>
      <c r="G26" s="60">
        <v>505880</v>
      </c>
      <c r="H26" s="60">
        <v>505864</v>
      </c>
      <c r="I26" s="60">
        <v>518996</v>
      </c>
      <c r="J26" s="60">
        <v>1530740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1530740</v>
      </c>
      <c r="X26" s="60">
        <v>1720120</v>
      </c>
      <c r="Y26" s="60">
        <v>-189380</v>
      </c>
      <c r="Z26" s="140">
        <v>-11.01</v>
      </c>
      <c r="AA26" s="155">
        <v>6880478</v>
      </c>
    </row>
    <row r="27" spans="1:27" ht="13.5">
      <c r="A27" s="183" t="s">
        <v>118</v>
      </c>
      <c r="B27" s="182"/>
      <c r="C27" s="155">
        <v>2185231</v>
      </c>
      <c r="D27" s="155">
        <v>0</v>
      </c>
      <c r="E27" s="156">
        <v>1369385</v>
      </c>
      <c r="F27" s="60">
        <v>1369385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342346</v>
      </c>
      <c r="Y27" s="60">
        <v>-342346</v>
      </c>
      <c r="Z27" s="140">
        <v>-100</v>
      </c>
      <c r="AA27" s="155">
        <v>1369385</v>
      </c>
    </row>
    <row r="28" spans="1:27" ht="13.5">
      <c r="A28" s="183" t="s">
        <v>39</v>
      </c>
      <c r="B28" s="182"/>
      <c r="C28" s="155">
        <v>4315246</v>
      </c>
      <c r="D28" s="155">
        <v>0</v>
      </c>
      <c r="E28" s="156">
        <v>3822653</v>
      </c>
      <c r="F28" s="60">
        <v>3822653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955663</v>
      </c>
      <c r="Y28" s="60">
        <v>-955663</v>
      </c>
      <c r="Z28" s="140">
        <v>-100</v>
      </c>
      <c r="AA28" s="155">
        <v>3822653</v>
      </c>
    </row>
    <row r="29" spans="1:27" ht="13.5">
      <c r="A29" s="183" t="s">
        <v>40</v>
      </c>
      <c r="B29" s="182"/>
      <c r="C29" s="155">
        <v>617101</v>
      </c>
      <c r="D29" s="155">
        <v>0</v>
      </c>
      <c r="E29" s="156">
        <v>1338897</v>
      </c>
      <c r="F29" s="60">
        <v>1338897</v>
      </c>
      <c r="G29" s="60">
        <v>1869</v>
      </c>
      <c r="H29" s="60">
        <v>0</v>
      </c>
      <c r="I29" s="60">
        <v>697</v>
      </c>
      <c r="J29" s="60">
        <v>2566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2566</v>
      </c>
      <c r="X29" s="60">
        <v>334724</v>
      </c>
      <c r="Y29" s="60">
        <v>-332158</v>
      </c>
      <c r="Z29" s="140">
        <v>-99.23</v>
      </c>
      <c r="AA29" s="155">
        <v>1338897</v>
      </c>
    </row>
    <row r="30" spans="1:27" ht="13.5">
      <c r="A30" s="183" t="s">
        <v>119</v>
      </c>
      <c r="B30" s="182"/>
      <c r="C30" s="155">
        <v>19133061</v>
      </c>
      <c r="D30" s="155">
        <v>0</v>
      </c>
      <c r="E30" s="156">
        <v>20924732</v>
      </c>
      <c r="F30" s="60">
        <v>20924732</v>
      </c>
      <c r="G30" s="60">
        <v>2062878</v>
      </c>
      <c r="H30" s="60">
        <v>2075052</v>
      </c>
      <c r="I30" s="60">
        <v>1961829</v>
      </c>
      <c r="J30" s="60">
        <v>6099759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6099759</v>
      </c>
      <c r="X30" s="60">
        <v>5231183</v>
      </c>
      <c r="Y30" s="60">
        <v>868576</v>
      </c>
      <c r="Z30" s="140">
        <v>16.6</v>
      </c>
      <c r="AA30" s="155">
        <v>20924732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9157331</v>
      </c>
      <c r="D32" s="155">
        <v>0</v>
      </c>
      <c r="E32" s="156">
        <v>10010331</v>
      </c>
      <c r="F32" s="60">
        <v>10010331</v>
      </c>
      <c r="G32" s="60">
        <v>717026</v>
      </c>
      <c r="H32" s="60">
        <v>626444</v>
      </c>
      <c r="I32" s="60">
        <v>965494</v>
      </c>
      <c r="J32" s="60">
        <v>2308964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2308964</v>
      </c>
      <c r="X32" s="60">
        <v>2502583</v>
      </c>
      <c r="Y32" s="60">
        <v>-193619</v>
      </c>
      <c r="Z32" s="140">
        <v>-7.74</v>
      </c>
      <c r="AA32" s="155">
        <v>10010331</v>
      </c>
    </row>
    <row r="33" spans="1:27" ht="13.5">
      <c r="A33" s="183" t="s">
        <v>42</v>
      </c>
      <c r="B33" s="182"/>
      <c r="C33" s="155">
        <v>2690716</v>
      </c>
      <c r="D33" s="155">
        <v>0</v>
      </c>
      <c r="E33" s="156">
        <v>2399971</v>
      </c>
      <c r="F33" s="60">
        <v>2399971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599993</v>
      </c>
      <c r="Y33" s="60">
        <v>-599993</v>
      </c>
      <c r="Z33" s="140">
        <v>-100</v>
      </c>
      <c r="AA33" s="155">
        <v>2399971</v>
      </c>
    </row>
    <row r="34" spans="1:27" ht="13.5">
      <c r="A34" s="183" t="s">
        <v>43</v>
      </c>
      <c r="B34" s="182"/>
      <c r="C34" s="155">
        <v>24746054</v>
      </c>
      <c r="D34" s="155">
        <v>0</v>
      </c>
      <c r="E34" s="156">
        <v>44939491</v>
      </c>
      <c r="F34" s="60">
        <v>44939491</v>
      </c>
      <c r="G34" s="60">
        <v>2325939</v>
      </c>
      <c r="H34" s="60">
        <v>3432478</v>
      </c>
      <c r="I34" s="60">
        <v>3563393</v>
      </c>
      <c r="J34" s="60">
        <v>9321810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9321810</v>
      </c>
      <c r="X34" s="60">
        <v>11234873</v>
      </c>
      <c r="Y34" s="60">
        <v>-1913063</v>
      </c>
      <c r="Z34" s="140">
        <v>-17.03</v>
      </c>
      <c r="AA34" s="155">
        <v>44939491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102615693</v>
      </c>
      <c r="D36" s="188">
        <f>SUM(D25:D35)</f>
        <v>0</v>
      </c>
      <c r="E36" s="189">
        <f t="shared" si="1"/>
        <v>127241217</v>
      </c>
      <c r="F36" s="190">
        <f t="shared" si="1"/>
        <v>127241217</v>
      </c>
      <c r="G36" s="190">
        <f t="shared" si="1"/>
        <v>8492067</v>
      </c>
      <c r="H36" s="190">
        <f t="shared" si="1"/>
        <v>9482380</v>
      </c>
      <c r="I36" s="190">
        <f t="shared" si="1"/>
        <v>10112870</v>
      </c>
      <c r="J36" s="190">
        <f t="shared" si="1"/>
        <v>28087317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28087317</v>
      </c>
      <c r="X36" s="190">
        <f t="shared" si="1"/>
        <v>31810305</v>
      </c>
      <c r="Y36" s="190">
        <f t="shared" si="1"/>
        <v>-3722988</v>
      </c>
      <c r="Z36" s="191">
        <f>+IF(X36&lt;&gt;0,+(Y36/X36)*100,0)</f>
        <v>-11.70371676725514</v>
      </c>
      <c r="AA36" s="188">
        <f>SUM(AA25:AA35)</f>
        <v>127241217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14726652</v>
      </c>
      <c r="D38" s="199">
        <f>+D22-D36</f>
        <v>0</v>
      </c>
      <c r="E38" s="200">
        <f t="shared" si="2"/>
        <v>-1270955</v>
      </c>
      <c r="F38" s="106">
        <f t="shared" si="2"/>
        <v>-1270955</v>
      </c>
      <c r="G38" s="106">
        <f t="shared" si="2"/>
        <v>28220736</v>
      </c>
      <c r="H38" s="106">
        <f t="shared" si="2"/>
        <v>-6199740</v>
      </c>
      <c r="I38" s="106">
        <f t="shared" si="2"/>
        <v>-3709935</v>
      </c>
      <c r="J38" s="106">
        <f t="shared" si="2"/>
        <v>18311061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18311061</v>
      </c>
      <c r="X38" s="106">
        <f>IF(F22=F36,0,X22-X36)</f>
        <v>-317739</v>
      </c>
      <c r="Y38" s="106">
        <f t="shared" si="2"/>
        <v>18628800</v>
      </c>
      <c r="Z38" s="201">
        <f>+IF(X38&lt;&gt;0,+(Y38/X38)*100,0)</f>
        <v>-5862.925231085891</v>
      </c>
      <c r="AA38" s="199">
        <f>+AA22-AA36</f>
        <v>-1270955</v>
      </c>
    </row>
    <row r="39" spans="1:27" ht="13.5">
      <c r="A39" s="181" t="s">
        <v>46</v>
      </c>
      <c r="B39" s="185"/>
      <c r="C39" s="155">
        <v>21783746</v>
      </c>
      <c r="D39" s="155">
        <v>0</v>
      </c>
      <c r="E39" s="156">
        <v>36500750</v>
      </c>
      <c r="F39" s="60">
        <v>36500750</v>
      </c>
      <c r="G39" s="60">
        <v>0</v>
      </c>
      <c r="H39" s="60">
        <v>0</v>
      </c>
      <c r="I39" s="60">
        <v>266210</v>
      </c>
      <c r="J39" s="60">
        <v>266210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266210</v>
      </c>
      <c r="X39" s="60">
        <v>9125188</v>
      </c>
      <c r="Y39" s="60">
        <v>-8858978</v>
      </c>
      <c r="Z39" s="140">
        <v>-97.08</v>
      </c>
      <c r="AA39" s="155">
        <v>36500750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36510398</v>
      </c>
      <c r="D42" s="206">
        <f>SUM(D38:D41)</f>
        <v>0</v>
      </c>
      <c r="E42" s="207">
        <f t="shared" si="3"/>
        <v>35229795</v>
      </c>
      <c r="F42" s="88">
        <f t="shared" si="3"/>
        <v>35229795</v>
      </c>
      <c r="G42" s="88">
        <f t="shared" si="3"/>
        <v>28220736</v>
      </c>
      <c r="H42" s="88">
        <f t="shared" si="3"/>
        <v>-6199740</v>
      </c>
      <c r="I42" s="88">
        <f t="shared" si="3"/>
        <v>-3443725</v>
      </c>
      <c r="J42" s="88">
        <f t="shared" si="3"/>
        <v>18577271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18577271</v>
      </c>
      <c r="X42" s="88">
        <f t="shared" si="3"/>
        <v>8807449</v>
      </c>
      <c r="Y42" s="88">
        <f t="shared" si="3"/>
        <v>9769822</v>
      </c>
      <c r="Z42" s="208">
        <f>+IF(X42&lt;&gt;0,+(Y42/X42)*100,0)</f>
        <v>110.92680752394932</v>
      </c>
      <c r="AA42" s="206">
        <f>SUM(AA38:AA41)</f>
        <v>35229795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36510398</v>
      </c>
      <c r="D44" s="210">
        <f>+D42-D43</f>
        <v>0</v>
      </c>
      <c r="E44" s="211">
        <f t="shared" si="4"/>
        <v>35229795</v>
      </c>
      <c r="F44" s="77">
        <f t="shared" si="4"/>
        <v>35229795</v>
      </c>
      <c r="G44" s="77">
        <f t="shared" si="4"/>
        <v>28220736</v>
      </c>
      <c r="H44" s="77">
        <f t="shared" si="4"/>
        <v>-6199740</v>
      </c>
      <c r="I44" s="77">
        <f t="shared" si="4"/>
        <v>-3443725</v>
      </c>
      <c r="J44" s="77">
        <f t="shared" si="4"/>
        <v>18577271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18577271</v>
      </c>
      <c r="X44" s="77">
        <f t="shared" si="4"/>
        <v>8807449</v>
      </c>
      <c r="Y44" s="77">
        <f t="shared" si="4"/>
        <v>9769822</v>
      </c>
      <c r="Z44" s="212">
        <f>+IF(X44&lt;&gt;0,+(Y44/X44)*100,0)</f>
        <v>110.92680752394932</v>
      </c>
      <c r="AA44" s="210">
        <f>+AA42-AA43</f>
        <v>35229795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36510398</v>
      </c>
      <c r="D46" s="206">
        <f>SUM(D44:D45)</f>
        <v>0</v>
      </c>
      <c r="E46" s="207">
        <f t="shared" si="5"/>
        <v>35229795</v>
      </c>
      <c r="F46" s="88">
        <f t="shared" si="5"/>
        <v>35229795</v>
      </c>
      <c r="G46" s="88">
        <f t="shared" si="5"/>
        <v>28220736</v>
      </c>
      <c r="H46" s="88">
        <f t="shared" si="5"/>
        <v>-6199740</v>
      </c>
      <c r="I46" s="88">
        <f t="shared" si="5"/>
        <v>-3443725</v>
      </c>
      <c r="J46" s="88">
        <f t="shared" si="5"/>
        <v>18577271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18577271</v>
      </c>
      <c r="X46" s="88">
        <f t="shared" si="5"/>
        <v>8807449</v>
      </c>
      <c r="Y46" s="88">
        <f t="shared" si="5"/>
        <v>9769822</v>
      </c>
      <c r="Z46" s="208">
        <f>+IF(X46&lt;&gt;0,+(Y46/X46)*100,0)</f>
        <v>110.92680752394932</v>
      </c>
      <c r="AA46" s="206">
        <f>SUM(AA44:AA45)</f>
        <v>35229795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36510398</v>
      </c>
      <c r="D48" s="217">
        <f>SUM(D46:D47)</f>
        <v>0</v>
      </c>
      <c r="E48" s="218">
        <f t="shared" si="6"/>
        <v>35229795</v>
      </c>
      <c r="F48" s="219">
        <f t="shared" si="6"/>
        <v>35229795</v>
      </c>
      <c r="G48" s="219">
        <f t="shared" si="6"/>
        <v>28220736</v>
      </c>
      <c r="H48" s="220">
        <f t="shared" si="6"/>
        <v>-6199740</v>
      </c>
      <c r="I48" s="220">
        <f t="shared" si="6"/>
        <v>-3443725</v>
      </c>
      <c r="J48" s="220">
        <f t="shared" si="6"/>
        <v>18577271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18577271</v>
      </c>
      <c r="X48" s="220">
        <f t="shared" si="6"/>
        <v>8807449</v>
      </c>
      <c r="Y48" s="220">
        <f t="shared" si="6"/>
        <v>9769822</v>
      </c>
      <c r="Z48" s="221">
        <f>+IF(X48&lt;&gt;0,+(Y48/X48)*100,0)</f>
        <v>110.92680752394932</v>
      </c>
      <c r="AA48" s="222">
        <f>SUM(AA46:AA47)</f>
        <v>35229795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1677945</v>
      </c>
      <c r="D5" s="153">
        <f>SUM(D6:D8)</f>
        <v>0</v>
      </c>
      <c r="E5" s="154">
        <f t="shared" si="0"/>
        <v>13386900</v>
      </c>
      <c r="F5" s="100">
        <f t="shared" si="0"/>
        <v>13386900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3346725</v>
      </c>
      <c r="Y5" s="100">
        <f t="shared" si="0"/>
        <v>-3346725</v>
      </c>
      <c r="Z5" s="137">
        <f>+IF(X5&lt;&gt;0,+(Y5/X5)*100,0)</f>
        <v>-100</v>
      </c>
      <c r="AA5" s="153">
        <f>SUM(AA6:AA8)</f>
        <v>13386900</v>
      </c>
    </row>
    <row r="6" spans="1:27" ht="13.5">
      <c r="A6" s="138" t="s">
        <v>75</v>
      </c>
      <c r="B6" s="136"/>
      <c r="C6" s="155"/>
      <c r="D6" s="155"/>
      <c r="E6" s="156">
        <v>1318300</v>
      </c>
      <c r="F6" s="60">
        <v>1318300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329575</v>
      </c>
      <c r="Y6" s="60">
        <v>-329575</v>
      </c>
      <c r="Z6" s="140">
        <v>-100</v>
      </c>
      <c r="AA6" s="62">
        <v>1318300</v>
      </c>
    </row>
    <row r="7" spans="1:27" ht="13.5">
      <c r="A7" s="138" t="s">
        <v>76</v>
      </c>
      <c r="B7" s="136"/>
      <c r="C7" s="157"/>
      <c r="D7" s="157"/>
      <c r="E7" s="158">
        <v>3181300</v>
      </c>
      <c r="F7" s="159">
        <v>3181300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795325</v>
      </c>
      <c r="Y7" s="159">
        <v>-795325</v>
      </c>
      <c r="Z7" s="141">
        <v>-100</v>
      </c>
      <c r="AA7" s="225">
        <v>3181300</v>
      </c>
    </row>
    <row r="8" spans="1:27" ht="13.5">
      <c r="A8" s="138" t="s">
        <v>77</v>
      </c>
      <c r="B8" s="136"/>
      <c r="C8" s="155">
        <v>1677945</v>
      </c>
      <c r="D8" s="155"/>
      <c r="E8" s="156">
        <v>8887300</v>
      </c>
      <c r="F8" s="60">
        <v>8887300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2221825</v>
      </c>
      <c r="Y8" s="60">
        <v>-2221825</v>
      </c>
      <c r="Z8" s="140">
        <v>-100</v>
      </c>
      <c r="AA8" s="62">
        <v>8887300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751300</v>
      </c>
      <c r="F9" s="100">
        <f t="shared" si="1"/>
        <v>751300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187825</v>
      </c>
      <c r="Y9" s="100">
        <f t="shared" si="1"/>
        <v>-187825</v>
      </c>
      <c r="Z9" s="137">
        <f>+IF(X9&lt;&gt;0,+(Y9/X9)*100,0)</f>
        <v>-100</v>
      </c>
      <c r="AA9" s="102">
        <f>SUM(AA10:AA14)</f>
        <v>751300</v>
      </c>
    </row>
    <row r="10" spans="1:27" ht="13.5">
      <c r="A10" s="138" t="s">
        <v>79</v>
      </c>
      <c r="B10" s="136"/>
      <c r="C10" s="155"/>
      <c r="D10" s="155"/>
      <c r="E10" s="156">
        <v>1300</v>
      </c>
      <c r="F10" s="60">
        <v>1300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325</v>
      </c>
      <c r="Y10" s="60">
        <v>-325</v>
      </c>
      <c r="Z10" s="140">
        <v>-100</v>
      </c>
      <c r="AA10" s="62">
        <v>1300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750000</v>
      </c>
      <c r="F12" s="60">
        <v>750000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187500</v>
      </c>
      <c r="Y12" s="60">
        <v>-187500</v>
      </c>
      <c r="Z12" s="140">
        <v>-100</v>
      </c>
      <c r="AA12" s="62">
        <v>750000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14316305</v>
      </c>
      <c r="D15" s="153">
        <f>SUM(D16:D18)</f>
        <v>0</v>
      </c>
      <c r="E15" s="154">
        <f t="shared" si="2"/>
        <v>23702050</v>
      </c>
      <c r="F15" s="100">
        <f t="shared" si="2"/>
        <v>23702050</v>
      </c>
      <c r="G15" s="100">
        <f t="shared" si="2"/>
        <v>4501</v>
      </c>
      <c r="H15" s="100">
        <f t="shared" si="2"/>
        <v>145142</v>
      </c>
      <c r="I15" s="100">
        <f t="shared" si="2"/>
        <v>1552919</v>
      </c>
      <c r="J15" s="100">
        <f t="shared" si="2"/>
        <v>1702562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1702562</v>
      </c>
      <c r="X15" s="100">
        <f t="shared" si="2"/>
        <v>5925513</v>
      </c>
      <c r="Y15" s="100">
        <f t="shared" si="2"/>
        <v>-4222951</v>
      </c>
      <c r="Z15" s="137">
        <f>+IF(X15&lt;&gt;0,+(Y15/X15)*100,0)</f>
        <v>-71.26726411704776</v>
      </c>
      <c r="AA15" s="102">
        <f>SUM(AA16:AA18)</f>
        <v>23702050</v>
      </c>
    </row>
    <row r="16" spans="1:27" ht="13.5">
      <c r="A16" s="138" t="s">
        <v>85</v>
      </c>
      <c r="B16" s="136"/>
      <c r="C16" s="155">
        <v>143950</v>
      </c>
      <c r="D16" s="155"/>
      <c r="E16" s="156">
        <v>22502050</v>
      </c>
      <c r="F16" s="60">
        <v>22502050</v>
      </c>
      <c r="G16" s="60"/>
      <c r="H16" s="60"/>
      <c r="I16" s="60">
        <v>1170201</v>
      </c>
      <c r="J16" s="60">
        <v>1170201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1170201</v>
      </c>
      <c r="X16" s="60">
        <v>5625513</v>
      </c>
      <c r="Y16" s="60">
        <v>-4455312</v>
      </c>
      <c r="Z16" s="140">
        <v>-79.2</v>
      </c>
      <c r="AA16" s="62">
        <v>22502050</v>
      </c>
    </row>
    <row r="17" spans="1:27" ht="13.5">
      <c r="A17" s="138" t="s">
        <v>86</v>
      </c>
      <c r="B17" s="136"/>
      <c r="C17" s="155">
        <v>14172355</v>
      </c>
      <c r="D17" s="155"/>
      <c r="E17" s="156">
        <v>1200000</v>
      </c>
      <c r="F17" s="60">
        <v>1200000</v>
      </c>
      <c r="G17" s="60">
        <v>4501</v>
      </c>
      <c r="H17" s="60">
        <v>145142</v>
      </c>
      <c r="I17" s="60">
        <v>382718</v>
      </c>
      <c r="J17" s="60">
        <v>532361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532361</v>
      </c>
      <c r="X17" s="60">
        <v>300000</v>
      </c>
      <c r="Y17" s="60">
        <v>232361</v>
      </c>
      <c r="Z17" s="140">
        <v>77.45</v>
      </c>
      <c r="AA17" s="62">
        <v>1200000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3133119</v>
      </c>
      <c r="D19" s="153">
        <f>SUM(D20:D23)</f>
        <v>0</v>
      </c>
      <c r="E19" s="154">
        <f t="shared" si="3"/>
        <v>19787000</v>
      </c>
      <c r="F19" s="100">
        <f t="shared" si="3"/>
        <v>19787000</v>
      </c>
      <c r="G19" s="100">
        <f t="shared" si="3"/>
        <v>0</v>
      </c>
      <c r="H19" s="100">
        <f t="shared" si="3"/>
        <v>116567</v>
      </c>
      <c r="I19" s="100">
        <f t="shared" si="3"/>
        <v>0</v>
      </c>
      <c r="J19" s="100">
        <f t="shared" si="3"/>
        <v>116567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116567</v>
      </c>
      <c r="X19" s="100">
        <f t="shared" si="3"/>
        <v>4946750</v>
      </c>
      <c r="Y19" s="100">
        <f t="shared" si="3"/>
        <v>-4830183</v>
      </c>
      <c r="Z19" s="137">
        <f>+IF(X19&lt;&gt;0,+(Y19/X19)*100,0)</f>
        <v>-97.64356395613282</v>
      </c>
      <c r="AA19" s="102">
        <f>SUM(AA20:AA23)</f>
        <v>19787000</v>
      </c>
    </row>
    <row r="20" spans="1:27" ht="13.5">
      <c r="A20" s="138" t="s">
        <v>89</v>
      </c>
      <c r="B20" s="136"/>
      <c r="C20" s="155">
        <v>3133119</v>
      </c>
      <c r="D20" s="155"/>
      <c r="E20" s="156">
        <v>14000000</v>
      </c>
      <c r="F20" s="60">
        <v>14000000</v>
      </c>
      <c r="G20" s="60"/>
      <c r="H20" s="60">
        <v>116567</v>
      </c>
      <c r="I20" s="60"/>
      <c r="J20" s="60">
        <v>116567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116567</v>
      </c>
      <c r="X20" s="60">
        <v>3500000</v>
      </c>
      <c r="Y20" s="60">
        <v>-3383433</v>
      </c>
      <c r="Z20" s="140">
        <v>-96.67</v>
      </c>
      <c r="AA20" s="62">
        <v>14000000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5787000</v>
      </c>
      <c r="F23" s="60">
        <v>5787000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1446750</v>
      </c>
      <c r="Y23" s="60">
        <v>-1446750</v>
      </c>
      <c r="Z23" s="140">
        <v>-100</v>
      </c>
      <c r="AA23" s="62">
        <v>5787000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19127369</v>
      </c>
      <c r="D25" s="217">
        <f>+D5+D9+D15+D19+D24</f>
        <v>0</v>
      </c>
      <c r="E25" s="230">
        <f t="shared" si="4"/>
        <v>57627250</v>
      </c>
      <c r="F25" s="219">
        <f t="shared" si="4"/>
        <v>57627250</v>
      </c>
      <c r="G25" s="219">
        <f t="shared" si="4"/>
        <v>4501</v>
      </c>
      <c r="H25" s="219">
        <f t="shared" si="4"/>
        <v>261709</v>
      </c>
      <c r="I25" s="219">
        <f t="shared" si="4"/>
        <v>1552919</v>
      </c>
      <c r="J25" s="219">
        <f t="shared" si="4"/>
        <v>1819129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1819129</v>
      </c>
      <c r="X25" s="219">
        <f t="shared" si="4"/>
        <v>14406813</v>
      </c>
      <c r="Y25" s="219">
        <f t="shared" si="4"/>
        <v>-12587684</v>
      </c>
      <c r="Z25" s="231">
        <f>+IF(X25&lt;&gt;0,+(Y25/X25)*100,0)</f>
        <v>-87.37313380828917</v>
      </c>
      <c r="AA25" s="232">
        <f>+AA5+AA9+AA15+AA19+AA24</f>
        <v>57627250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18520696</v>
      </c>
      <c r="D28" s="155"/>
      <c r="E28" s="156">
        <v>36500750</v>
      </c>
      <c r="F28" s="60">
        <v>36500750</v>
      </c>
      <c r="G28" s="60">
        <v>4501</v>
      </c>
      <c r="H28" s="60">
        <v>261709</v>
      </c>
      <c r="I28" s="60">
        <v>1552919</v>
      </c>
      <c r="J28" s="60">
        <v>1819129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1819129</v>
      </c>
      <c r="X28" s="60">
        <v>9125188</v>
      </c>
      <c r="Y28" s="60">
        <v>-7306059</v>
      </c>
      <c r="Z28" s="140">
        <v>-80.06</v>
      </c>
      <c r="AA28" s="155">
        <v>36500750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18520696</v>
      </c>
      <c r="D32" s="210">
        <f>SUM(D28:D31)</f>
        <v>0</v>
      </c>
      <c r="E32" s="211">
        <f t="shared" si="5"/>
        <v>36500750</v>
      </c>
      <c r="F32" s="77">
        <f t="shared" si="5"/>
        <v>36500750</v>
      </c>
      <c r="G32" s="77">
        <f t="shared" si="5"/>
        <v>4501</v>
      </c>
      <c r="H32" s="77">
        <f t="shared" si="5"/>
        <v>261709</v>
      </c>
      <c r="I32" s="77">
        <f t="shared" si="5"/>
        <v>1552919</v>
      </c>
      <c r="J32" s="77">
        <f t="shared" si="5"/>
        <v>1819129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1819129</v>
      </c>
      <c r="X32" s="77">
        <f t="shared" si="5"/>
        <v>9125188</v>
      </c>
      <c r="Y32" s="77">
        <f t="shared" si="5"/>
        <v>-7306059</v>
      </c>
      <c r="Z32" s="212">
        <f>+IF(X32&lt;&gt;0,+(Y32/X32)*100,0)</f>
        <v>-80.06475044678531</v>
      </c>
      <c r="AA32" s="79">
        <f>SUM(AA28:AA31)</f>
        <v>36500750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17543000</v>
      </c>
      <c r="F34" s="60">
        <v>17543000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4385750</v>
      </c>
      <c r="Y34" s="60">
        <v>-4385750</v>
      </c>
      <c r="Z34" s="140">
        <v>-100</v>
      </c>
      <c r="AA34" s="62">
        <v>17543000</v>
      </c>
    </row>
    <row r="35" spans="1:27" ht="13.5">
      <c r="A35" s="237" t="s">
        <v>53</v>
      </c>
      <c r="B35" s="136"/>
      <c r="C35" s="155">
        <v>606673</v>
      </c>
      <c r="D35" s="155"/>
      <c r="E35" s="156">
        <v>3583500</v>
      </c>
      <c r="F35" s="60">
        <v>3583500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895875</v>
      </c>
      <c r="Y35" s="60">
        <v>-895875</v>
      </c>
      <c r="Z35" s="140">
        <v>-100</v>
      </c>
      <c r="AA35" s="62">
        <v>3583500</v>
      </c>
    </row>
    <row r="36" spans="1:27" ht="13.5">
      <c r="A36" s="238" t="s">
        <v>139</v>
      </c>
      <c r="B36" s="149"/>
      <c r="C36" s="222">
        <f aca="true" t="shared" si="6" ref="C36:Y36">SUM(C32:C35)</f>
        <v>19127369</v>
      </c>
      <c r="D36" s="222">
        <f>SUM(D32:D35)</f>
        <v>0</v>
      </c>
      <c r="E36" s="218">
        <f t="shared" si="6"/>
        <v>57627250</v>
      </c>
      <c r="F36" s="220">
        <f t="shared" si="6"/>
        <v>57627250</v>
      </c>
      <c r="G36" s="220">
        <f t="shared" si="6"/>
        <v>4501</v>
      </c>
      <c r="H36" s="220">
        <f t="shared" si="6"/>
        <v>261709</v>
      </c>
      <c r="I36" s="220">
        <f t="shared" si="6"/>
        <v>1552919</v>
      </c>
      <c r="J36" s="220">
        <f t="shared" si="6"/>
        <v>1819129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1819129</v>
      </c>
      <c r="X36" s="220">
        <f t="shared" si="6"/>
        <v>14406813</v>
      </c>
      <c r="Y36" s="220">
        <f t="shared" si="6"/>
        <v>-12587684</v>
      </c>
      <c r="Z36" s="221">
        <f>+IF(X36&lt;&gt;0,+(Y36/X36)*100,0)</f>
        <v>-87.37313380828917</v>
      </c>
      <c r="AA36" s="239">
        <f>SUM(AA32:AA35)</f>
        <v>57627250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23401728</v>
      </c>
      <c r="D6" s="155"/>
      <c r="E6" s="59">
        <v>3267</v>
      </c>
      <c r="F6" s="60">
        <v>3267</v>
      </c>
      <c r="G6" s="60">
        <v>39168262</v>
      </c>
      <c r="H6" s="60">
        <v>535840</v>
      </c>
      <c r="I6" s="60">
        <v>2548</v>
      </c>
      <c r="J6" s="60">
        <v>2548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2548</v>
      </c>
      <c r="X6" s="60">
        <v>817</v>
      </c>
      <c r="Y6" s="60">
        <v>1731</v>
      </c>
      <c r="Z6" s="140">
        <v>211.87</v>
      </c>
      <c r="AA6" s="62">
        <v>3267</v>
      </c>
    </row>
    <row r="7" spans="1:27" ht="13.5">
      <c r="A7" s="249" t="s">
        <v>144</v>
      </c>
      <c r="B7" s="182"/>
      <c r="C7" s="155"/>
      <c r="D7" s="155"/>
      <c r="E7" s="59">
        <v>21318359</v>
      </c>
      <c r="F7" s="60">
        <v>21318359</v>
      </c>
      <c r="G7" s="60">
        <v>22946231</v>
      </c>
      <c r="H7" s="60">
        <v>49452587</v>
      </c>
      <c r="I7" s="60">
        <v>42697421</v>
      </c>
      <c r="J7" s="60">
        <v>42697421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42697421</v>
      </c>
      <c r="X7" s="60">
        <v>5329590</v>
      </c>
      <c r="Y7" s="60">
        <v>37367831</v>
      </c>
      <c r="Z7" s="140">
        <v>701.14</v>
      </c>
      <c r="AA7" s="62">
        <v>21318359</v>
      </c>
    </row>
    <row r="8" spans="1:27" ht="13.5">
      <c r="A8" s="249" t="s">
        <v>145</v>
      </c>
      <c r="B8" s="182"/>
      <c r="C8" s="155">
        <v>34173962</v>
      </c>
      <c r="D8" s="155"/>
      <c r="E8" s="59">
        <v>16225720</v>
      </c>
      <c r="F8" s="60">
        <v>16225720</v>
      </c>
      <c r="G8" s="60">
        <v>69041198</v>
      </c>
      <c r="H8" s="60">
        <v>68332226</v>
      </c>
      <c r="I8" s="60">
        <v>70683554</v>
      </c>
      <c r="J8" s="60">
        <v>70683554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70683554</v>
      </c>
      <c r="X8" s="60">
        <v>4056430</v>
      </c>
      <c r="Y8" s="60">
        <v>66627124</v>
      </c>
      <c r="Z8" s="140">
        <v>1642.51</v>
      </c>
      <c r="AA8" s="62">
        <v>16225720</v>
      </c>
    </row>
    <row r="9" spans="1:27" ht="13.5">
      <c r="A9" s="249" t="s">
        <v>146</v>
      </c>
      <c r="B9" s="182"/>
      <c r="C9" s="155">
        <v>8980000</v>
      </c>
      <c r="D9" s="155"/>
      <c r="E9" s="59">
        <v>501561</v>
      </c>
      <c r="F9" s="60">
        <v>501561</v>
      </c>
      <c r="G9" s="60">
        <v>13080363</v>
      </c>
      <c r="H9" s="60">
        <v>13032940</v>
      </c>
      <c r="I9" s="60">
        <v>13280572</v>
      </c>
      <c r="J9" s="60">
        <v>13280572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13280572</v>
      </c>
      <c r="X9" s="60">
        <v>125390</v>
      </c>
      <c r="Y9" s="60">
        <v>13155182</v>
      </c>
      <c r="Z9" s="140">
        <v>10491.41</v>
      </c>
      <c r="AA9" s="62">
        <v>501561</v>
      </c>
    </row>
    <row r="10" spans="1:27" ht="13.5">
      <c r="A10" s="249" t="s">
        <v>147</v>
      </c>
      <c r="B10" s="182"/>
      <c r="C10" s="155">
        <v>4301426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138476</v>
      </c>
      <c r="D11" s="155"/>
      <c r="E11" s="59">
        <v>9113347</v>
      </c>
      <c r="F11" s="60">
        <v>9113347</v>
      </c>
      <c r="G11" s="60">
        <v>9149099</v>
      </c>
      <c r="H11" s="60">
        <v>9149099</v>
      </c>
      <c r="I11" s="60">
        <v>9149099</v>
      </c>
      <c r="J11" s="60">
        <v>9149099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9149099</v>
      </c>
      <c r="X11" s="60">
        <v>2278337</v>
      </c>
      <c r="Y11" s="60">
        <v>6870762</v>
      </c>
      <c r="Z11" s="140">
        <v>301.57</v>
      </c>
      <c r="AA11" s="62">
        <v>9113347</v>
      </c>
    </row>
    <row r="12" spans="1:27" ht="13.5">
      <c r="A12" s="250" t="s">
        <v>56</v>
      </c>
      <c r="B12" s="251"/>
      <c r="C12" s="168">
        <f aca="true" t="shared" si="0" ref="C12:Y12">SUM(C6:C11)</f>
        <v>70995592</v>
      </c>
      <c r="D12" s="168">
        <f>SUM(D6:D11)</f>
        <v>0</v>
      </c>
      <c r="E12" s="72">
        <f t="shared" si="0"/>
        <v>47162254</v>
      </c>
      <c r="F12" s="73">
        <f t="shared" si="0"/>
        <v>47162254</v>
      </c>
      <c r="G12" s="73">
        <f t="shared" si="0"/>
        <v>153385153</v>
      </c>
      <c r="H12" s="73">
        <f t="shared" si="0"/>
        <v>140502692</v>
      </c>
      <c r="I12" s="73">
        <f t="shared" si="0"/>
        <v>135813194</v>
      </c>
      <c r="J12" s="73">
        <f t="shared" si="0"/>
        <v>135813194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135813194</v>
      </c>
      <c r="X12" s="73">
        <f t="shared" si="0"/>
        <v>11790564</v>
      </c>
      <c r="Y12" s="73">
        <f t="shared" si="0"/>
        <v>124022630</v>
      </c>
      <c r="Z12" s="170">
        <f>+IF(X12&lt;&gt;0,+(Y12/X12)*100,0)</f>
        <v>1051.880385026535</v>
      </c>
      <c r="AA12" s="74">
        <f>SUM(AA6:AA11)</f>
        <v>47162254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351894</v>
      </c>
      <c r="D15" s="155"/>
      <c r="E15" s="59"/>
      <c r="F15" s="60"/>
      <c r="G15" s="60">
        <v>3262979</v>
      </c>
      <c r="H15" s="60">
        <v>3262979</v>
      </c>
      <c r="I15" s="60">
        <v>3262979</v>
      </c>
      <c r="J15" s="60">
        <v>3262979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3262979</v>
      </c>
      <c r="X15" s="60"/>
      <c r="Y15" s="60">
        <v>3262979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88094749</v>
      </c>
      <c r="D17" s="155"/>
      <c r="E17" s="59">
        <v>88094749</v>
      </c>
      <c r="F17" s="60">
        <v>88094749</v>
      </c>
      <c r="G17" s="60">
        <v>88094749</v>
      </c>
      <c r="H17" s="60">
        <v>88094749</v>
      </c>
      <c r="I17" s="60">
        <v>88094749</v>
      </c>
      <c r="J17" s="60">
        <v>88094749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88094749</v>
      </c>
      <c r="X17" s="60">
        <v>22023687</v>
      </c>
      <c r="Y17" s="60">
        <v>66071062</v>
      </c>
      <c r="Z17" s="140">
        <v>300</v>
      </c>
      <c r="AA17" s="62">
        <v>88094749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118669917</v>
      </c>
      <c r="D19" s="155"/>
      <c r="E19" s="59">
        <v>191756776</v>
      </c>
      <c r="F19" s="60">
        <v>191756776</v>
      </c>
      <c r="G19" s="60">
        <v>103920051</v>
      </c>
      <c r="H19" s="60">
        <v>103920051</v>
      </c>
      <c r="I19" s="60">
        <v>103920051</v>
      </c>
      <c r="J19" s="60">
        <v>103920051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103920051</v>
      </c>
      <c r="X19" s="60">
        <v>47939194</v>
      </c>
      <c r="Y19" s="60">
        <v>55980857</v>
      </c>
      <c r="Z19" s="140">
        <v>116.77</v>
      </c>
      <c r="AA19" s="62">
        <v>191756776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72432</v>
      </c>
      <c r="D22" s="155"/>
      <c r="E22" s="59">
        <v>1716432</v>
      </c>
      <c r="F22" s="60">
        <v>1716432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429108</v>
      </c>
      <c r="Y22" s="60">
        <v>-429108</v>
      </c>
      <c r="Z22" s="140">
        <v>-100</v>
      </c>
      <c r="AA22" s="62">
        <v>1716432</v>
      </c>
    </row>
    <row r="23" spans="1:27" ht="13.5">
      <c r="A23" s="249" t="s">
        <v>158</v>
      </c>
      <c r="B23" s="182"/>
      <c r="C23" s="155">
        <v>77560</v>
      </c>
      <c r="D23" s="155"/>
      <c r="E23" s="59"/>
      <c r="F23" s="60"/>
      <c r="G23" s="159">
        <v>17602508</v>
      </c>
      <c r="H23" s="159">
        <v>24465009</v>
      </c>
      <c r="I23" s="159">
        <v>25670576</v>
      </c>
      <c r="J23" s="60">
        <v>25670576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25670576</v>
      </c>
      <c r="X23" s="60"/>
      <c r="Y23" s="159">
        <v>25670576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207266552</v>
      </c>
      <c r="D24" s="168">
        <f>SUM(D15:D23)</f>
        <v>0</v>
      </c>
      <c r="E24" s="76">
        <f t="shared" si="1"/>
        <v>281567957</v>
      </c>
      <c r="F24" s="77">
        <f t="shared" si="1"/>
        <v>281567957</v>
      </c>
      <c r="G24" s="77">
        <f t="shared" si="1"/>
        <v>212880287</v>
      </c>
      <c r="H24" s="77">
        <f t="shared" si="1"/>
        <v>219742788</v>
      </c>
      <c r="I24" s="77">
        <f t="shared" si="1"/>
        <v>220948355</v>
      </c>
      <c r="J24" s="77">
        <f t="shared" si="1"/>
        <v>220948355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220948355</v>
      </c>
      <c r="X24" s="77">
        <f t="shared" si="1"/>
        <v>70391989</v>
      </c>
      <c r="Y24" s="77">
        <f t="shared" si="1"/>
        <v>150556366</v>
      </c>
      <c r="Z24" s="212">
        <f>+IF(X24&lt;&gt;0,+(Y24/X24)*100,0)</f>
        <v>213.88281271608903</v>
      </c>
      <c r="AA24" s="79">
        <f>SUM(AA15:AA23)</f>
        <v>281567957</v>
      </c>
    </row>
    <row r="25" spans="1:27" ht="13.5">
      <c r="A25" s="250" t="s">
        <v>159</v>
      </c>
      <c r="B25" s="251"/>
      <c r="C25" s="168">
        <f aca="true" t="shared" si="2" ref="C25:Y25">+C12+C24</f>
        <v>278262144</v>
      </c>
      <c r="D25" s="168">
        <f>+D12+D24</f>
        <v>0</v>
      </c>
      <c r="E25" s="72">
        <f t="shared" si="2"/>
        <v>328730211</v>
      </c>
      <c r="F25" s="73">
        <f t="shared" si="2"/>
        <v>328730211</v>
      </c>
      <c r="G25" s="73">
        <f t="shared" si="2"/>
        <v>366265440</v>
      </c>
      <c r="H25" s="73">
        <f t="shared" si="2"/>
        <v>360245480</v>
      </c>
      <c r="I25" s="73">
        <f t="shared" si="2"/>
        <v>356761549</v>
      </c>
      <c r="J25" s="73">
        <f t="shared" si="2"/>
        <v>356761549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356761549</v>
      </c>
      <c r="X25" s="73">
        <f t="shared" si="2"/>
        <v>82182553</v>
      </c>
      <c r="Y25" s="73">
        <f t="shared" si="2"/>
        <v>274578996</v>
      </c>
      <c r="Z25" s="170">
        <f>+IF(X25&lt;&gt;0,+(Y25/X25)*100,0)</f>
        <v>334.10862278761283</v>
      </c>
      <c r="AA25" s="74">
        <f>+AA12+AA24</f>
        <v>328730211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2437605</v>
      </c>
      <c r="J29" s="60">
        <v>2437605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2437605</v>
      </c>
      <c r="X29" s="60"/>
      <c r="Y29" s="60">
        <v>2437605</v>
      </c>
      <c r="Z29" s="140"/>
      <c r="AA29" s="62"/>
    </row>
    <row r="30" spans="1:27" ht="13.5">
      <c r="A30" s="249" t="s">
        <v>52</v>
      </c>
      <c r="B30" s="182"/>
      <c r="C30" s="155">
        <v>1234524</v>
      </c>
      <c r="D30" s="155"/>
      <c r="E30" s="59">
        <v>4151859</v>
      </c>
      <c r="F30" s="60">
        <v>4151859</v>
      </c>
      <c r="G30" s="60">
        <v>-4224080</v>
      </c>
      <c r="H30" s="60">
        <v>-6925403</v>
      </c>
      <c r="I30" s="60">
        <v>-7333708</v>
      </c>
      <c r="J30" s="60">
        <v>-7333708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-7333708</v>
      </c>
      <c r="X30" s="60">
        <v>1037965</v>
      </c>
      <c r="Y30" s="60">
        <v>-8371673</v>
      </c>
      <c r="Z30" s="140">
        <v>-806.55</v>
      </c>
      <c r="AA30" s="62">
        <v>4151859</v>
      </c>
    </row>
    <row r="31" spans="1:27" ht="13.5">
      <c r="A31" s="249" t="s">
        <v>163</v>
      </c>
      <c r="B31" s="182"/>
      <c r="C31" s="155">
        <v>1040046</v>
      </c>
      <c r="D31" s="155"/>
      <c r="E31" s="59"/>
      <c r="F31" s="60"/>
      <c r="G31" s="60">
        <v>505510</v>
      </c>
      <c r="H31" s="60">
        <v>500709</v>
      </c>
      <c r="I31" s="60">
        <v>500751</v>
      </c>
      <c r="J31" s="60">
        <v>500751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500751</v>
      </c>
      <c r="X31" s="60"/>
      <c r="Y31" s="60">
        <v>500751</v>
      </c>
      <c r="Z31" s="140"/>
      <c r="AA31" s="62"/>
    </row>
    <row r="32" spans="1:27" ht="13.5">
      <c r="A32" s="249" t="s">
        <v>164</v>
      </c>
      <c r="B32" s="182"/>
      <c r="C32" s="155">
        <v>26032900</v>
      </c>
      <c r="D32" s="155"/>
      <c r="E32" s="59">
        <v>20675641</v>
      </c>
      <c r="F32" s="60">
        <v>20675641</v>
      </c>
      <c r="G32" s="60">
        <v>48384892</v>
      </c>
      <c r="H32" s="60">
        <v>48759576</v>
      </c>
      <c r="I32" s="60">
        <v>54961161</v>
      </c>
      <c r="J32" s="60">
        <v>54961161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54961161</v>
      </c>
      <c r="X32" s="60">
        <v>5168910</v>
      </c>
      <c r="Y32" s="60">
        <v>49792251</v>
      </c>
      <c r="Z32" s="140">
        <v>963.3</v>
      </c>
      <c r="AA32" s="62">
        <v>20675641</v>
      </c>
    </row>
    <row r="33" spans="1:27" ht="13.5">
      <c r="A33" s="249" t="s">
        <v>165</v>
      </c>
      <c r="B33" s="182"/>
      <c r="C33" s="155">
        <v>2549838</v>
      </c>
      <c r="D33" s="155"/>
      <c r="E33" s="59"/>
      <c r="F33" s="60"/>
      <c r="G33" s="60">
        <v>57906216</v>
      </c>
      <c r="H33" s="60">
        <v>37646083</v>
      </c>
      <c r="I33" s="60">
        <v>37646083</v>
      </c>
      <c r="J33" s="60">
        <v>37646083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37646083</v>
      </c>
      <c r="X33" s="60"/>
      <c r="Y33" s="60">
        <v>37646083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30857308</v>
      </c>
      <c r="D34" s="168">
        <f>SUM(D29:D33)</f>
        <v>0</v>
      </c>
      <c r="E34" s="72">
        <f t="shared" si="3"/>
        <v>24827500</v>
      </c>
      <c r="F34" s="73">
        <f t="shared" si="3"/>
        <v>24827500</v>
      </c>
      <c r="G34" s="73">
        <f t="shared" si="3"/>
        <v>102572538</v>
      </c>
      <c r="H34" s="73">
        <f t="shared" si="3"/>
        <v>79980965</v>
      </c>
      <c r="I34" s="73">
        <f t="shared" si="3"/>
        <v>88211892</v>
      </c>
      <c r="J34" s="73">
        <f t="shared" si="3"/>
        <v>88211892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88211892</v>
      </c>
      <c r="X34" s="73">
        <f t="shared" si="3"/>
        <v>6206875</v>
      </c>
      <c r="Y34" s="73">
        <f t="shared" si="3"/>
        <v>82005017</v>
      </c>
      <c r="Z34" s="170">
        <f>+IF(X34&lt;&gt;0,+(Y34/X34)*100,0)</f>
        <v>1321.1965280435002</v>
      </c>
      <c r="AA34" s="74">
        <f>SUM(AA29:AA33)</f>
        <v>24827500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845281</v>
      </c>
      <c r="D37" s="155"/>
      <c r="E37" s="59">
        <v>18692565</v>
      </c>
      <c r="F37" s="60">
        <v>18692565</v>
      </c>
      <c r="G37" s="60">
        <v>3623016</v>
      </c>
      <c r="H37" s="60">
        <v>6136161</v>
      </c>
      <c r="I37" s="60">
        <v>5859814</v>
      </c>
      <c r="J37" s="60">
        <v>5859814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5859814</v>
      </c>
      <c r="X37" s="60">
        <v>4673141</v>
      </c>
      <c r="Y37" s="60">
        <v>1186673</v>
      </c>
      <c r="Z37" s="140">
        <v>25.39</v>
      </c>
      <c r="AA37" s="62">
        <v>18692565</v>
      </c>
    </row>
    <row r="38" spans="1:27" ht="13.5">
      <c r="A38" s="249" t="s">
        <v>165</v>
      </c>
      <c r="B38" s="182"/>
      <c r="C38" s="155">
        <v>7734188</v>
      </c>
      <c r="D38" s="155"/>
      <c r="E38" s="59">
        <v>6852470</v>
      </c>
      <c r="F38" s="60">
        <v>6852470</v>
      </c>
      <c r="G38" s="60">
        <v>7730480</v>
      </c>
      <c r="H38" s="60">
        <v>9772033</v>
      </c>
      <c r="I38" s="60">
        <v>9772033</v>
      </c>
      <c r="J38" s="60">
        <v>9772033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9772033</v>
      </c>
      <c r="X38" s="60">
        <v>1713118</v>
      </c>
      <c r="Y38" s="60">
        <v>8058915</v>
      </c>
      <c r="Z38" s="140">
        <v>470.42</v>
      </c>
      <c r="AA38" s="62">
        <v>6852470</v>
      </c>
    </row>
    <row r="39" spans="1:27" ht="13.5">
      <c r="A39" s="250" t="s">
        <v>59</v>
      </c>
      <c r="B39" s="253"/>
      <c r="C39" s="168">
        <f aca="true" t="shared" si="4" ref="C39:Y39">SUM(C37:C38)</f>
        <v>8579469</v>
      </c>
      <c r="D39" s="168">
        <f>SUM(D37:D38)</f>
        <v>0</v>
      </c>
      <c r="E39" s="76">
        <f t="shared" si="4"/>
        <v>25545035</v>
      </c>
      <c r="F39" s="77">
        <f t="shared" si="4"/>
        <v>25545035</v>
      </c>
      <c r="G39" s="77">
        <f t="shared" si="4"/>
        <v>11353496</v>
      </c>
      <c r="H39" s="77">
        <f t="shared" si="4"/>
        <v>15908194</v>
      </c>
      <c r="I39" s="77">
        <f t="shared" si="4"/>
        <v>15631847</v>
      </c>
      <c r="J39" s="77">
        <f t="shared" si="4"/>
        <v>15631847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15631847</v>
      </c>
      <c r="X39" s="77">
        <f t="shared" si="4"/>
        <v>6386259</v>
      </c>
      <c r="Y39" s="77">
        <f t="shared" si="4"/>
        <v>9245588</v>
      </c>
      <c r="Z39" s="212">
        <f>+IF(X39&lt;&gt;0,+(Y39/X39)*100,0)</f>
        <v>144.77314496640366</v>
      </c>
      <c r="AA39" s="79">
        <f>SUM(AA37:AA38)</f>
        <v>25545035</v>
      </c>
    </row>
    <row r="40" spans="1:27" ht="13.5">
      <c r="A40" s="250" t="s">
        <v>167</v>
      </c>
      <c r="B40" s="251"/>
      <c r="C40" s="168">
        <f aca="true" t="shared" si="5" ref="C40:Y40">+C34+C39</f>
        <v>39436777</v>
      </c>
      <c r="D40" s="168">
        <f>+D34+D39</f>
        <v>0</v>
      </c>
      <c r="E40" s="72">
        <f t="shared" si="5"/>
        <v>50372535</v>
      </c>
      <c r="F40" s="73">
        <f t="shared" si="5"/>
        <v>50372535</v>
      </c>
      <c r="G40" s="73">
        <f t="shared" si="5"/>
        <v>113926034</v>
      </c>
      <c r="H40" s="73">
        <f t="shared" si="5"/>
        <v>95889159</v>
      </c>
      <c r="I40" s="73">
        <f t="shared" si="5"/>
        <v>103843739</v>
      </c>
      <c r="J40" s="73">
        <f t="shared" si="5"/>
        <v>103843739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103843739</v>
      </c>
      <c r="X40" s="73">
        <f t="shared" si="5"/>
        <v>12593134</v>
      </c>
      <c r="Y40" s="73">
        <f t="shared" si="5"/>
        <v>91250605</v>
      </c>
      <c r="Z40" s="170">
        <f>+IF(X40&lt;&gt;0,+(Y40/X40)*100,0)</f>
        <v>724.6060035571765</v>
      </c>
      <c r="AA40" s="74">
        <f>+AA34+AA39</f>
        <v>50372535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238825367</v>
      </c>
      <c r="D42" s="257">
        <f>+D25-D40</f>
        <v>0</v>
      </c>
      <c r="E42" s="258">
        <f t="shared" si="6"/>
        <v>278357676</v>
      </c>
      <c r="F42" s="259">
        <f t="shared" si="6"/>
        <v>278357676</v>
      </c>
      <c r="G42" s="259">
        <f t="shared" si="6"/>
        <v>252339406</v>
      </c>
      <c r="H42" s="259">
        <f t="shared" si="6"/>
        <v>264356321</v>
      </c>
      <c r="I42" s="259">
        <f t="shared" si="6"/>
        <v>252917810</v>
      </c>
      <c r="J42" s="259">
        <f t="shared" si="6"/>
        <v>252917810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252917810</v>
      </c>
      <c r="X42" s="259">
        <f t="shared" si="6"/>
        <v>69589419</v>
      </c>
      <c r="Y42" s="259">
        <f t="shared" si="6"/>
        <v>183328391</v>
      </c>
      <c r="Z42" s="260">
        <f>+IF(X42&lt;&gt;0,+(Y42/X42)*100,0)</f>
        <v>263.44291076779933</v>
      </c>
      <c r="AA42" s="261">
        <f>+AA25-AA40</f>
        <v>278357676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238825367</v>
      </c>
      <c r="D45" s="155"/>
      <c r="E45" s="59">
        <v>278357676</v>
      </c>
      <c r="F45" s="60">
        <v>278357676</v>
      </c>
      <c r="G45" s="60">
        <v>252339406</v>
      </c>
      <c r="H45" s="60">
        <v>264356321</v>
      </c>
      <c r="I45" s="60">
        <v>252917810</v>
      </c>
      <c r="J45" s="60">
        <v>252917810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252917810</v>
      </c>
      <c r="X45" s="60">
        <v>69589419</v>
      </c>
      <c r="Y45" s="60">
        <v>183328391</v>
      </c>
      <c r="Z45" s="139">
        <v>263.44</v>
      </c>
      <c r="AA45" s="62">
        <v>278357676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238825367</v>
      </c>
      <c r="D48" s="217">
        <f>SUM(D45:D47)</f>
        <v>0</v>
      </c>
      <c r="E48" s="264">
        <f t="shared" si="7"/>
        <v>278357676</v>
      </c>
      <c r="F48" s="219">
        <f t="shared" si="7"/>
        <v>278357676</v>
      </c>
      <c r="G48" s="219">
        <f t="shared" si="7"/>
        <v>252339406</v>
      </c>
      <c r="H48" s="219">
        <f t="shared" si="7"/>
        <v>264356321</v>
      </c>
      <c r="I48" s="219">
        <f t="shared" si="7"/>
        <v>252917810</v>
      </c>
      <c r="J48" s="219">
        <f t="shared" si="7"/>
        <v>252917810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252917810</v>
      </c>
      <c r="X48" s="219">
        <f t="shared" si="7"/>
        <v>69589419</v>
      </c>
      <c r="Y48" s="219">
        <f t="shared" si="7"/>
        <v>183328391</v>
      </c>
      <c r="Z48" s="265">
        <f>+IF(X48&lt;&gt;0,+(Y48/X48)*100,0)</f>
        <v>263.44291076779933</v>
      </c>
      <c r="AA48" s="232">
        <f>SUM(AA45:AA47)</f>
        <v>278357676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49677452</v>
      </c>
      <c r="D6" s="155"/>
      <c r="E6" s="59">
        <v>46347732</v>
      </c>
      <c r="F6" s="60">
        <v>46347732</v>
      </c>
      <c r="G6" s="60">
        <v>3721445</v>
      </c>
      <c r="H6" s="60">
        <v>4561731</v>
      </c>
      <c r="I6" s="60">
        <v>3111782</v>
      </c>
      <c r="J6" s="60">
        <v>11394958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11394958</v>
      </c>
      <c r="X6" s="60">
        <v>11586933</v>
      </c>
      <c r="Y6" s="60">
        <v>-191975</v>
      </c>
      <c r="Z6" s="140">
        <v>-1.66</v>
      </c>
      <c r="AA6" s="62">
        <v>46347732</v>
      </c>
    </row>
    <row r="7" spans="1:27" ht="13.5">
      <c r="A7" s="249" t="s">
        <v>178</v>
      </c>
      <c r="B7" s="182"/>
      <c r="C7" s="155">
        <v>63318164</v>
      </c>
      <c r="D7" s="155"/>
      <c r="E7" s="59">
        <v>72388250</v>
      </c>
      <c r="F7" s="60">
        <v>72388250</v>
      </c>
      <c r="G7" s="60">
        <v>35316000</v>
      </c>
      <c r="H7" s="60">
        <v>1290000</v>
      </c>
      <c r="I7" s="60">
        <v>150000</v>
      </c>
      <c r="J7" s="60">
        <v>36756000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36756000</v>
      </c>
      <c r="X7" s="60">
        <v>34412000</v>
      </c>
      <c r="Y7" s="60">
        <v>2344000</v>
      </c>
      <c r="Z7" s="140">
        <v>6.81</v>
      </c>
      <c r="AA7" s="62">
        <v>72388250</v>
      </c>
    </row>
    <row r="8" spans="1:27" ht="13.5">
      <c r="A8" s="249" t="s">
        <v>179</v>
      </c>
      <c r="B8" s="182"/>
      <c r="C8" s="155">
        <v>21783746</v>
      </c>
      <c r="D8" s="155"/>
      <c r="E8" s="59">
        <v>36500750</v>
      </c>
      <c r="F8" s="60">
        <v>36500750</v>
      </c>
      <c r="G8" s="60">
        <v>13609000</v>
      </c>
      <c r="H8" s="60"/>
      <c r="I8" s="60"/>
      <c r="J8" s="60">
        <v>13609000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13609000</v>
      </c>
      <c r="X8" s="60">
        <v>14335000</v>
      </c>
      <c r="Y8" s="60">
        <v>-726000</v>
      </c>
      <c r="Z8" s="140">
        <v>-5.06</v>
      </c>
      <c r="AA8" s="62">
        <v>36500750</v>
      </c>
    </row>
    <row r="9" spans="1:27" ht="13.5">
      <c r="A9" s="249" t="s">
        <v>180</v>
      </c>
      <c r="B9" s="182"/>
      <c r="C9" s="155">
        <v>4346729</v>
      </c>
      <c r="D9" s="155"/>
      <c r="E9" s="59">
        <v>4683732</v>
      </c>
      <c r="F9" s="60">
        <v>4683732</v>
      </c>
      <c r="G9" s="60">
        <v>39488</v>
      </c>
      <c r="H9" s="60">
        <v>17547</v>
      </c>
      <c r="I9" s="60">
        <v>3443</v>
      </c>
      <c r="J9" s="60">
        <v>60478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60478</v>
      </c>
      <c r="X9" s="60">
        <v>1170933</v>
      </c>
      <c r="Y9" s="60">
        <v>-1110455</v>
      </c>
      <c r="Z9" s="140">
        <v>-94.84</v>
      </c>
      <c r="AA9" s="62">
        <v>4683732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-106492034</v>
      </c>
      <c r="D12" s="155"/>
      <c r="E12" s="59">
        <v>-113549984</v>
      </c>
      <c r="F12" s="60">
        <v>-113549984</v>
      </c>
      <c r="G12" s="60">
        <v>-31259259</v>
      </c>
      <c r="H12" s="60">
        <v>-25536390</v>
      </c>
      <c r="I12" s="60">
        <v>-12859956</v>
      </c>
      <c r="J12" s="60">
        <v>-69655605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-69655605</v>
      </c>
      <c r="X12" s="60">
        <v>-30048210</v>
      </c>
      <c r="Y12" s="60">
        <v>-39607395</v>
      </c>
      <c r="Z12" s="140">
        <v>131.81</v>
      </c>
      <c r="AA12" s="62">
        <v>-113549984</v>
      </c>
    </row>
    <row r="13" spans="1:27" ht="13.5">
      <c r="A13" s="249" t="s">
        <v>40</v>
      </c>
      <c r="B13" s="182"/>
      <c r="C13" s="155">
        <v>-617101</v>
      </c>
      <c r="D13" s="155"/>
      <c r="E13" s="59">
        <v>-1338897</v>
      </c>
      <c r="F13" s="60">
        <v>-1338897</v>
      </c>
      <c r="G13" s="60">
        <v>-8784</v>
      </c>
      <c r="H13" s="60">
        <v>-10722</v>
      </c>
      <c r="I13" s="60">
        <v>-9917</v>
      </c>
      <c r="J13" s="60">
        <v>-29423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-29423</v>
      </c>
      <c r="X13" s="60">
        <v>-278217</v>
      </c>
      <c r="Y13" s="60">
        <v>248794</v>
      </c>
      <c r="Z13" s="140">
        <v>-89.42</v>
      </c>
      <c r="AA13" s="62">
        <v>-1338897</v>
      </c>
    </row>
    <row r="14" spans="1:27" ht="13.5">
      <c r="A14" s="249" t="s">
        <v>42</v>
      </c>
      <c r="B14" s="182"/>
      <c r="C14" s="155">
        <v>-2690716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29326240</v>
      </c>
      <c r="D15" s="168">
        <f>SUM(D6:D14)</f>
        <v>0</v>
      </c>
      <c r="E15" s="72">
        <f t="shared" si="0"/>
        <v>45031583</v>
      </c>
      <c r="F15" s="73">
        <f t="shared" si="0"/>
        <v>45031583</v>
      </c>
      <c r="G15" s="73">
        <f t="shared" si="0"/>
        <v>21417890</v>
      </c>
      <c r="H15" s="73">
        <f t="shared" si="0"/>
        <v>-19677834</v>
      </c>
      <c r="I15" s="73">
        <f t="shared" si="0"/>
        <v>-9604648</v>
      </c>
      <c r="J15" s="73">
        <f t="shared" si="0"/>
        <v>-7864592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-7864592</v>
      </c>
      <c r="X15" s="73">
        <f t="shared" si="0"/>
        <v>31178439</v>
      </c>
      <c r="Y15" s="73">
        <f t="shared" si="0"/>
        <v>-39043031</v>
      </c>
      <c r="Z15" s="170">
        <f>+IF(X15&lt;&gt;0,+(Y15/X15)*100,0)</f>
        <v>-125.22445719620536</v>
      </c>
      <c r="AA15" s="74">
        <f>SUM(AA6:AA14)</f>
        <v>45031583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70526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-907331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-19127369</v>
      </c>
      <c r="D22" s="155"/>
      <c r="E22" s="59"/>
      <c r="F22" s="60"/>
      <c r="G22" s="60"/>
      <c r="H22" s="60">
        <v>11000000</v>
      </c>
      <c r="I22" s="60"/>
      <c r="J22" s="60">
        <v>11000000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11000000</v>
      </c>
      <c r="X22" s="60"/>
      <c r="Y22" s="60">
        <v>11000000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-57627252</v>
      </c>
      <c r="F24" s="60">
        <v>-57627252</v>
      </c>
      <c r="G24" s="60">
        <v>-1814521</v>
      </c>
      <c r="H24" s="60">
        <v>-902557</v>
      </c>
      <c r="I24" s="60">
        <v>-2585534</v>
      </c>
      <c r="J24" s="60">
        <v>-5302612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-5302612</v>
      </c>
      <c r="X24" s="60">
        <v>-14406813</v>
      </c>
      <c r="Y24" s="60">
        <v>9104201</v>
      </c>
      <c r="Z24" s="140">
        <v>-63.19</v>
      </c>
      <c r="AA24" s="62">
        <v>-57627252</v>
      </c>
    </row>
    <row r="25" spans="1:27" ht="13.5">
      <c r="A25" s="250" t="s">
        <v>191</v>
      </c>
      <c r="B25" s="251"/>
      <c r="C25" s="168">
        <f aca="true" t="shared" si="1" ref="C25:Y25">SUM(C19:C24)</f>
        <v>-19964174</v>
      </c>
      <c r="D25" s="168">
        <f>SUM(D19:D24)</f>
        <v>0</v>
      </c>
      <c r="E25" s="72">
        <f t="shared" si="1"/>
        <v>-57627252</v>
      </c>
      <c r="F25" s="73">
        <f t="shared" si="1"/>
        <v>-57627252</v>
      </c>
      <c r="G25" s="73">
        <f t="shared" si="1"/>
        <v>-1814521</v>
      </c>
      <c r="H25" s="73">
        <f t="shared" si="1"/>
        <v>10097443</v>
      </c>
      <c r="I25" s="73">
        <f t="shared" si="1"/>
        <v>-2585534</v>
      </c>
      <c r="J25" s="73">
        <f t="shared" si="1"/>
        <v>5697388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5697388</v>
      </c>
      <c r="X25" s="73">
        <f t="shared" si="1"/>
        <v>-14406813</v>
      </c>
      <c r="Y25" s="73">
        <f t="shared" si="1"/>
        <v>20104201</v>
      </c>
      <c r="Z25" s="170">
        <f>+IF(X25&lt;&gt;0,+(Y25/X25)*100,0)</f>
        <v>-139.54648401419522</v>
      </c>
      <c r="AA25" s="74">
        <f>SUM(AA19:AA24)</f>
        <v>-57627252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17543002</v>
      </c>
      <c r="F30" s="60">
        <v>17543002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17543000</v>
      </c>
      <c r="Y30" s="60">
        <v>-17543000</v>
      </c>
      <c r="Z30" s="140">
        <v>-100</v>
      </c>
      <c r="AA30" s="62">
        <v>17543002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-2135636</v>
      </c>
      <c r="D33" s="155"/>
      <c r="E33" s="59">
        <v>-3124958</v>
      </c>
      <c r="F33" s="60">
        <v>-3124958</v>
      </c>
      <c r="G33" s="60">
        <v>-248939</v>
      </c>
      <c r="H33" s="60">
        <v>-172600</v>
      </c>
      <c r="I33" s="60">
        <v>-172600</v>
      </c>
      <c r="J33" s="60">
        <v>-594139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-594139</v>
      </c>
      <c r="X33" s="60">
        <v>-661608</v>
      </c>
      <c r="Y33" s="60">
        <v>67469</v>
      </c>
      <c r="Z33" s="140">
        <v>-10.2</v>
      </c>
      <c r="AA33" s="62">
        <v>-3124958</v>
      </c>
    </row>
    <row r="34" spans="1:27" ht="13.5">
      <c r="A34" s="250" t="s">
        <v>197</v>
      </c>
      <c r="B34" s="251"/>
      <c r="C34" s="168">
        <f aca="true" t="shared" si="2" ref="C34:Y34">SUM(C29:C33)</f>
        <v>-2135636</v>
      </c>
      <c r="D34" s="168">
        <f>SUM(D29:D33)</f>
        <v>0</v>
      </c>
      <c r="E34" s="72">
        <f t="shared" si="2"/>
        <v>14418044</v>
      </c>
      <c r="F34" s="73">
        <f t="shared" si="2"/>
        <v>14418044</v>
      </c>
      <c r="G34" s="73">
        <f t="shared" si="2"/>
        <v>-248939</v>
      </c>
      <c r="H34" s="73">
        <f t="shared" si="2"/>
        <v>-172600</v>
      </c>
      <c r="I34" s="73">
        <f t="shared" si="2"/>
        <v>-172600</v>
      </c>
      <c r="J34" s="73">
        <f t="shared" si="2"/>
        <v>-594139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-594139</v>
      </c>
      <c r="X34" s="73">
        <f t="shared" si="2"/>
        <v>16881392</v>
      </c>
      <c r="Y34" s="73">
        <f t="shared" si="2"/>
        <v>-17475531</v>
      </c>
      <c r="Z34" s="170">
        <f>+IF(X34&lt;&gt;0,+(Y34/X34)*100,0)</f>
        <v>-103.51949057281533</v>
      </c>
      <c r="AA34" s="74">
        <f>SUM(AA29:AA33)</f>
        <v>14418044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7226430</v>
      </c>
      <c r="D36" s="153">
        <f>+D15+D25+D34</f>
        <v>0</v>
      </c>
      <c r="E36" s="99">
        <f t="shared" si="3"/>
        <v>1822375</v>
      </c>
      <c r="F36" s="100">
        <f t="shared" si="3"/>
        <v>1822375</v>
      </c>
      <c r="G36" s="100">
        <f t="shared" si="3"/>
        <v>19354430</v>
      </c>
      <c r="H36" s="100">
        <f t="shared" si="3"/>
        <v>-9752991</v>
      </c>
      <c r="I36" s="100">
        <f t="shared" si="3"/>
        <v>-12362782</v>
      </c>
      <c r="J36" s="100">
        <f t="shared" si="3"/>
        <v>-2761343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-2761343</v>
      </c>
      <c r="X36" s="100">
        <f t="shared" si="3"/>
        <v>33653018</v>
      </c>
      <c r="Y36" s="100">
        <f t="shared" si="3"/>
        <v>-36414361</v>
      </c>
      <c r="Z36" s="137">
        <f>+IF(X36&lt;&gt;0,+(Y36/X36)*100,0)</f>
        <v>-108.20533540260789</v>
      </c>
      <c r="AA36" s="102">
        <f>+AA15+AA25+AA34</f>
        <v>1822375</v>
      </c>
    </row>
    <row r="37" spans="1:27" ht="13.5">
      <c r="A37" s="249" t="s">
        <v>199</v>
      </c>
      <c r="B37" s="182"/>
      <c r="C37" s="153">
        <v>16175298</v>
      </c>
      <c r="D37" s="153"/>
      <c r="E37" s="99">
        <v>19500295</v>
      </c>
      <c r="F37" s="100">
        <v>19500295</v>
      </c>
      <c r="G37" s="100">
        <v>188534</v>
      </c>
      <c r="H37" s="100">
        <v>19542964</v>
      </c>
      <c r="I37" s="100">
        <v>9789973</v>
      </c>
      <c r="J37" s="100">
        <v>188534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188534</v>
      </c>
      <c r="X37" s="100">
        <v>19500295</v>
      </c>
      <c r="Y37" s="100">
        <v>-19311761</v>
      </c>
      <c r="Z37" s="137">
        <v>-99.03</v>
      </c>
      <c r="AA37" s="102">
        <v>19500295</v>
      </c>
    </row>
    <row r="38" spans="1:27" ht="13.5">
      <c r="A38" s="269" t="s">
        <v>200</v>
      </c>
      <c r="B38" s="256"/>
      <c r="C38" s="257">
        <v>23401728</v>
      </c>
      <c r="D38" s="257"/>
      <c r="E38" s="258">
        <v>21322670</v>
      </c>
      <c r="F38" s="259">
        <v>21322670</v>
      </c>
      <c r="G38" s="259">
        <v>19542964</v>
      </c>
      <c r="H38" s="259">
        <v>9789973</v>
      </c>
      <c r="I38" s="259">
        <v>-2572809</v>
      </c>
      <c r="J38" s="259">
        <v>-2572809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-2572809</v>
      </c>
      <c r="X38" s="259">
        <v>53153313</v>
      </c>
      <c r="Y38" s="259">
        <v>-55726122</v>
      </c>
      <c r="Z38" s="260">
        <v>-104.84</v>
      </c>
      <c r="AA38" s="261">
        <v>21322670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19127369</v>
      </c>
      <c r="D5" s="200">
        <f t="shared" si="0"/>
        <v>0</v>
      </c>
      <c r="E5" s="106">
        <f t="shared" si="0"/>
        <v>57627250</v>
      </c>
      <c r="F5" s="106">
        <f t="shared" si="0"/>
        <v>57627250</v>
      </c>
      <c r="G5" s="106">
        <f t="shared" si="0"/>
        <v>4501</v>
      </c>
      <c r="H5" s="106">
        <f t="shared" si="0"/>
        <v>261709</v>
      </c>
      <c r="I5" s="106">
        <f t="shared" si="0"/>
        <v>1552919</v>
      </c>
      <c r="J5" s="106">
        <f t="shared" si="0"/>
        <v>1819129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1819129</v>
      </c>
      <c r="X5" s="106">
        <f t="shared" si="0"/>
        <v>14406813</v>
      </c>
      <c r="Y5" s="106">
        <f t="shared" si="0"/>
        <v>-12587684</v>
      </c>
      <c r="Z5" s="201">
        <f>+IF(X5&lt;&gt;0,+(Y5/X5)*100,0)</f>
        <v>-87.37313380828917</v>
      </c>
      <c r="AA5" s="199">
        <f>SUM(AA11:AA18)</f>
        <v>57627250</v>
      </c>
    </row>
    <row r="6" spans="1:27" ht="13.5">
      <c r="A6" s="291" t="s">
        <v>204</v>
      </c>
      <c r="B6" s="142"/>
      <c r="C6" s="62">
        <v>14172355</v>
      </c>
      <c r="D6" s="156"/>
      <c r="E6" s="60">
        <v>22500750</v>
      </c>
      <c r="F6" s="60">
        <v>22500750</v>
      </c>
      <c r="G6" s="60"/>
      <c r="H6" s="60">
        <v>125608</v>
      </c>
      <c r="I6" s="60">
        <v>364553</v>
      </c>
      <c r="J6" s="60">
        <v>490161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490161</v>
      </c>
      <c r="X6" s="60">
        <v>5625188</v>
      </c>
      <c r="Y6" s="60">
        <v>-5135027</v>
      </c>
      <c r="Z6" s="140">
        <v>-91.29</v>
      </c>
      <c r="AA6" s="155">
        <v>22500750</v>
      </c>
    </row>
    <row r="7" spans="1:27" ht="13.5">
      <c r="A7" s="291" t="s">
        <v>205</v>
      </c>
      <c r="B7" s="142"/>
      <c r="C7" s="62">
        <v>3133119</v>
      </c>
      <c r="D7" s="156"/>
      <c r="E7" s="60">
        <v>14000000</v>
      </c>
      <c r="F7" s="60">
        <v>14000000</v>
      </c>
      <c r="G7" s="60"/>
      <c r="H7" s="60">
        <v>116567</v>
      </c>
      <c r="I7" s="60">
        <v>141100</v>
      </c>
      <c r="J7" s="60">
        <v>257667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257667</v>
      </c>
      <c r="X7" s="60">
        <v>3500000</v>
      </c>
      <c r="Y7" s="60">
        <v>-3242333</v>
      </c>
      <c r="Z7" s="140">
        <v>-92.64</v>
      </c>
      <c r="AA7" s="155">
        <v>14000000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4501</v>
      </c>
      <c r="H10" s="60">
        <v>19534</v>
      </c>
      <c r="I10" s="60">
        <v>1047266</v>
      </c>
      <c r="J10" s="60">
        <v>1071301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1071301</v>
      </c>
      <c r="X10" s="60"/>
      <c r="Y10" s="60">
        <v>1071301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17305474</v>
      </c>
      <c r="D11" s="294">
        <f t="shared" si="1"/>
        <v>0</v>
      </c>
      <c r="E11" s="295">
        <f t="shared" si="1"/>
        <v>36500750</v>
      </c>
      <c r="F11" s="295">
        <f t="shared" si="1"/>
        <v>36500750</v>
      </c>
      <c r="G11" s="295">
        <f t="shared" si="1"/>
        <v>4501</v>
      </c>
      <c r="H11" s="295">
        <f t="shared" si="1"/>
        <v>261709</v>
      </c>
      <c r="I11" s="295">
        <f t="shared" si="1"/>
        <v>1552919</v>
      </c>
      <c r="J11" s="295">
        <f t="shared" si="1"/>
        <v>1819129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1819129</v>
      </c>
      <c r="X11" s="295">
        <f t="shared" si="1"/>
        <v>9125188</v>
      </c>
      <c r="Y11" s="295">
        <f t="shared" si="1"/>
        <v>-7306059</v>
      </c>
      <c r="Z11" s="296">
        <f>+IF(X11&lt;&gt;0,+(Y11/X11)*100,0)</f>
        <v>-80.06475044678531</v>
      </c>
      <c r="AA11" s="297">
        <f>SUM(AA6:AA10)</f>
        <v>36500750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1821895</v>
      </c>
      <c r="D15" s="156"/>
      <c r="E15" s="60">
        <v>19626500</v>
      </c>
      <c r="F15" s="60">
        <v>19626500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4906625</v>
      </c>
      <c r="Y15" s="60">
        <v>-4906625</v>
      </c>
      <c r="Z15" s="140">
        <v>-100</v>
      </c>
      <c r="AA15" s="155">
        <v>19626500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1500000</v>
      </c>
      <c r="F18" s="82">
        <v>1500000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375000</v>
      </c>
      <c r="Y18" s="82">
        <v>-375000</v>
      </c>
      <c r="Z18" s="270">
        <v>-100</v>
      </c>
      <c r="AA18" s="278">
        <v>1500000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14172355</v>
      </c>
      <c r="D36" s="156">
        <f t="shared" si="4"/>
        <v>0</v>
      </c>
      <c r="E36" s="60">
        <f t="shared" si="4"/>
        <v>22500750</v>
      </c>
      <c r="F36" s="60">
        <f t="shared" si="4"/>
        <v>22500750</v>
      </c>
      <c r="G36" s="60">
        <f t="shared" si="4"/>
        <v>0</v>
      </c>
      <c r="H36" s="60">
        <f t="shared" si="4"/>
        <v>125608</v>
      </c>
      <c r="I36" s="60">
        <f t="shared" si="4"/>
        <v>364553</v>
      </c>
      <c r="J36" s="60">
        <f t="shared" si="4"/>
        <v>490161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490161</v>
      </c>
      <c r="X36" s="60">
        <f t="shared" si="4"/>
        <v>5625188</v>
      </c>
      <c r="Y36" s="60">
        <f t="shared" si="4"/>
        <v>-5135027</v>
      </c>
      <c r="Z36" s="140">
        <f aca="true" t="shared" si="5" ref="Z36:Z49">+IF(X36&lt;&gt;0,+(Y36/X36)*100,0)</f>
        <v>-91.28631789728627</v>
      </c>
      <c r="AA36" s="155">
        <f>AA6+AA21</f>
        <v>22500750</v>
      </c>
    </row>
    <row r="37" spans="1:27" ht="13.5">
      <c r="A37" s="291" t="s">
        <v>205</v>
      </c>
      <c r="B37" s="142"/>
      <c r="C37" s="62">
        <f t="shared" si="4"/>
        <v>3133119</v>
      </c>
      <c r="D37" s="156">
        <f t="shared" si="4"/>
        <v>0</v>
      </c>
      <c r="E37" s="60">
        <f t="shared" si="4"/>
        <v>14000000</v>
      </c>
      <c r="F37" s="60">
        <f t="shared" si="4"/>
        <v>14000000</v>
      </c>
      <c r="G37" s="60">
        <f t="shared" si="4"/>
        <v>0</v>
      </c>
      <c r="H37" s="60">
        <f t="shared" si="4"/>
        <v>116567</v>
      </c>
      <c r="I37" s="60">
        <f t="shared" si="4"/>
        <v>141100</v>
      </c>
      <c r="J37" s="60">
        <f t="shared" si="4"/>
        <v>257667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257667</v>
      </c>
      <c r="X37" s="60">
        <f t="shared" si="4"/>
        <v>3500000</v>
      </c>
      <c r="Y37" s="60">
        <f t="shared" si="4"/>
        <v>-3242333</v>
      </c>
      <c r="Z37" s="140">
        <f t="shared" si="5"/>
        <v>-92.63808571428571</v>
      </c>
      <c r="AA37" s="155">
        <f>AA7+AA22</f>
        <v>14000000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4501</v>
      </c>
      <c r="H40" s="60">
        <f t="shared" si="4"/>
        <v>19534</v>
      </c>
      <c r="I40" s="60">
        <f t="shared" si="4"/>
        <v>1047266</v>
      </c>
      <c r="J40" s="60">
        <f t="shared" si="4"/>
        <v>1071301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1071301</v>
      </c>
      <c r="X40" s="60">
        <f t="shared" si="4"/>
        <v>0</v>
      </c>
      <c r="Y40" s="60">
        <f t="shared" si="4"/>
        <v>1071301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17305474</v>
      </c>
      <c r="D41" s="294">
        <f t="shared" si="6"/>
        <v>0</v>
      </c>
      <c r="E41" s="295">
        <f t="shared" si="6"/>
        <v>36500750</v>
      </c>
      <c r="F41" s="295">
        <f t="shared" si="6"/>
        <v>36500750</v>
      </c>
      <c r="G41" s="295">
        <f t="shared" si="6"/>
        <v>4501</v>
      </c>
      <c r="H41" s="295">
        <f t="shared" si="6"/>
        <v>261709</v>
      </c>
      <c r="I41" s="295">
        <f t="shared" si="6"/>
        <v>1552919</v>
      </c>
      <c r="J41" s="295">
        <f t="shared" si="6"/>
        <v>1819129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1819129</v>
      </c>
      <c r="X41" s="295">
        <f t="shared" si="6"/>
        <v>9125188</v>
      </c>
      <c r="Y41" s="295">
        <f t="shared" si="6"/>
        <v>-7306059</v>
      </c>
      <c r="Z41" s="296">
        <f t="shared" si="5"/>
        <v>-80.06475044678531</v>
      </c>
      <c r="AA41" s="297">
        <f>SUM(AA36:AA40)</f>
        <v>36500750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1821895</v>
      </c>
      <c r="D45" s="129">
        <f t="shared" si="7"/>
        <v>0</v>
      </c>
      <c r="E45" s="54">
        <f t="shared" si="7"/>
        <v>19626500</v>
      </c>
      <c r="F45" s="54">
        <f t="shared" si="7"/>
        <v>19626500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4906625</v>
      </c>
      <c r="Y45" s="54">
        <f t="shared" si="7"/>
        <v>-4906625</v>
      </c>
      <c r="Z45" s="184">
        <f t="shared" si="5"/>
        <v>-100</v>
      </c>
      <c r="AA45" s="130">
        <f t="shared" si="8"/>
        <v>19626500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1500000</v>
      </c>
      <c r="F48" s="54">
        <f t="shared" si="7"/>
        <v>1500000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375000</v>
      </c>
      <c r="Y48" s="54">
        <f t="shared" si="7"/>
        <v>-375000</v>
      </c>
      <c r="Z48" s="184">
        <f t="shared" si="5"/>
        <v>-100</v>
      </c>
      <c r="AA48" s="130">
        <f t="shared" si="8"/>
        <v>1500000</v>
      </c>
    </row>
    <row r="49" spans="1:27" ht="13.5">
      <c r="A49" s="308" t="s">
        <v>219</v>
      </c>
      <c r="B49" s="149"/>
      <c r="C49" s="239">
        <f aca="true" t="shared" si="9" ref="C49:Y49">SUM(C41:C48)</f>
        <v>19127369</v>
      </c>
      <c r="D49" s="218">
        <f t="shared" si="9"/>
        <v>0</v>
      </c>
      <c r="E49" s="220">
        <f t="shared" si="9"/>
        <v>57627250</v>
      </c>
      <c r="F49" s="220">
        <f t="shared" si="9"/>
        <v>57627250</v>
      </c>
      <c r="G49" s="220">
        <f t="shared" si="9"/>
        <v>4501</v>
      </c>
      <c r="H49" s="220">
        <f t="shared" si="9"/>
        <v>261709</v>
      </c>
      <c r="I49" s="220">
        <f t="shared" si="9"/>
        <v>1552919</v>
      </c>
      <c r="J49" s="220">
        <f t="shared" si="9"/>
        <v>1819129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1819129</v>
      </c>
      <c r="X49" s="220">
        <f t="shared" si="9"/>
        <v>14406813</v>
      </c>
      <c r="Y49" s="220">
        <f t="shared" si="9"/>
        <v>-12587684</v>
      </c>
      <c r="Z49" s="221">
        <f t="shared" si="5"/>
        <v>-87.37313380828917</v>
      </c>
      <c r="AA49" s="222">
        <f>SUM(AA41:AA48)</f>
        <v>57627250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9206000</v>
      </c>
      <c r="F51" s="54">
        <f t="shared" si="10"/>
        <v>9206000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2301500</v>
      </c>
      <c r="Y51" s="54">
        <f t="shared" si="10"/>
        <v>-2301500</v>
      </c>
      <c r="Z51" s="184">
        <f>+IF(X51&lt;&gt;0,+(Y51/X51)*100,0)</f>
        <v>-100</v>
      </c>
      <c r="AA51" s="130">
        <f>SUM(AA57:AA61)</f>
        <v>9206000</v>
      </c>
    </row>
    <row r="52" spans="1:27" ht="13.5">
      <c r="A52" s="310" t="s">
        <v>204</v>
      </c>
      <c r="B52" s="142"/>
      <c r="C52" s="62"/>
      <c r="D52" s="156"/>
      <c r="E52" s="60">
        <v>6735000</v>
      </c>
      <c r="F52" s="60">
        <v>6735000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1683750</v>
      </c>
      <c r="Y52" s="60">
        <v>-1683750</v>
      </c>
      <c r="Z52" s="140">
        <v>-100</v>
      </c>
      <c r="AA52" s="155">
        <v>6735000</v>
      </c>
    </row>
    <row r="53" spans="1:27" ht="13.5">
      <c r="A53" s="310" t="s">
        <v>205</v>
      </c>
      <c r="B53" s="142"/>
      <c r="C53" s="62"/>
      <c r="D53" s="156"/>
      <c r="E53" s="60">
        <v>2471000</v>
      </c>
      <c r="F53" s="60">
        <v>2471000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617750</v>
      </c>
      <c r="Y53" s="60">
        <v>-617750</v>
      </c>
      <c r="Z53" s="140">
        <v>-100</v>
      </c>
      <c r="AA53" s="155">
        <v>2471000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9206000</v>
      </c>
      <c r="F57" s="295">
        <f t="shared" si="11"/>
        <v>9206000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2301500</v>
      </c>
      <c r="Y57" s="295">
        <f t="shared" si="11"/>
        <v>-2301500</v>
      </c>
      <c r="Z57" s="296">
        <f>+IF(X57&lt;&gt;0,+(Y57/X57)*100,0)</f>
        <v>-100</v>
      </c>
      <c r="AA57" s="297">
        <f>SUM(AA52:AA56)</f>
        <v>9206000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1962940</v>
      </c>
      <c r="F65" s="60"/>
      <c r="G65" s="60">
        <v>3384352</v>
      </c>
      <c r="H65" s="60">
        <v>3348406</v>
      </c>
      <c r="I65" s="60">
        <v>3621461</v>
      </c>
      <c r="J65" s="60">
        <v>10354219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10354219</v>
      </c>
      <c r="X65" s="60"/>
      <c r="Y65" s="60">
        <v>10354219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8310592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559152</v>
      </c>
      <c r="F67" s="60"/>
      <c r="G67" s="60">
        <v>717027</v>
      </c>
      <c r="H67" s="60">
        <v>626444</v>
      </c>
      <c r="I67" s="60">
        <v>965495</v>
      </c>
      <c r="J67" s="60">
        <v>2308966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2308966</v>
      </c>
      <c r="X67" s="60"/>
      <c r="Y67" s="60">
        <v>2308966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4390687</v>
      </c>
      <c r="H68" s="60">
        <v>5507530</v>
      </c>
      <c r="I68" s="60">
        <v>5525920</v>
      </c>
      <c r="J68" s="60">
        <v>15424137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15424137</v>
      </c>
      <c r="X68" s="60"/>
      <c r="Y68" s="60">
        <v>15424137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10832684</v>
      </c>
      <c r="F69" s="220">
        <f t="shared" si="12"/>
        <v>0</v>
      </c>
      <c r="G69" s="220">
        <f t="shared" si="12"/>
        <v>8492066</v>
      </c>
      <c r="H69" s="220">
        <f t="shared" si="12"/>
        <v>9482380</v>
      </c>
      <c r="I69" s="220">
        <f t="shared" si="12"/>
        <v>10112876</v>
      </c>
      <c r="J69" s="220">
        <f t="shared" si="12"/>
        <v>28087322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28087322</v>
      </c>
      <c r="X69" s="220">
        <f t="shared" si="12"/>
        <v>0</v>
      </c>
      <c r="Y69" s="220">
        <f t="shared" si="12"/>
        <v>28087322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17305474</v>
      </c>
      <c r="D5" s="357">
        <f t="shared" si="0"/>
        <v>0</v>
      </c>
      <c r="E5" s="356">
        <f t="shared" si="0"/>
        <v>36500750</v>
      </c>
      <c r="F5" s="358">
        <f t="shared" si="0"/>
        <v>36500750</v>
      </c>
      <c r="G5" s="358">
        <f t="shared" si="0"/>
        <v>4501</v>
      </c>
      <c r="H5" s="356">
        <f t="shared" si="0"/>
        <v>261709</v>
      </c>
      <c r="I5" s="356">
        <f t="shared" si="0"/>
        <v>1552919</v>
      </c>
      <c r="J5" s="358">
        <f t="shared" si="0"/>
        <v>1819129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1819129</v>
      </c>
      <c r="X5" s="356">
        <f t="shared" si="0"/>
        <v>9125188</v>
      </c>
      <c r="Y5" s="358">
        <f t="shared" si="0"/>
        <v>-7306059</v>
      </c>
      <c r="Z5" s="359">
        <f>+IF(X5&lt;&gt;0,+(Y5/X5)*100,0)</f>
        <v>-80.06475044678531</v>
      </c>
      <c r="AA5" s="360">
        <f>+AA6+AA8+AA11+AA13+AA15</f>
        <v>36500750</v>
      </c>
    </row>
    <row r="6" spans="1:27" ht="13.5">
      <c r="A6" s="361" t="s">
        <v>204</v>
      </c>
      <c r="B6" s="142"/>
      <c r="C6" s="60">
        <f>+C7</f>
        <v>14172355</v>
      </c>
      <c r="D6" s="340">
        <f aca="true" t="shared" si="1" ref="D6:AA6">+D7</f>
        <v>0</v>
      </c>
      <c r="E6" s="60">
        <f t="shared" si="1"/>
        <v>22500750</v>
      </c>
      <c r="F6" s="59">
        <f t="shared" si="1"/>
        <v>22500750</v>
      </c>
      <c r="G6" s="59">
        <f t="shared" si="1"/>
        <v>0</v>
      </c>
      <c r="H6" s="60">
        <f t="shared" si="1"/>
        <v>125608</v>
      </c>
      <c r="I6" s="60">
        <f t="shared" si="1"/>
        <v>364553</v>
      </c>
      <c r="J6" s="59">
        <f t="shared" si="1"/>
        <v>490161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490161</v>
      </c>
      <c r="X6" s="60">
        <f t="shared" si="1"/>
        <v>5625188</v>
      </c>
      <c r="Y6" s="59">
        <f t="shared" si="1"/>
        <v>-5135027</v>
      </c>
      <c r="Z6" s="61">
        <f>+IF(X6&lt;&gt;0,+(Y6/X6)*100,0)</f>
        <v>-91.28631789728627</v>
      </c>
      <c r="AA6" s="62">
        <f t="shared" si="1"/>
        <v>22500750</v>
      </c>
    </row>
    <row r="7" spans="1:27" ht="13.5">
      <c r="A7" s="291" t="s">
        <v>228</v>
      </c>
      <c r="B7" s="142"/>
      <c r="C7" s="60">
        <v>14172355</v>
      </c>
      <c r="D7" s="340"/>
      <c r="E7" s="60">
        <v>22500750</v>
      </c>
      <c r="F7" s="59">
        <v>22500750</v>
      </c>
      <c r="G7" s="59"/>
      <c r="H7" s="60">
        <v>125608</v>
      </c>
      <c r="I7" s="60">
        <v>364553</v>
      </c>
      <c r="J7" s="59">
        <v>490161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490161</v>
      </c>
      <c r="X7" s="60">
        <v>5625188</v>
      </c>
      <c r="Y7" s="59">
        <v>-5135027</v>
      </c>
      <c r="Z7" s="61">
        <v>-91.29</v>
      </c>
      <c r="AA7" s="62">
        <v>22500750</v>
      </c>
    </row>
    <row r="8" spans="1:27" ht="13.5">
      <c r="A8" s="361" t="s">
        <v>205</v>
      </c>
      <c r="B8" s="142"/>
      <c r="C8" s="60">
        <f aca="true" t="shared" si="2" ref="C8:Y8">SUM(C9:C10)</f>
        <v>3133119</v>
      </c>
      <c r="D8" s="340">
        <f t="shared" si="2"/>
        <v>0</v>
      </c>
      <c r="E8" s="60">
        <f t="shared" si="2"/>
        <v>14000000</v>
      </c>
      <c r="F8" s="59">
        <f t="shared" si="2"/>
        <v>14000000</v>
      </c>
      <c r="G8" s="59">
        <f t="shared" si="2"/>
        <v>0</v>
      </c>
      <c r="H8" s="60">
        <f t="shared" si="2"/>
        <v>116567</v>
      </c>
      <c r="I8" s="60">
        <f t="shared" si="2"/>
        <v>141100</v>
      </c>
      <c r="J8" s="59">
        <f t="shared" si="2"/>
        <v>257667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257667</v>
      </c>
      <c r="X8" s="60">
        <f t="shared" si="2"/>
        <v>3500000</v>
      </c>
      <c r="Y8" s="59">
        <f t="shared" si="2"/>
        <v>-3242333</v>
      </c>
      <c r="Z8" s="61">
        <f>+IF(X8&lt;&gt;0,+(Y8/X8)*100,0)</f>
        <v>-92.63808571428571</v>
      </c>
      <c r="AA8" s="62">
        <f>SUM(AA9:AA10)</f>
        <v>14000000</v>
      </c>
    </row>
    <row r="9" spans="1:27" ht="13.5">
      <c r="A9" s="291" t="s">
        <v>229</v>
      </c>
      <c r="B9" s="142"/>
      <c r="C9" s="60">
        <v>3133119</v>
      </c>
      <c r="D9" s="340"/>
      <c r="E9" s="60">
        <v>14000000</v>
      </c>
      <c r="F9" s="59">
        <v>14000000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3500000</v>
      </c>
      <c r="Y9" s="59">
        <v>-3500000</v>
      </c>
      <c r="Z9" s="61">
        <v>-100</v>
      </c>
      <c r="AA9" s="62">
        <v>14000000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116567</v>
      </c>
      <c r="I10" s="60">
        <v>141100</v>
      </c>
      <c r="J10" s="59">
        <v>257667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257667</v>
      </c>
      <c r="X10" s="60"/>
      <c r="Y10" s="59">
        <v>257667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4501</v>
      </c>
      <c r="H15" s="60">
        <f t="shared" si="5"/>
        <v>19534</v>
      </c>
      <c r="I15" s="60">
        <f t="shared" si="5"/>
        <v>1047266</v>
      </c>
      <c r="J15" s="59">
        <f t="shared" si="5"/>
        <v>1071301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1071301</v>
      </c>
      <c r="X15" s="60">
        <f t="shared" si="5"/>
        <v>0</v>
      </c>
      <c r="Y15" s="59">
        <f t="shared" si="5"/>
        <v>1071301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>
        <v>4501</v>
      </c>
      <c r="H20" s="60">
        <v>19534</v>
      </c>
      <c r="I20" s="60">
        <v>1047266</v>
      </c>
      <c r="J20" s="59">
        <v>1071301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1071301</v>
      </c>
      <c r="X20" s="60"/>
      <c r="Y20" s="59">
        <v>1071301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1821895</v>
      </c>
      <c r="D40" s="344">
        <f t="shared" si="9"/>
        <v>0</v>
      </c>
      <c r="E40" s="343">
        <f t="shared" si="9"/>
        <v>19626500</v>
      </c>
      <c r="F40" s="345">
        <f t="shared" si="9"/>
        <v>19626500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4906625</v>
      </c>
      <c r="Y40" s="345">
        <f t="shared" si="9"/>
        <v>-4906625</v>
      </c>
      <c r="Z40" s="336">
        <f>+IF(X40&lt;&gt;0,+(Y40/X40)*100,0)</f>
        <v>-100</v>
      </c>
      <c r="AA40" s="350">
        <f>SUM(AA41:AA49)</f>
        <v>19626500</v>
      </c>
    </row>
    <row r="41" spans="1:27" ht="13.5">
      <c r="A41" s="361" t="s">
        <v>247</v>
      </c>
      <c r="B41" s="142"/>
      <c r="C41" s="362"/>
      <c r="D41" s="363"/>
      <c r="E41" s="362">
        <v>7293000</v>
      </c>
      <c r="F41" s="364">
        <v>7293000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1823250</v>
      </c>
      <c r="Y41" s="364">
        <v>-1823250</v>
      </c>
      <c r="Z41" s="365">
        <v>-100</v>
      </c>
      <c r="AA41" s="366">
        <v>7293000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143950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205253</v>
      </c>
      <c r="D44" s="368"/>
      <c r="E44" s="54">
        <v>2103000</v>
      </c>
      <c r="F44" s="53">
        <v>2103000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525750</v>
      </c>
      <c r="Y44" s="53">
        <v>-525750</v>
      </c>
      <c r="Z44" s="94">
        <v>-100</v>
      </c>
      <c r="AA44" s="95">
        <v>2103000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1215222</v>
      </c>
      <c r="D48" s="368"/>
      <c r="E48" s="54">
        <v>8000000</v>
      </c>
      <c r="F48" s="53">
        <v>8000000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2000000</v>
      </c>
      <c r="Y48" s="53">
        <v>-2000000</v>
      </c>
      <c r="Z48" s="94">
        <v>-100</v>
      </c>
      <c r="AA48" s="95">
        <v>8000000</v>
      </c>
    </row>
    <row r="49" spans="1:27" ht="13.5">
      <c r="A49" s="361" t="s">
        <v>93</v>
      </c>
      <c r="B49" s="136"/>
      <c r="C49" s="54">
        <v>257470</v>
      </c>
      <c r="D49" s="368"/>
      <c r="E49" s="54">
        <v>2230500</v>
      </c>
      <c r="F49" s="53">
        <v>2230500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557625</v>
      </c>
      <c r="Y49" s="53">
        <v>-557625</v>
      </c>
      <c r="Z49" s="94">
        <v>-100</v>
      </c>
      <c r="AA49" s="95">
        <v>2230500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1500000</v>
      </c>
      <c r="F57" s="345">
        <f t="shared" si="13"/>
        <v>1500000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375000</v>
      </c>
      <c r="Y57" s="345">
        <f t="shared" si="13"/>
        <v>-375000</v>
      </c>
      <c r="Z57" s="336">
        <f>+IF(X57&lt;&gt;0,+(Y57/X57)*100,0)</f>
        <v>-100</v>
      </c>
      <c r="AA57" s="350">
        <f t="shared" si="13"/>
        <v>1500000</v>
      </c>
    </row>
    <row r="58" spans="1:27" ht="13.5">
      <c r="A58" s="361" t="s">
        <v>216</v>
      </c>
      <c r="B58" s="136"/>
      <c r="C58" s="60"/>
      <c r="D58" s="340"/>
      <c r="E58" s="60">
        <v>1500000</v>
      </c>
      <c r="F58" s="59">
        <v>1500000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375000</v>
      </c>
      <c r="Y58" s="59">
        <v>-375000</v>
      </c>
      <c r="Z58" s="61">
        <v>-100</v>
      </c>
      <c r="AA58" s="62">
        <v>1500000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19127369</v>
      </c>
      <c r="D60" s="346">
        <f t="shared" si="14"/>
        <v>0</v>
      </c>
      <c r="E60" s="219">
        <f t="shared" si="14"/>
        <v>57627250</v>
      </c>
      <c r="F60" s="264">
        <f t="shared" si="14"/>
        <v>57627250</v>
      </c>
      <c r="G60" s="264">
        <f t="shared" si="14"/>
        <v>4501</v>
      </c>
      <c r="H60" s="219">
        <f t="shared" si="14"/>
        <v>261709</v>
      </c>
      <c r="I60" s="219">
        <f t="shared" si="14"/>
        <v>1552919</v>
      </c>
      <c r="J60" s="264">
        <f t="shared" si="14"/>
        <v>1819129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1819129</v>
      </c>
      <c r="X60" s="219">
        <f t="shared" si="14"/>
        <v>14406813</v>
      </c>
      <c r="Y60" s="264">
        <f t="shared" si="14"/>
        <v>-12587684</v>
      </c>
      <c r="Z60" s="337">
        <f>+IF(X60&lt;&gt;0,+(Y60/X60)*100,0)</f>
        <v>-87.37313380828917</v>
      </c>
      <c r="AA60" s="232">
        <f>+AA57+AA54+AA51+AA40+AA37+AA34+AA22+AA5</f>
        <v>57627250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2013-11-05T09:01:06Z</dcterms:created>
  <dcterms:modified xsi:type="dcterms:W3CDTF">2013-11-05T09:01:10Z</dcterms:modified>
  <cp:category/>
  <cp:version/>
  <cp:contentType/>
  <cp:contentStatus/>
</cp:coreProperties>
</file>