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<sst xmlns="http://schemas.openxmlformats.org/spreadsheetml/2006/main" count="855" uniqueCount="302">
  <si>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Abaqulusi(KZN263)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</si>
  <si>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</si>
  <si>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</si>
  <si>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</si>
  <si>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</si>
  <si>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</si>
  <si>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</si>
  <si>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</si>
  <si>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</si>
  <si>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</si>
  <si>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</si>
  <si>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</si>
  <si>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</si>
  <si>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</si>
  <si>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</si>
  <si>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</si>
  <si>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</si>
  <si>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</si>
  <si>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</si>
  <si>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</si>
  <si>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</si>
  <si>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</si>
  <si>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</si>
  <si>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</si>
  <si>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</si>
  <si>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</si>
  <si>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</si>
  <si>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</si>
  <si>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</si>
  <si>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</si>
  <si>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</si>
  <si>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</si>
  <si>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</si>
  <si>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</si>
  <si>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</si>
  <si>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</si>
  <si>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</si>
  <si>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</si>
  <si>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</si>
  <si>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</si>
  <si>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</si>
  <si>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</si>
  <si>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</si>
  <si>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</si>
  <si>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</si>
  <si>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</si>
  <si>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</si>
  <si>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</si>
  <si>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</si>
  <si>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</si>
  <si>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</si>
  <si>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</si>
  <si>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</si>
  <si>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</si>
  <si>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</si>
  <si>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</si>
  <si>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</si>
  <si>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</si>
  <si>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</si>
  <si>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</si>
  <si>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</si>
  <si>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</si>
  <si>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</si>
  <si>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</si>
  <si>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</si>
  <si>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</si>
  <si>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</si>
  <si>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</si>
  <si>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</si>
  <si>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</si>
  <si>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Abaqulusi(KZN263)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</si>
  <si>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</si>
  <si>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</si>
  <si>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</si>
  <si>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</si>
  <si>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</si>
  <si>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</si>
  <si>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</si>
  <si>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</si>
  <si>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</si>
  <si>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</si>
  <si>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</si>
  <si>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</si>
  <si>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</si>
  <si>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</si>
  <si>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</si>
  <si>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</si>
  <si>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</si>
  <si>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</si>
  <si>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</si>
  <si>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</si>
  <si>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</si>
  <si>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</si>
  <si>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</si>
  <si>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</si>
  <si>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</si>
  <si>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</si>
  <si>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</si>
  <si>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</si>
  <si>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</si>
  <si>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Abaqulusi(KZN263)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</si>
  <si>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</si>
  <si>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</si>
  <si>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</si>
  <si>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</si>
  <si>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</si>
  <si>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</si>
  <si>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</si>
  <si>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</si>
  <si>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</si>
  <si>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</si>
  <si>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</si>
  <si>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</si>
  <si>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</si>
  <si>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</si>
  <si>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</si>
  <si>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</si>
  <si>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</si>
  <si>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</si>
  <si>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</si>
  <si>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</si>
  <si>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</si>
  <si>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</si>
  <si>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</si>
  <si>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</si>
  <si>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</si>
  <si>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</si>
  <si>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</si>
  <si>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</si>
  <si>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Abaqulusi(KZN263)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</si>
  <si>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</si>
  <si>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</si>
  <si>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</si>
  <si>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</si>
  <si>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</si>
  <si>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</si>
  <si>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</si>
  <si>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</si>
  <si>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</si>
  <si>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</si>
  <si>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Abaqulusi(KZN263)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</si>
  <si>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</si>
  <si>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</si>
  <si>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</si>
  <si>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</si>
  <si>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</si>
  <si>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</si>
  <si>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</si>
  <si>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</si>
  <si>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</si>
  <si>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</si>
  <si>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</si>
  <si>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</si>
  <si>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</si>
  <si>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</si>
  <si>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</si>
  <si>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</si>
  <si>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</si>
  <si>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</si>
  <si>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</si>
  <si>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</si>
  <si>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</si>
  <si>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</si>
  <si>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</si>
  <si>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</si>
  <si>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</si>
  <si>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</si>
  <si>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</si>
  <si>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</si>
  <si>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</si>
  <si>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</si>
  <si>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</si>
  <si>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</si>
  <si>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</si>
  <si>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Abaqulusi(KZN263)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</si>
  <si>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</si>
  <si>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</si>
  <si>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</si>
  <si>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</si>
  <si>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</si>
  <si>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</si>
  <si>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</si>
  <si>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</si>
  <si>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</si>
  <si>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</si>
  <si>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</si>
  <si>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</si>
  <si>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</si>
  <si>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</si>
  <si>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</si>
  <si>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</si>
  <si>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</si>
  <si>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</si>
  <si>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</si>
  <si>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</si>
  <si>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</si>
  <si>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</si>
  <si>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</si>
  <si>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</si>
  <si>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</si>
  <si>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</si>
  <si>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Abaqulusi(KZN263)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</si>
  <si>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</si>
  <si>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</si>
  <si>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</si>
  <si>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</si>
  <si>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</si>
  <si>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</si>
  <si>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</si>
  <si>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</si>
  <si>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</si>
  <si>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</si>
  <si>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</si>
  <si>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</si>
  <si>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</si>
  <si>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</si>
  <si>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</si>
  <si>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</si>
  <si>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</si>
  <si>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</si>
  <si>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</si>
  <si>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</si>
  <si>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</si>
  <si>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</si>
  <si>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</si>
  <si>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</si>
  <si>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Abaqulusi(KZN263)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</si>
  <si>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</si>
  <si>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</si>
  <si>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</si>
  <si>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</si>
  <si>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</si>
  <si>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</si>
  <si>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</si>
  <si>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</si>
  <si>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</si>
  <si>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</si>
  <si>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</si>
  <si>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</si>
  <si>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</si>
  <si>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</si>
  <si>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</si>
  <si>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</si>
  <si>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</si>
  <si>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</si>
  <si>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</si>
  <si>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</si>
  <si>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</si>
  <si>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</si>
  <si>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</si>
  <si>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</si>
  <si>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</si>
  <si>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</si>
  <si>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</si>
  <si>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</si>
  <si>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</si>
  <si>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</si>
  <si>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</si>
  <si>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</si>
  <si>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</si>
  <si>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</si>
  <si>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</si>
  <si>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Abaqulusi(KZN263)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</si>
  <si>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</si>
  <si>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</si>
  <si>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Abaqulusi(KZN263)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</si>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</sst>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42327719</v>
      </c>
      <c r="C5" s="19">
        <v>0</v>
      </c>
      <c r="D5" s="59">
        <v>51563840</v>
      </c>
      <c r="E5" s="60">
        <v>51563840</v>
      </c>
      <c r="F5" s="60">
        <v>4089987</v>
      </c>
      <c r="G5" s="60">
        <v>4082840</v>
      </c>
      <c r="H5" s="60">
        <v>4117803</v>
      </c>
      <c r="I5" s="60">
        <v>12290630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12290630</v>
      </c>
      <c r="W5" s="60">
        <v>12890960</v>
      </c>
      <c r="X5" s="60">
        <v>-600330</v>
      </c>
      <c r="Y5" s="61">
        <v>-4.66</v>
      </c>
      <c r="Z5" s="62">
        <v>51563840</v>
      </c>
    </row>
    <row r="6" spans="1:26" ht="13.5">
      <c r="A6" s="58" t="s">
        <v>32</v>
      </c>
      <c r="B6" s="19">
        <v>185820504</v>
      </c>
      <c r="C6" s="19">
        <v>0</v>
      </c>
      <c r="D6" s="59">
        <v>214233980</v>
      </c>
      <c r="E6" s="60">
        <v>214233980</v>
      </c>
      <c r="F6" s="60">
        <v>16898407</v>
      </c>
      <c r="G6" s="60">
        <v>18975643</v>
      </c>
      <c r="H6" s="60">
        <v>17299435</v>
      </c>
      <c r="I6" s="60">
        <v>53173485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53173485</v>
      </c>
      <c r="W6" s="60">
        <v>53558495</v>
      </c>
      <c r="X6" s="60">
        <v>-385010</v>
      </c>
      <c r="Y6" s="61">
        <v>-0.72</v>
      </c>
      <c r="Z6" s="62">
        <v>214233980</v>
      </c>
    </row>
    <row r="7" spans="1:26" ht="13.5">
      <c r="A7" s="58" t="s">
        <v>33</v>
      </c>
      <c r="B7" s="19">
        <v>3979176</v>
      </c>
      <c r="C7" s="19">
        <v>0</v>
      </c>
      <c r="D7" s="59">
        <v>2765640</v>
      </c>
      <c r="E7" s="60">
        <v>2765640</v>
      </c>
      <c r="F7" s="60">
        <v>64130</v>
      </c>
      <c r="G7" s="60">
        <v>472722</v>
      </c>
      <c r="H7" s="60">
        <v>373771</v>
      </c>
      <c r="I7" s="60">
        <v>910623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910623</v>
      </c>
      <c r="W7" s="60">
        <v>691410</v>
      </c>
      <c r="X7" s="60">
        <v>219213</v>
      </c>
      <c r="Y7" s="61">
        <v>31.71</v>
      </c>
      <c r="Z7" s="62">
        <v>2765640</v>
      </c>
    </row>
    <row r="8" spans="1:26" ht="13.5">
      <c r="A8" s="58" t="s">
        <v>34</v>
      </c>
      <c r="B8" s="19">
        <v>94084094</v>
      </c>
      <c r="C8" s="19">
        <v>0</v>
      </c>
      <c r="D8" s="59">
        <v>92080000</v>
      </c>
      <c r="E8" s="60">
        <v>92080000</v>
      </c>
      <c r="F8" s="60">
        <v>33186000</v>
      </c>
      <c r="G8" s="60">
        <v>0</v>
      </c>
      <c r="H8" s="60">
        <v>2855000</v>
      </c>
      <c r="I8" s="60">
        <v>36041000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36041000</v>
      </c>
      <c r="W8" s="60">
        <v>23020000</v>
      </c>
      <c r="X8" s="60">
        <v>13021000</v>
      </c>
      <c r="Y8" s="61">
        <v>56.56</v>
      </c>
      <c r="Z8" s="62">
        <v>92080000</v>
      </c>
    </row>
    <row r="9" spans="1:26" ht="13.5">
      <c r="A9" s="58" t="s">
        <v>35</v>
      </c>
      <c r="B9" s="19">
        <v>10746329</v>
      </c>
      <c r="C9" s="19">
        <v>0</v>
      </c>
      <c r="D9" s="59">
        <v>10771480</v>
      </c>
      <c r="E9" s="60">
        <v>10771480</v>
      </c>
      <c r="F9" s="60">
        <v>667030</v>
      </c>
      <c r="G9" s="60">
        <v>875751</v>
      </c>
      <c r="H9" s="60">
        <v>720471</v>
      </c>
      <c r="I9" s="60">
        <v>2263252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2263252</v>
      </c>
      <c r="W9" s="60">
        <v>2692870</v>
      </c>
      <c r="X9" s="60">
        <v>-429618</v>
      </c>
      <c r="Y9" s="61">
        <v>-15.95</v>
      </c>
      <c r="Z9" s="62">
        <v>10771480</v>
      </c>
    </row>
    <row r="10" spans="1:26" ht="25.5">
      <c r="A10" s="63" t="s">
        <v>277</v>
      </c>
      <c r="B10" s="64">
        <f>SUM(B5:B9)</f>
        <v>336957822</v>
      </c>
      <c r="C10" s="64">
        <f>SUM(C5:C9)</f>
        <v>0</v>
      </c>
      <c r="D10" s="65">
        <f aca="true" t="shared" si="0" ref="D10:Z10">SUM(D5:D9)</f>
        <v>371414940</v>
      </c>
      <c r="E10" s="66">
        <f t="shared" si="0"/>
        <v>371414940</v>
      </c>
      <c r="F10" s="66">
        <f t="shared" si="0"/>
        <v>54905554</v>
      </c>
      <c r="G10" s="66">
        <f t="shared" si="0"/>
        <v>24406956</v>
      </c>
      <c r="H10" s="66">
        <f t="shared" si="0"/>
        <v>25366480</v>
      </c>
      <c r="I10" s="66">
        <f t="shared" si="0"/>
        <v>104678990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104678990</v>
      </c>
      <c r="W10" s="66">
        <f t="shared" si="0"/>
        <v>92853735</v>
      </c>
      <c r="X10" s="66">
        <f t="shared" si="0"/>
        <v>11825255</v>
      </c>
      <c r="Y10" s="67">
        <f>+IF(W10&lt;&gt;0,(X10/W10)*100,0)</f>
        <v>12.735357387616125</v>
      </c>
      <c r="Z10" s="68">
        <f t="shared" si="0"/>
        <v>371414940</v>
      </c>
    </row>
    <row r="11" spans="1:26" ht="13.5">
      <c r="A11" s="58" t="s">
        <v>37</v>
      </c>
      <c r="B11" s="19">
        <v>97397683</v>
      </c>
      <c r="C11" s="19">
        <v>0</v>
      </c>
      <c r="D11" s="59">
        <v>118883592</v>
      </c>
      <c r="E11" s="60">
        <v>118883592</v>
      </c>
      <c r="F11" s="60">
        <v>7828316</v>
      </c>
      <c r="G11" s="60">
        <v>8354123</v>
      </c>
      <c r="H11" s="60">
        <v>8019195</v>
      </c>
      <c r="I11" s="60">
        <v>24201634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24201634</v>
      </c>
      <c r="W11" s="60">
        <v>29720898</v>
      </c>
      <c r="X11" s="60">
        <v>-5519264</v>
      </c>
      <c r="Y11" s="61">
        <v>-18.57</v>
      </c>
      <c r="Z11" s="62">
        <v>118883592</v>
      </c>
    </row>
    <row r="12" spans="1:26" ht="13.5">
      <c r="A12" s="58" t="s">
        <v>38</v>
      </c>
      <c r="B12" s="19">
        <v>12093446</v>
      </c>
      <c r="C12" s="19">
        <v>0</v>
      </c>
      <c r="D12" s="59">
        <v>14348420</v>
      </c>
      <c r="E12" s="60">
        <v>14348420</v>
      </c>
      <c r="F12" s="60">
        <v>985490</v>
      </c>
      <c r="G12" s="60">
        <v>985490</v>
      </c>
      <c r="H12" s="60">
        <v>1018329</v>
      </c>
      <c r="I12" s="60">
        <v>2989309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2989309</v>
      </c>
      <c r="W12" s="60">
        <v>3587105</v>
      </c>
      <c r="X12" s="60">
        <v>-597796</v>
      </c>
      <c r="Y12" s="61">
        <v>-16.67</v>
      </c>
      <c r="Z12" s="62">
        <v>14348420</v>
      </c>
    </row>
    <row r="13" spans="1:26" ht="13.5">
      <c r="A13" s="58" t="s">
        <v>278</v>
      </c>
      <c r="B13" s="19">
        <v>71369682</v>
      </c>
      <c r="C13" s="19">
        <v>0</v>
      </c>
      <c r="D13" s="59">
        <v>19411060</v>
      </c>
      <c r="E13" s="60">
        <v>19411060</v>
      </c>
      <c r="F13" s="60">
        <v>1617588</v>
      </c>
      <c r="G13" s="60">
        <v>1617588</v>
      </c>
      <c r="H13" s="60">
        <v>0</v>
      </c>
      <c r="I13" s="60">
        <v>3235176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3235176</v>
      </c>
      <c r="W13" s="60">
        <v>4852765</v>
      </c>
      <c r="X13" s="60">
        <v>-1617589</v>
      </c>
      <c r="Y13" s="61">
        <v>-33.33</v>
      </c>
      <c r="Z13" s="62">
        <v>19411060</v>
      </c>
    </row>
    <row r="14" spans="1:26" ht="13.5">
      <c r="A14" s="58" t="s">
        <v>40</v>
      </c>
      <c r="B14" s="19">
        <v>2324835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112199872</v>
      </c>
      <c r="C15" s="19">
        <v>0</v>
      </c>
      <c r="D15" s="59">
        <v>119285320</v>
      </c>
      <c r="E15" s="60">
        <v>119285320</v>
      </c>
      <c r="F15" s="60">
        <v>75281</v>
      </c>
      <c r="G15" s="60">
        <v>15236632</v>
      </c>
      <c r="H15" s="60">
        <v>17101535</v>
      </c>
      <c r="I15" s="60">
        <v>32413448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32413448</v>
      </c>
      <c r="W15" s="60">
        <v>29821330</v>
      </c>
      <c r="X15" s="60">
        <v>2592118</v>
      </c>
      <c r="Y15" s="61">
        <v>8.69</v>
      </c>
      <c r="Z15" s="62">
        <v>119285320</v>
      </c>
    </row>
    <row r="16" spans="1:26" ht="13.5">
      <c r="A16" s="69" t="s">
        <v>42</v>
      </c>
      <c r="B16" s="19">
        <v>19155256</v>
      </c>
      <c r="C16" s="19">
        <v>0</v>
      </c>
      <c r="D16" s="59">
        <v>12195490</v>
      </c>
      <c r="E16" s="60">
        <v>12195490</v>
      </c>
      <c r="F16" s="60">
        <v>628519</v>
      </c>
      <c r="G16" s="60">
        <v>968686</v>
      </c>
      <c r="H16" s="60">
        <v>658934</v>
      </c>
      <c r="I16" s="60">
        <v>2256139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2256139</v>
      </c>
      <c r="W16" s="60">
        <v>3048873</v>
      </c>
      <c r="X16" s="60">
        <v>-792734</v>
      </c>
      <c r="Y16" s="61">
        <v>-26</v>
      </c>
      <c r="Z16" s="62">
        <v>12195490</v>
      </c>
    </row>
    <row r="17" spans="1:26" ht="13.5">
      <c r="A17" s="58" t="s">
        <v>43</v>
      </c>
      <c r="B17" s="19">
        <v>99489083</v>
      </c>
      <c r="C17" s="19">
        <v>0</v>
      </c>
      <c r="D17" s="59">
        <v>106027208</v>
      </c>
      <c r="E17" s="60">
        <v>106027208</v>
      </c>
      <c r="F17" s="60">
        <v>6173081</v>
      </c>
      <c r="G17" s="60">
        <v>6064484</v>
      </c>
      <c r="H17" s="60">
        <v>10160581</v>
      </c>
      <c r="I17" s="60">
        <v>22398146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22398146</v>
      </c>
      <c r="W17" s="60">
        <v>26506802</v>
      </c>
      <c r="X17" s="60">
        <v>-4108656</v>
      </c>
      <c r="Y17" s="61">
        <v>-15.5</v>
      </c>
      <c r="Z17" s="62">
        <v>106027208</v>
      </c>
    </row>
    <row r="18" spans="1:26" ht="13.5">
      <c r="A18" s="70" t="s">
        <v>44</v>
      </c>
      <c r="B18" s="71">
        <f>SUM(B11:B17)</f>
        <v>414029857</v>
      </c>
      <c r="C18" s="71">
        <f>SUM(C11:C17)</f>
        <v>0</v>
      </c>
      <c r="D18" s="72">
        <f aca="true" t="shared" si="1" ref="D18:Z18">SUM(D11:D17)</f>
        <v>390151090</v>
      </c>
      <c r="E18" s="73">
        <f t="shared" si="1"/>
        <v>390151090</v>
      </c>
      <c r="F18" s="73">
        <f t="shared" si="1"/>
        <v>17308275</v>
      </c>
      <c r="G18" s="73">
        <f t="shared" si="1"/>
        <v>33227003</v>
      </c>
      <c r="H18" s="73">
        <f t="shared" si="1"/>
        <v>36958574</v>
      </c>
      <c r="I18" s="73">
        <f t="shared" si="1"/>
        <v>87493852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87493852</v>
      </c>
      <c r="W18" s="73">
        <f t="shared" si="1"/>
        <v>97537773</v>
      </c>
      <c r="X18" s="73">
        <f t="shared" si="1"/>
        <v>-10043921</v>
      </c>
      <c r="Y18" s="67">
        <f>+IF(W18&lt;&gt;0,(X18/W18)*100,0)</f>
        <v>-10.297468038356792</v>
      </c>
      <c r="Z18" s="74">
        <f t="shared" si="1"/>
        <v>390151090</v>
      </c>
    </row>
    <row r="19" spans="1:26" ht="13.5">
      <c r="A19" s="70" t="s">
        <v>45</v>
      </c>
      <c r="B19" s="75">
        <f>+B10-B18</f>
        <v>-77072035</v>
      </c>
      <c r="C19" s="75">
        <f>+C10-C18</f>
        <v>0</v>
      </c>
      <c r="D19" s="76">
        <f aca="true" t="shared" si="2" ref="D19:Z19">+D10-D18</f>
        <v>-18736150</v>
      </c>
      <c r="E19" s="77">
        <f t="shared" si="2"/>
        <v>-18736150</v>
      </c>
      <c r="F19" s="77">
        <f t="shared" si="2"/>
        <v>37597279</v>
      </c>
      <c r="G19" s="77">
        <f t="shared" si="2"/>
        <v>-8820047</v>
      </c>
      <c r="H19" s="77">
        <f t="shared" si="2"/>
        <v>-11592094</v>
      </c>
      <c r="I19" s="77">
        <f t="shared" si="2"/>
        <v>17185138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17185138</v>
      </c>
      <c r="W19" s="77">
        <f>IF(E10=E18,0,W10-W18)</f>
        <v>-4684038</v>
      </c>
      <c r="X19" s="77">
        <f t="shared" si="2"/>
        <v>21869176</v>
      </c>
      <c r="Y19" s="78">
        <f>+IF(W19&lt;&gt;0,(X19/W19)*100,0)</f>
        <v>-466.88724557742705</v>
      </c>
      <c r="Z19" s="79">
        <f t="shared" si="2"/>
        <v>-18736150</v>
      </c>
    </row>
    <row r="20" spans="1:26" ht="13.5">
      <c r="A20" s="58" t="s">
        <v>46</v>
      </c>
      <c r="B20" s="19">
        <v>22800608</v>
      </c>
      <c r="C20" s="19">
        <v>0</v>
      </c>
      <c r="D20" s="59">
        <v>9000000</v>
      </c>
      <c r="E20" s="60">
        <v>9000000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2250000</v>
      </c>
      <c r="X20" s="60">
        <v>-2250000</v>
      </c>
      <c r="Y20" s="61">
        <v>-100</v>
      </c>
      <c r="Z20" s="62">
        <v>9000000</v>
      </c>
    </row>
    <row r="21" spans="1:26" ht="13.5">
      <c r="A21" s="58" t="s">
        <v>279</v>
      </c>
      <c r="B21" s="80">
        <v>0</v>
      </c>
      <c r="C21" s="80">
        <v>0</v>
      </c>
      <c r="D21" s="81">
        <v>44266000</v>
      </c>
      <c r="E21" s="82">
        <v>44266000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11066500</v>
      </c>
      <c r="X21" s="82">
        <v>-11066500</v>
      </c>
      <c r="Y21" s="83">
        <v>-100</v>
      </c>
      <c r="Z21" s="84">
        <v>44266000</v>
      </c>
    </row>
    <row r="22" spans="1:26" ht="25.5">
      <c r="A22" s="85" t="s">
        <v>280</v>
      </c>
      <c r="B22" s="86">
        <f>SUM(B19:B21)</f>
        <v>-54271427</v>
      </c>
      <c r="C22" s="86">
        <f>SUM(C19:C21)</f>
        <v>0</v>
      </c>
      <c r="D22" s="87">
        <f aca="true" t="shared" si="3" ref="D22:Z22">SUM(D19:D21)</f>
        <v>34529850</v>
      </c>
      <c r="E22" s="88">
        <f t="shared" si="3"/>
        <v>34529850</v>
      </c>
      <c r="F22" s="88">
        <f t="shared" si="3"/>
        <v>37597279</v>
      </c>
      <c r="G22" s="88">
        <f t="shared" si="3"/>
        <v>-8820047</v>
      </c>
      <c r="H22" s="88">
        <f t="shared" si="3"/>
        <v>-11592094</v>
      </c>
      <c r="I22" s="88">
        <f t="shared" si="3"/>
        <v>17185138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17185138</v>
      </c>
      <c r="W22" s="88">
        <f t="shared" si="3"/>
        <v>8632462</v>
      </c>
      <c r="X22" s="88">
        <f t="shared" si="3"/>
        <v>8552676</v>
      </c>
      <c r="Y22" s="89">
        <f>+IF(W22&lt;&gt;0,(X22/W22)*100,0)</f>
        <v>99.0757445558405</v>
      </c>
      <c r="Z22" s="90">
        <f t="shared" si="3"/>
        <v>34529850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-54271427</v>
      </c>
      <c r="C24" s="75">
        <f>SUM(C22:C23)</f>
        <v>0</v>
      </c>
      <c r="D24" s="76">
        <f aca="true" t="shared" si="4" ref="D24:Z24">SUM(D22:D23)</f>
        <v>34529850</v>
      </c>
      <c r="E24" s="77">
        <f t="shared" si="4"/>
        <v>34529850</v>
      </c>
      <c r="F24" s="77">
        <f t="shared" si="4"/>
        <v>37597279</v>
      </c>
      <c r="G24" s="77">
        <f t="shared" si="4"/>
        <v>-8820047</v>
      </c>
      <c r="H24" s="77">
        <f t="shared" si="4"/>
        <v>-11592094</v>
      </c>
      <c r="I24" s="77">
        <f t="shared" si="4"/>
        <v>17185138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17185138</v>
      </c>
      <c r="W24" s="77">
        <f t="shared" si="4"/>
        <v>8632462</v>
      </c>
      <c r="X24" s="77">
        <f t="shared" si="4"/>
        <v>8552676</v>
      </c>
      <c r="Y24" s="78">
        <f>+IF(W24&lt;&gt;0,(X24/W24)*100,0)</f>
        <v>99.0757445558405</v>
      </c>
      <c r="Z24" s="79">
        <f t="shared" si="4"/>
        <v>34529850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17153690</v>
      </c>
      <c r="C27" s="22">
        <v>0</v>
      </c>
      <c r="D27" s="99">
        <v>5792982</v>
      </c>
      <c r="E27" s="100">
        <v>5792982</v>
      </c>
      <c r="F27" s="100">
        <v>2325</v>
      </c>
      <c r="G27" s="100">
        <v>51597</v>
      </c>
      <c r="H27" s="100">
        <v>20065</v>
      </c>
      <c r="I27" s="100">
        <v>73987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73987</v>
      </c>
      <c r="W27" s="100">
        <v>1448246</v>
      </c>
      <c r="X27" s="100">
        <v>-1374259</v>
      </c>
      <c r="Y27" s="101">
        <v>-94.89</v>
      </c>
      <c r="Z27" s="102">
        <v>5792982</v>
      </c>
    </row>
    <row r="28" spans="1:26" ht="13.5">
      <c r="A28" s="103" t="s">
        <v>46</v>
      </c>
      <c r="B28" s="19">
        <v>16901439</v>
      </c>
      <c r="C28" s="19">
        <v>0</v>
      </c>
      <c r="D28" s="59">
        <v>38982</v>
      </c>
      <c r="E28" s="60">
        <v>38982</v>
      </c>
      <c r="F28" s="60">
        <v>0</v>
      </c>
      <c r="G28" s="60">
        <v>0</v>
      </c>
      <c r="H28" s="60">
        <v>2188</v>
      </c>
      <c r="I28" s="60">
        <v>2188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2188</v>
      </c>
      <c r="W28" s="60">
        <v>9746</v>
      </c>
      <c r="X28" s="60">
        <v>-7558</v>
      </c>
      <c r="Y28" s="61">
        <v>-77.55</v>
      </c>
      <c r="Z28" s="62">
        <v>38982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252251</v>
      </c>
      <c r="C31" s="19">
        <v>0</v>
      </c>
      <c r="D31" s="59">
        <v>5754000</v>
      </c>
      <c r="E31" s="60">
        <v>5754000</v>
      </c>
      <c r="F31" s="60">
        <v>2325</v>
      </c>
      <c r="G31" s="60">
        <v>51597</v>
      </c>
      <c r="H31" s="60">
        <v>17877</v>
      </c>
      <c r="I31" s="60">
        <v>71799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71799</v>
      </c>
      <c r="W31" s="60">
        <v>1438500</v>
      </c>
      <c r="X31" s="60">
        <v>-1366701</v>
      </c>
      <c r="Y31" s="61">
        <v>-95.01</v>
      </c>
      <c r="Z31" s="62">
        <v>5754000</v>
      </c>
    </row>
    <row r="32" spans="1:26" ht="13.5">
      <c r="A32" s="70" t="s">
        <v>54</v>
      </c>
      <c r="B32" s="22">
        <f>SUM(B28:B31)</f>
        <v>17153690</v>
      </c>
      <c r="C32" s="22">
        <f>SUM(C28:C31)</f>
        <v>0</v>
      </c>
      <c r="D32" s="99">
        <f aca="true" t="shared" si="5" ref="D32:Z32">SUM(D28:D31)</f>
        <v>5792982</v>
      </c>
      <c r="E32" s="100">
        <f t="shared" si="5"/>
        <v>5792982</v>
      </c>
      <c r="F32" s="100">
        <f t="shared" si="5"/>
        <v>2325</v>
      </c>
      <c r="G32" s="100">
        <f t="shared" si="5"/>
        <v>51597</v>
      </c>
      <c r="H32" s="100">
        <f t="shared" si="5"/>
        <v>20065</v>
      </c>
      <c r="I32" s="100">
        <f t="shared" si="5"/>
        <v>73987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73987</v>
      </c>
      <c r="W32" s="100">
        <f t="shared" si="5"/>
        <v>1448246</v>
      </c>
      <c r="X32" s="100">
        <f t="shared" si="5"/>
        <v>-1374259</v>
      </c>
      <c r="Y32" s="101">
        <f>+IF(W32&lt;&gt;0,(X32/W32)*100,0)</f>
        <v>-94.89126847234517</v>
      </c>
      <c r="Z32" s="102">
        <f t="shared" si="5"/>
        <v>5792982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99949684</v>
      </c>
      <c r="C35" s="19">
        <v>0</v>
      </c>
      <c r="D35" s="59">
        <v>81500000</v>
      </c>
      <c r="E35" s="60">
        <v>81500000</v>
      </c>
      <c r="F35" s="60">
        <v>130935969</v>
      </c>
      <c r="G35" s="60">
        <v>127283077</v>
      </c>
      <c r="H35" s="60">
        <v>118752620</v>
      </c>
      <c r="I35" s="60">
        <v>118752620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118752620</v>
      </c>
      <c r="W35" s="60">
        <v>20375000</v>
      </c>
      <c r="X35" s="60">
        <v>98377620</v>
      </c>
      <c r="Y35" s="61">
        <v>482.83</v>
      </c>
      <c r="Z35" s="62">
        <v>81500000</v>
      </c>
    </row>
    <row r="36" spans="1:26" ht="13.5">
      <c r="A36" s="58" t="s">
        <v>57</v>
      </c>
      <c r="B36" s="19">
        <v>1000143126</v>
      </c>
      <c r="C36" s="19">
        <v>0</v>
      </c>
      <c r="D36" s="59">
        <v>340385000</v>
      </c>
      <c r="E36" s="60">
        <v>340385000</v>
      </c>
      <c r="F36" s="60">
        <v>998525538</v>
      </c>
      <c r="G36" s="60">
        <v>997031849</v>
      </c>
      <c r="H36" s="60">
        <v>997144337</v>
      </c>
      <c r="I36" s="60">
        <v>997144337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997144337</v>
      </c>
      <c r="W36" s="60">
        <v>85096250</v>
      </c>
      <c r="X36" s="60">
        <v>912048087</v>
      </c>
      <c r="Y36" s="61">
        <v>1071.78</v>
      </c>
      <c r="Z36" s="62">
        <v>340385000</v>
      </c>
    </row>
    <row r="37" spans="1:26" ht="13.5">
      <c r="A37" s="58" t="s">
        <v>58</v>
      </c>
      <c r="B37" s="19">
        <v>86220996</v>
      </c>
      <c r="C37" s="19">
        <v>0</v>
      </c>
      <c r="D37" s="59">
        <v>42000000</v>
      </c>
      <c r="E37" s="60">
        <v>42000000</v>
      </c>
      <c r="F37" s="60">
        <v>78327166</v>
      </c>
      <c r="G37" s="60">
        <v>82095558</v>
      </c>
      <c r="H37" s="60">
        <v>85014920</v>
      </c>
      <c r="I37" s="60">
        <v>85014920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85014920</v>
      </c>
      <c r="W37" s="60">
        <v>10500000</v>
      </c>
      <c r="X37" s="60">
        <v>74514920</v>
      </c>
      <c r="Y37" s="61">
        <v>709.67</v>
      </c>
      <c r="Z37" s="62">
        <v>42000000</v>
      </c>
    </row>
    <row r="38" spans="1:26" ht="13.5">
      <c r="A38" s="58" t="s">
        <v>59</v>
      </c>
      <c r="B38" s="19">
        <v>97092016</v>
      </c>
      <c r="C38" s="19">
        <v>0</v>
      </c>
      <c r="D38" s="59">
        <v>45000000</v>
      </c>
      <c r="E38" s="60">
        <v>45000000</v>
      </c>
      <c r="F38" s="60">
        <v>97092016</v>
      </c>
      <c r="G38" s="60">
        <v>97092016</v>
      </c>
      <c r="H38" s="60">
        <v>97092016</v>
      </c>
      <c r="I38" s="60">
        <v>97092016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97092016</v>
      </c>
      <c r="W38" s="60">
        <v>11250000</v>
      </c>
      <c r="X38" s="60">
        <v>85842016</v>
      </c>
      <c r="Y38" s="61">
        <v>763.04</v>
      </c>
      <c r="Z38" s="62">
        <v>45000000</v>
      </c>
    </row>
    <row r="39" spans="1:26" ht="13.5">
      <c r="A39" s="58" t="s">
        <v>60</v>
      </c>
      <c r="B39" s="19">
        <v>916779798</v>
      </c>
      <c r="C39" s="19">
        <v>0</v>
      </c>
      <c r="D39" s="59">
        <v>334885000</v>
      </c>
      <c r="E39" s="60">
        <v>334885000</v>
      </c>
      <c r="F39" s="60">
        <v>954042325</v>
      </c>
      <c r="G39" s="60">
        <v>945127352</v>
      </c>
      <c r="H39" s="60">
        <v>933790021</v>
      </c>
      <c r="I39" s="60">
        <v>933790021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933790021</v>
      </c>
      <c r="W39" s="60">
        <v>83721250</v>
      </c>
      <c r="X39" s="60">
        <v>850068771</v>
      </c>
      <c r="Y39" s="61">
        <v>1015.36</v>
      </c>
      <c r="Z39" s="62">
        <v>334885000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38363604</v>
      </c>
      <c r="C42" s="19">
        <v>0</v>
      </c>
      <c r="D42" s="59">
        <v>45149705</v>
      </c>
      <c r="E42" s="60">
        <v>45149705</v>
      </c>
      <c r="F42" s="60">
        <v>27197809</v>
      </c>
      <c r="G42" s="60">
        <v>-7080505</v>
      </c>
      <c r="H42" s="60">
        <v>1916039</v>
      </c>
      <c r="I42" s="60">
        <v>22033343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22033343</v>
      </c>
      <c r="W42" s="60">
        <v>26069199</v>
      </c>
      <c r="X42" s="60">
        <v>-4035856</v>
      </c>
      <c r="Y42" s="61">
        <v>-15.48</v>
      </c>
      <c r="Z42" s="62">
        <v>45149705</v>
      </c>
    </row>
    <row r="43" spans="1:26" ht="13.5">
      <c r="A43" s="58" t="s">
        <v>63</v>
      </c>
      <c r="B43" s="19">
        <v>-18189108</v>
      </c>
      <c r="C43" s="19">
        <v>0</v>
      </c>
      <c r="D43" s="59">
        <v>-54266000</v>
      </c>
      <c r="E43" s="60">
        <v>-54266000</v>
      </c>
      <c r="F43" s="60">
        <v>-61958</v>
      </c>
      <c r="G43" s="60">
        <v>-1583275</v>
      </c>
      <c r="H43" s="60">
        <v>-7314154</v>
      </c>
      <c r="I43" s="60">
        <v>-8959387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-8959387</v>
      </c>
      <c r="W43" s="60">
        <v>-8523000</v>
      </c>
      <c r="X43" s="60">
        <v>-436387</v>
      </c>
      <c r="Y43" s="61">
        <v>5.12</v>
      </c>
      <c r="Z43" s="62">
        <v>-54266000</v>
      </c>
    </row>
    <row r="44" spans="1:26" ht="13.5">
      <c r="A44" s="58" t="s">
        <v>64</v>
      </c>
      <c r="B44" s="19">
        <v>-947249</v>
      </c>
      <c r="C44" s="19">
        <v>0</v>
      </c>
      <c r="D44" s="59">
        <v>999996</v>
      </c>
      <c r="E44" s="60">
        <v>999996</v>
      </c>
      <c r="F44" s="60">
        <v>35982</v>
      </c>
      <c r="G44" s="60">
        <v>109336</v>
      </c>
      <c r="H44" s="60">
        <v>179599</v>
      </c>
      <c r="I44" s="60">
        <v>324917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324917</v>
      </c>
      <c r="W44" s="60">
        <v>249999</v>
      </c>
      <c r="X44" s="60">
        <v>74918</v>
      </c>
      <c r="Y44" s="61">
        <v>29.97</v>
      </c>
      <c r="Z44" s="62">
        <v>999996</v>
      </c>
    </row>
    <row r="45" spans="1:26" ht="13.5">
      <c r="A45" s="70" t="s">
        <v>65</v>
      </c>
      <c r="B45" s="22">
        <v>54985180</v>
      </c>
      <c r="C45" s="22">
        <v>0</v>
      </c>
      <c r="D45" s="99">
        <v>7964701</v>
      </c>
      <c r="E45" s="100">
        <v>7964701</v>
      </c>
      <c r="F45" s="100">
        <v>32291848</v>
      </c>
      <c r="G45" s="100">
        <v>23737404</v>
      </c>
      <c r="H45" s="100">
        <v>18518888</v>
      </c>
      <c r="I45" s="100">
        <v>18518888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18518888</v>
      </c>
      <c r="W45" s="100">
        <v>33877198</v>
      </c>
      <c r="X45" s="100">
        <v>-15358310</v>
      </c>
      <c r="Y45" s="101">
        <v>-45.34</v>
      </c>
      <c r="Z45" s="102">
        <v>7964701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17802625</v>
      </c>
      <c r="C49" s="52">
        <v>0</v>
      </c>
      <c r="D49" s="129">
        <v>5013906</v>
      </c>
      <c r="E49" s="54">
        <v>2906982</v>
      </c>
      <c r="F49" s="54">
        <v>0</v>
      </c>
      <c r="G49" s="54">
        <v>0</v>
      </c>
      <c r="H49" s="54">
        <v>0</v>
      </c>
      <c r="I49" s="54">
        <v>2406432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47850737</v>
      </c>
      <c r="W49" s="54">
        <v>0</v>
      </c>
      <c r="X49" s="54">
        <v>0</v>
      </c>
      <c r="Y49" s="54">
        <v>0</v>
      </c>
      <c r="Z49" s="130">
        <v>75980682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28759998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28759998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100.0038482706302</v>
      </c>
      <c r="C58" s="5">
        <f>IF(C67=0,0,+(C76/C67)*100)</f>
        <v>0</v>
      </c>
      <c r="D58" s="6">
        <f aca="true" t="shared" si="6" ref="D58:Z58">IF(D67=0,0,+(D76/D67)*100)</f>
        <v>99.99998339347287</v>
      </c>
      <c r="E58" s="7">
        <f t="shared" si="6"/>
        <v>99.99998339347287</v>
      </c>
      <c r="F58" s="7">
        <f t="shared" si="6"/>
        <v>48.665954915546536</v>
      </c>
      <c r="G58" s="7">
        <f t="shared" si="6"/>
        <v>57.95511387280444</v>
      </c>
      <c r="H58" s="7">
        <f t="shared" si="6"/>
        <v>100.01794789225613</v>
      </c>
      <c r="I58" s="7">
        <f t="shared" si="6"/>
        <v>68.7319742099925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68.7319742099925</v>
      </c>
      <c r="W58" s="7">
        <f t="shared" si="6"/>
        <v>99.99998188378886</v>
      </c>
      <c r="X58" s="7">
        <f t="shared" si="6"/>
        <v>0</v>
      </c>
      <c r="Y58" s="7">
        <f t="shared" si="6"/>
        <v>0</v>
      </c>
      <c r="Z58" s="8">
        <f t="shared" si="6"/>
        <v>99.99998339347287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100.00020508411407</v>
      </c>
      <c r="E59" s="10">
        <f t="shared" si="7"/>
        <v>100.00020508411407</v>
      </c>
      <c r="F59" s="10">
        <f t="shared" si="7"/>
        <v>49.23852425464458</v>
      </c>
      <c r="G59" s="10">
        <f t="shared" si="7"/>
        <v>62.02970555696788</v>
      </c>
      <c r="H59" s="10">
        <f t="shared" si="7"/>
        <v>100</v>
      </c>
      <c r="I59" s="10">
        <f t="shared" si="7"/>
        <v>70.4671106419332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70.4671106419332</v>
      </c>
      <c r="W59" s="10">
        <f t="shared" si="7"/>
        <v>100.00020508411407</v>
      </c>
      <c r="X59" s="10">
        <f t="shared" si="7"/>
        <v>0</v>
      </c>
      <c r="Y59" s="10">
        <f t="shared" si="7"/>
        <v>0</v>
      </c>
      <c r="Z59" s="11">
        <f t="shared" si="7"/>
        <v>100.00020508411407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100.00001306982207</v>
      </c>
      <c r="E60" s="13">
        <f t="shared" si="7"/>
        <v>100.00001306982207</v>
      </c>
      <c r="F60" s="13">
        <f t="shared" si="7"/>
        <v>48.530698781251985</v>
      </c>
      <c r="G60" s="13">
        <f t="shared" si="7"/>
        <v>57.10032592834931</v>
      </c>
      <c r="H60" s="13">
        <f t="shared" si="7"/>
        <v>100.02210476816151</v>
      </c>
      <c r="I60" s="13">
        <f t="shared" si="7"/>
        <v>68.34106886167044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68.34106886167044</v>
      </c>
      <c r="W60" s="13">
        <f t="shared" si="7"/>
        <v>100.00001120270443</v>
      </c>
      <c r="X60" s="13">
        <f t="shared" si="7"/>
        <v>0</v>
      </c>
      <c r="Y60" s="13">
        <f t="shared" si="7"/>
        <v>0</v>
      </c>
      <c r="Z60" s="14">
        <f t="shared" si="7"/>
        <v>100.00001306982207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100.00009540368228</v>
      </c>
      <c r="E61" s="13">
        <f t="shared" si="7"/>
        <v>100.00009540368228</v>
      </c>
      <c r="F61" s="13">
        <f t="shared" si="7"/>
        <v>49.57982615493554</v>
      </c>
      <c r="G61" s="13">
        <f t="shared" si="7"/>
        <v>58.25983586565293</v>
      </c>
      <c r="H61" s="13">
        <f t="shared" si="7"/>
        <v>100</v>
      </c>
      <c r="I61" s="13">
        <f t="shared" si="7"/>
        <v>68.95058206281581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68.95058206281581</v>
      </c>
      <c r="W61" s="13">
        <f t="shared" si="7"/>
        <v>100.00009540368228</v>
      </c>
      <c r="X61" s="13">
        <f t="shared" si="7"/>
        <v>0</v>
      </c>
      <c r="Y61" s="13">
        <f t="shared" si="7"/>
        <v>0</v>
      </c>
      <c r="Z61" s="14">
        <f t="shared" si="7"/>
        <v>100.00009540368228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100.00001151443622</v>
      </c>
      <c r="E62" s="13">
        <f t="shared" si="7"/>
        <v>100.00001151443622</v>
      </c>
      <c r="F62" s="13">
        <f t="shared" si="7"/>
        <v>43.66716241202363</v>
      </c>
      <c r="G62" s="13">
        <f t="shared" si="7"/>
        <v>47.8891470383488</v>
      </c>
      <c r="H62" s="13">
        <f t="shared" si="7"/>
        <v>100</v>
      </c>
      <c r="I62" s="13">
        <f t="shared" si="7"/>
        <v>63.84445225659488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63.84445225659488</v>
      </c>
      <c r="W62" s="13">
        <f t="shared" si="7"/>
        <v>100.00001151443622</v>
      </c>
      <c r="X62" s="13">
        <f t="shared" si="7"/>
        <v>0</v>
      </c>
      <c r="Y62" s="13">
        <f t="shared" si="7"/>
        <v>0</v>
      </c>
      <c r="Z62" s="14">
        <f t="shared" si="7"/>
        <v>100.00001151443622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100.00103639066799</v>
      </c>
      <c r="E63" s="13">
        <f t="shared" si="7"/>
        <v>100.00103639066799</v>
      </c>
      <c r="F63" s="13">
        <f t="shared" si="7"/>
        <v>49.6729493607894</v>
      </c>
      <c r="G63" s="13">
        <f t="shared" si="7"/>
        <v>63.10730671368181</v>
      </c>
      <c r="H63" s="13">
        <f t="shared" si="7"/>
        <v>100.23999116350528</v>
      </c>
      <c r="I63" s="13">
        <f t="shared" si="7"/>
        <v>71.14411297842355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71.14411297842355</v>
      </c>
      <c r="W63" s="13">
        <f t="shared" si="7"/>
        <v>100.00102570611853</v>
      </c>
      <c r="X63" s="13">
        <f t="shared" si="7"/>
        <v>0</v>
      </c>
      <c r="Y63" s="13">
        <f t="shared" si="7"/>
        <v>0</v>
      </c>
      <c r="Z63" s="14">
        <f t="shared" si="7"/>
        <v>100.00103639066799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99.99779065532726</v>
      </c>
      <c r="E64" s="13">
        <f t="shared" si="7"/>
        <v>99.99779065532726</v>
      </c>
      <c r="F64" s="13">
        <f t="shared" si="7"/>
        <v>47.09857367737456</v>
      </c>
      <c r="G64" s="13">
        <f t="shared" si="7"/>
        <v>59.553813692234115</v>
      </c>
      <c r="H64" s="13">
        <f t="shared" si="7"/>
        <v>100</v>
      </c>
      <c r="I64" s="13">
        <f t="shared" si="7"/>
        <v>68.80515330516532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68.80515330516532</v>
      </c>
      <c r="W64" s="13">
        <f t="shared" si="7"/>
        <v>99.99777640180761</v>
      </c>
      <c r="X64" s="13">
        <f t="shared" si="7"/>
        <v>0</v>
      </c>
      <c r="Y64" s="13">
        <f t="shared" si="7"/>
        <v>0</v>
      </c>
      <c r="Z64" s="14">
        <f t="shared" si="7"/>
        <v>99.99779065532726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98.42576028622541</v>
      </c>
      <c r="E66" s="16">
        <f t="shared" si="7"/>
        <v>98.42576028622541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98.42576028622541</v>
      </c>
      <c r="X66" s="16">
        <f t="shared" si="7"/>
        <v>0</v>
      </c>
      <c r="Y66" s="16">
        <f t="shared" si="7"/>
        <v>0</v>
      </c>
      <c r="Z66" s="17">
        <f t="shared" si="7"/>
        <v>98.42576028622541</v>
      </c>
    </row>
    <row r="67" spans="1:26" ht="13.5" hidden="1">
      <c r="A67" s="41" t="s">
        <v>285</v>
      </c>
      <c r="B67" s="24">
        <v>227296904</v>
      </c>
      <c r="C67" s="24"/>
      <c r="D67" s="25">
        <v>264956060</v>
      </c>
      <c r="E67" s="26">
        <v>264956060</v>
      </c>
      <c r="F67" s="26">
        <v>20890261</v>
      </c>
      <c r="G67" s="26">
        <v>22956447</v>
      </c>
      <c r="H67" s="26">
        <v>21306123</v>
      </c>
      <c r="I67" s="26">
        <v>65152831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65152831</v>
      </c>
      <c r="W67" s="26">
        <v>66239016</v>
      </c>
      <c r="X67" s="26"/>
      <c r="Y67" s="25"/>
      <c r="Z67" s="27">
        <v>264956060</v>
      </c>
    </row>
    <row r="68" spans="1:26" ht="13.5" hidden="1">
      <c r="A68" s="37" t="s">
        <v>31</v>
      </c>
      <c r="B68" s="19">
        <v>41476400</v>
      </c>
      <c r="C68" s="19"/>
      <c r="D68" s="20">
        <v>50710900</v>
      </c>
      <c r="E68" s="21">
        <v>50710900</v>
      </c>
      <c r="F68" s="21">
        <v>3991854</v>
      </c>
      <c r="G68" s="21">
        <v>3980804</v>
      </c>
      <c r="H68" s="21">
        <v>4006688</v>
      </c>
      <c r="I68" s="21">
        <v>11979346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11979346</v>
      </c>
      <c r="W68" s="21">
        <v>12677725</v>
      </c>
      <c r="X68" s="21"/>
      <c r="Y68" s="20"/>
      <c r="Z68" s="23">
        <v>50710900</v>
      </c>
    </row>
    <row r="69" spans="1:26" ht="13.5" hidden="1">
      <c r="A69" s="38" t="s">
        <v>32</v>
      </c>
      <c r="B69" s="19">
        <v>185820504</v>
      </c>
      <c r="C69" s="19"/>
      <c r="D69" s="20">
        <v>214233980</v>
      </c>
      <c r="E69" s="21">
        <v>214233980</v>
      </c>
      <c r="F69" s="21">
        <v>16898407</v>
      </c>
      <c r="G69" s="21">
        <v>18975643</v>
      </c>
      <c r="H69" s="21">
        <v>17299435</v>
      </c>
      <c r="I69" s="21">
        <v>53173485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53173485</v>
      </c>
      <c r="W69" s="21">
        <v>53558496</v>
      </c>
      <c r="X69" s="21"/>
      <c r="Y69" s="20"/>
      <c r="Z69" s="23">
        <v>214233980</v>
      </c>
    </row>
    <row r="70" spans="1:26" ht="13.5" hidden="1">
      <c r="A70" s="39" t="s">
        <v>103</v>
      </c>
      <c r="B70" s="19">
        <v>126393792</v>
      </c>
      <c r="C70" s="19"/>
      <c r="D70" s="20">
        <v>146744860</v>
      </c>
      <c r="E70" s="21">
        <v>146744860</v>
      </c>
      <c r="F70" s="21">
        <v>11635303</v>
      </c>
      <c r="G70" s="21">
        <v>13197847</v>
      </c>
      <c r="H70" s="21">
        <v>11803102</v>
      </c>
      <c r="I70" s="21">
        <v>36636252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36636252</v>
      </c>
      <c r="W70" s="21">
        <v>36686215</v>
      </c>
      <c r="X70" s="21"/>
      <c r="Y70" s="20"/>
      <c r="Z70" s="23">
        <v>146744860</v>
      </c>
    </row>
    <row r="71" spans="1:26" ht="13.5" hidden="1">
      <c r="A71" s="39" t="s">
        <v>104</v>
      </c>
      <c r="B71" s="19">
        <v>30816726</v>
      </c>
      <c r="C71" s="19"/>
      <c r="D71" s="20">
        <v>34739000</v>
      </c>
      <c r="E71" s="21">
        <v>34739000</v>
      </c>
      <c r="F71" s="21">
        <v>2532214</v>
      </c>
      <c r="G71" s="21">
        <v>3013758</v>
      </c>
      <c r="H71" s="21">
        <v>2743110</v>
      </c>
      <c r="I71" s="21">
        <v>8289082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8289082</v>
      </c>
      <c r="W71" s="21">
        <v>8684750</v>
      </c>
      <c r="X71" s="21"/>
      <c r="Y71" s="20"/>
      <c r="Z71" s="23">
        <v>34739000</v>
      </c>
    </row>
    <row r="72" spans="1:26" ht="13.5" hidden="1">
      <c r="A72" s="39" t="s">
        <v>105</v>
      </c>
      <c r="B72" s="19">
        <v>16411471</v>
      </c>
      <c r="C72" s="19"/>
      <c r="D72" s="20">
        <v>18718810</v>
      </c>
      <c r="E72" s="21">
        <v>18718810</v>
      </c>
      <c r="F72" s="21">
        <v>1561379</v>
      </c>
      <c r="G72" s="21">
        <v>1597216</v>
      </c>
      <c r="H72" s="21">
        <v>1593392</v>
      </c>
      <c r="I72" s="21">
        <v>4751987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4751987</v>
      </c>
      <c r="W72" s="21">
        <v>4679703</v>
      </c>
      <c r="X72" s="21"/>
      <c r="Y72" s="20"/>
      <c r="Z72" s="23">
        <v>18718810</v>
      </c>
    </row>
    <row r="73" spans="1:26" ht="13.5" hidden="1">
      <c r="A73" s="39" t="s">
        <v>106</v>
      </c>
      <c r="B73" s="19">
        <v>12198515</v>
      </c>
      <c r="C73" s="19"/>
      <c r="D73" s="20">
        <v>14031310</v>
      </c>
      <c r="E73" s="21">
        <v>14031310</v>
      </c>
      <c r="F73" s="21">
        <v>1169511</v>
      </c>
      <c r="G73" s="21">
        <v>1166822</v>
      </c>
      <c r="H73" s="21">
        <v>1159831</v>
      </c>
      <c r="I73" s="21">
        <v>3496164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3496164</v>
      </c>
      <c r="W73" s="21">
        <v>3507828</v>
      </c>
      <c r="X73" s="21"/>
      <c r="Y73" s="20"/>
      <c r="Z73" s="23">
        <v>14031310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11180</v>
      </c>
      <c r="E75" s="30">
        <v>11180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2795</v>
      </c>
      <c r="X75" s="30"/>
      <c r="Y75" s="29"/>
      <c r="Z75" s="31">
        <v>11180</v>
      </c>
    </row>
    <row r="76" spans="1:26" ht="13.5" hidden="1">
      <c r="A76" s="42" t="s">
        <v>286</v>
      </c>
      <c r="B76" s="32">
        <v>227305651</v>
      </c>
      <c r="C76" s="32"/>
      <c r="D76" s="33">
        <v>264956016</v>
      </c>
      <c r="E76" s="34">
        <v>264956016</v>
      </c>
      <c r="F76" s="34">
        <v>10166445</v>
      </c>
      <c r="G76" s="34">
        <v>13304435</v>
      </c>
      <c r="H76" s="34">
        <v>21309947</v>
      </c>
      <c r="I76" s="34">
        <v>44780827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44780827</v>
      </c>
      <c r="W76" s="34">
        <v>66239004</v>
      </c>
      <c r="X76" s="34"/>
      <c r="Y76" s="33"/>
      <c r="Z76" s="35">
        <v>264956016</v>
      </c>
    </row>
    <row r="77" spans="1:26" ht="13.5" hidden="1">
      <c r="A77" s="37" t="s">
        <v>31</v>
      </c>
      <c r="B77" s="19">
        <v>41476400</v>
      </c>
      <c r="C77" s="19"/>
      <c r="D77" s="20">
        <v>50711004</v>
      </c>
      <c r="E77" s="21">
        <v>50711004</v>
      </c>
      <c r="F77" s="21">
        <v>1965530</v>
      </c>
      <c r="G77" s="21">
        <v>2469281</v>
      </c>
      <c r="H77" s="21">
        <v>4006688</v>
      </c>
      <c r="I77" s="21">
        <v>8441499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8441499</v>
      </c>
      <c r="W77" s="21">
        <v>12677751</v>
      </c>
      <c r="X77" s="21"/>
      <c r="Y77" s="20"/>
      <c r="Z77" s="23">
        <v>50711004</v>
      </c>
    </row>
    <row r="78" spans="1:26" ht="13.5" hidden="1">
      <c r="A78" s="38" t="s">
        <v>32</v>
      </c>
      <c r="B78" s="19">
        <v>185820504</v>
      </c>
      <c r="C78" s="19"/>
      <c r="D78" s="20">
        <v>214234008</v>
      </c>
      <c r="E78" s="21">
        <v>214234008</v>
      </c>
      <c r="F78" s="21">
        <v>8200915</v>
      </c>
      <c r="G78" s="21">
        <v>10835154</v>
      </c>
      <c r="H78" s="21">
        <v>17303259</v>
      </c>
      <c r="I78" s="21">
        <v>36339328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36339328</v>
      </c>
      <c r="W78" s="21">
        <v>53558502</v>
      </c>
      <c r="X78" s="21"/>
      <c r="Y78" s="20"/>
      <c r="Z78" s="23">
        <v>214234008</v>
      </c>
    </row>
    <row r="79" spans="1:26" ht="13.5" hidden="1">
      <c r="A79" s="39" t="s">
        <v>103</v>
      </c>
      <c r="B79" s="19">
        <v>126393792</v>
      </c>
      <c r="C79" s="19"/>
      <c r="D79" s="20">
        <v>146745000</v>
      </c>
      <c r="E79" s="21">
        <v>146745000</v>
      </c>
      <c r="F79" s="21">
        <v>5768763</v>
      </c>
      <c r="G79" s="21">
        <v>7689044</v>
      </c>
      <c r="H79" s="21">
        <v>11803102</v>
      </c>
      <c r="I79" s="21">
        <v>25260909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25260909</v>
      </c>
      <c r="W79" s="21">
        <v>36686250</v>
      </c>
      <c r="X79" s="21"/>
      <c r="Y79" s="20"/>
      <c r="Z79" s="23">
        <v>146745000</v>
      </c>
    </row>
    <row r="80" spans="1:26" ht="13.5" hidden="1">
      <c r="A80" s="39" t="s">
        <v>104</v>
      </c>
      <c r="B80" s="19">
        <v>30816726</v>
      </c>
      <c r="C80" s="19"/>
      <c r="D80" s="20">
        <v>34739004</v>
      </c>
      <c r="E80" s="21">
        <v>34739004</v>
      </c>
      <c r="F80" s="21">
        <v>1105746</v>
      </c>
      <c r="G80" s="21">
        <v>1443263</v>
      </c>
      <c r="H80" s="21">
        <v>2743110</v>
      </c>
      <c r="I80" s="21">
        <v>5292119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5292119</v>
      </c>
      <c r="W80" s="21">
        <v>8684751</v>
      </c>
      <c r="X80" s="21"/>
      <c r="Y80" s="20"/>
      <c r="Z80" s="23">
        <v>34739004</v>
      </c>
    </row>
    <row r="81" spans="1:26" ht="13.5" hidden="1">
      <c r="A81" s="39" t="s">
        <v>105</v>
      </c>
      <c r="B81" s="19">
        <v>16411471</v>
      </c>
      <c r="C81" s="19"/>
      <c r="D81" s="20">
        <v>18719004</v>
      </c>
      <c r="E81" s="21">
        <v>18719004</v>
      </c>
      <c r="F81" s="21">
        <v>775583</v>
      </c>
      <c r="G81" s="21">
        <v>1007960</v>
      </c>
      <c r="H81" s="21">
        <v>1597216</v>
      </c>
      <c r="I81" s="21">
        <v>3380759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3380759</v>
      </c>
      <c r="W81" s="21">
        <v>4679751</v>
      </c>
      <c r="X81" s="21"/>
      <c r="Y81" s="20"/>
      <c r="Z81" s="23">
        <v>18719004</v>
      </c>
    </row>
    <row r="82" spans="1:26" ht="13.5" hidden="1">
      <c r="A82" s="39" t="s">
        <v>106</v>
      </c>
      <c r="B82" s="19">
        <v>12198515</v>
      </c>
      <c r="C82" s="19"/>
      <c r="D82" s="20">
        <v>14031000</v>
      </c>
      <c r="E82" s="21">
        <v>14031000</v>
      </c>
      <c r="F82" s="21">
        <v>550823</v>
      </c>
      <c r="G82" s="21">
        <v>694887</v>
      </c>
      <c r="H82" s="21">
        <v>1159831</v>
      </c>
      <c r="I82" s="21">
        <v>2405541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2405541</v>
      </c>
      <c r="W82" s="21">
        <v>3507750</v>
      </c>
      <c r="X82" s="21"/>
      <c r="Y82" s="20"/>
      <c r="Z82" s="23">
        <v>14031000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8747</v>
      </c>
      <c r="C84" s="28"/>
      <c r="D84" s="29">
        <v>11004</v>
      </c>
      <c r="E84" s="30">
        <v>11004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2751</v>
      </c>
      <c r="X84" s="30"/>
      <c r="Y84" s="29"/>
      <c r="Z84" s="31">
        <v>11004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14110433</v>
      </c>
      <c r="D5" s="357">
        <f t="shared" si="0"/>
        <v>0</v>
      </c>
      <c r="E5" s="356">
        <f t="shared" si="0"/>
        <v>7335000</v>
      </c>
      <c r="F5" s="358">
        <f t="shared" si="0"/>
        <v>7335000</v>
      </c>
      <c r="G5" s="358">
        <f t="shared" si="0"/>
        <v>366824</v>
      </c>
      <c r="H5" s="356">
        <f t="shared" si="0"/>
        <v>400011</v>
      </c>
      <c r="I5" s="356">
        <f t="shared" si="0"/>
        <v>263467</v>
      </c>
      <c r="J5" s="358">
        <f t="shared" si="0"/>
        <v>1030302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1030302</v>
      </c>
      <c r="X5" s="356">
        <f t="shared" si="0"/>
        <v>1833750</v>
      </c>
      <c r="Y5" s="358">
        <f t="shared" si="0"/>
        <v>-803448</v>
      </c>
      <c r="Z5" s="359">
        <f>+IF(X5&lt;&gt;0,+(Y5/X5)*100,0)</f>
        <v>-43.81447852760736</v>
      </c>
      <c r="AA5" s="360">
        <f>+AA6+AA8+AA11+AA13+AA15</f>
        <v>7335000</v>
      </c>
    </row>
    <row r="6" spans="1:27" ht="13.5">
      <c r="A6" s="361" t="s">
        <v>204</v>
      </c>
      <c r="B6" s="142"/>
      <c r="C6" s="60">
        <f>+C7</f>
        <v>4338608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46977</v>
      </c>
      <c r="H6" s="60">
        <f t="shared" si="1"/>
        <v>25569</v>
      </c>
      <c r="I6" s="60">
        <f t="shared" si="1"/>
        <v>37125</v>
      </c>
      <c r="J6" s="59">
        <f t="shared" si="1"/>
        <v>109671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109671</v>
      </c>
      <c r="X6" s="60">
        <f t="shared" si="1"/>
        <v>1000000</v>
      </c>
      <c r="Y6" s="59">
        <f t="shared" si="1"/>
        <v>-890329</v>
      </c>
      <c r="Z6" s="61">
        <f>+IF(X6&lt;&gt;0,+(Y6/X6)*100,0)</f>
        <v>-89.0329</v>
      </c>
      <c r="AA6" s="62">
        <f t="shared" si="1"/>
        <v>4000000</v>
      </c>
    </row>
    <row r="7" spans="1:27" ht="13.5">
      <c r="A7" s="291" t="s">
        <v>228</v>
      </c>
      <c r="B7" s="142"/>
      <c r="C7" s="60">
        <v>4338608</v>
      </c>
      <c r="D7" s="340"/>
      <c r="E7" s="60">
        <v>4000000</v>
      </c>
      <c r="F7" s="59">
        <v>4000000</v>
      </c>
      <c r="G7" s="59">
        <v>46977</v>
      </c>
      <c r="H7" s="60">
        <v>25569</v>
      </c>
      <c r="I7" s="60">
        <v>37125</v>
      </c>
      <c r="J7" s="59">
        <v>109671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109671</v>
      </c>
      <c r="X7" s="60">
        <v>1000000</v>
      </c>
      <c r="Y7" s="59">
        <v>-890329</v>
      </c>
      <c r="Z7" s="61">
        <v>-89.03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5944996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196482</v>
      </c>
      <c r="H8" s="60">
        <f t="shared" si="2"/>
        <v>30140</v>
      </c>
      <c r="I8" s="60">
        <f t="shared" si="2"/>
        <v>37905</v>
      </c>
      <c r="J8" s="59">
        <f t="shared" si="2"/>
        <v>264527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264527</v>
      </c>
      <c r="X8" s="60">
        <f t="shared" si="2"/>
        <v>0</v>
      </c>
      <c r="Y8" s="59">
        <f t="shared" si="2"/>
        <v>264527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5944996</v>
      </c>
      <c r="D9" s="340"/>
      <c r="E9" s="60"/>
      <c r="F9" s="59"/>
      <c r="G9" s="59">
        <v>98834</v>
      </c>
      <c r="H9" s="60">
        <v>19125</v>
      </c>
      <c r="I9" s="60">
        <v>7364</v>
      </c>
      <c r="J9" s="59">
        <v>125323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125323</v>
      </c>
      <c r="X9" s="60"/>
      <c r="Y9" s="59">
        <v>125323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97648</v>
      </c>
      <c r="H10" s="60">
        <v>11015</v>
      </c>
      <c r="I10" s="60">
        <v>30541</v>
      </c>
      <c r="J10" s="59">
        <v>139204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139204</v>
      </c>
      <c r="X10" s="60"/>
      <c r="Y10" s="59">
        <v>139204</v>
      </c>
      <c r="Z10" s="61"/>
      <c r="AA10" s="62"/>
    </row>
    <row r="11" spans="1:27" ht="13.5">
      <c r="A11" s="361" t="s">
        <v>206</v>
      </c>
      <c r="B11" s="142"/>
      <c r="C11" s="362">
        <f>+C12</f>
        <v>2389526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119463</v>
      </c>
      <c r="H11" s="362">
        <f t="shared" si="3"/>
        <v>235576</v>
      </c>
      <c r="I11" s="362">
        <f t="shared" si="3"/>
        <v>151158</v>
      </c>
      <c r="J11" s="364">
        <f t="shared" si="3"/>
        <v>506197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506197</v>
      </c>
      <c r="X11" s="362">
        <f t="shared" si="3"/>
        <v>0</v>
      </c>
      <c r="Y11" s="364">
        <f t="shared" si="3"/>
        <v>506197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2389526</v>
      </c>
      <c r="D12" s="340"/>
      <c r="E12" s="60"/>
      <c r="F12" s="59"/>
      <c r="G12" s="59">
        <v>119463</v>
      </c>
      <c r="H12" s="60">
        <v>235576</v>
      </c>
      <c r="I12" s="60">
        <v>151158</v>
      </c>
      <c r="J12" s="59">
        <v>506197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506197</v>
      </c>
      <c r="X12" s="60"/>
      <c r="Y12" s="59">
        <v>506197</v>
      </c>
      <c r="Z12" s="61"/>
      <c r="AA12" s="62"/>
    </row>
    <row r="13" spans="1:27" ht="13.5">
      <c r="A13" s="361" t="s">
        <v>207</v>
      </c>
      <c r="B13" s="136"/>
      <c r="C13" s="275">
        <f>+C14</f>
        <v>1437303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3902</v>
      </c>
      <c r="H13" s="275">
        <f t="shared" si="4"/>
        <v>108726</v>
      </c>
      <c r="I13" s="275">
        <f t="shared" si="4"/>
        <v>37279</v>
      </c>
      <c r="J13" s="342">
        <f t="shared" si="4"/>
        <v>149907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149907</v>
      </c>
      <c r="X13" s="275">
        <f t="shared" si="4"/>
        <v>0</v>
      </c>
      <c r="Y13" s="342">
        <f t="shared" si="4"/>
        <v>149907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1437303</v>
      </c>
      <c r="D14" s="340"/>
      <c r="E14" s="60"/>
      <c r="F14" s="59"/>
      <c r="G14" s="59">
        <v>3902</v>
      </c>
      <c r="H14" s="60">
        <v>108726</v>
      </c>
      <c r="I14" s="60">
        <v>37279</v>
      </c>
      <c r="J14" s="59">
        <v>149907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149907</v>
      </c>
      <c r="X14" s="60"/>
      <c r="Y14" s="59">
        <v>149907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3335000</v>
      </c>
      <c r="F15" s="59">
        <f t="shared" si="5"/>
        <v>3335000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833750</v>
      </c>
      <c r="Y15" s="59">
        <f t="shared" si="5"/>
        <v>-833750</v>
      </c>
      <c r="Z15" s="61">
        <f>+IF(X15&lt;&gt;0,+(Y15/X15)*100,0)</f>
        <v>-100</v>
      </c>
      <c r="AA15" s="62">
        <f>SUM(AA16:AA20)</f>
        <v>3335000</v>
      </c>
    </row>
    <row r="16" spans="1:27" ht="13.5">
      <c r="A16" s="291" t="s">
        <v>233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</v>
      </c>
      <c r="Y16" s="59">
        <v>-50000</v>
      </c>
      <c r="Z16" s="61">
        <v>-100</v>
      </c>
      <c r="AA16" s="62">
        <v>200000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3135000</v>
      </c>
      <c r="F20" s="59">
        <v>3135000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783750</v>
      </c>
      <c r="Y20" s="59">
        <v>-783750</v>
      </c>
      <c r="Z20" s="61">
        <v>-100</v>
      </c>
      <c r="AA20" s="62">
        <v>3135000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388816</v>
      </c>
      <c r="D22" s="344">
        <f t="shared" si="6"/>
        <v>0</v>
      </c>
      <c r="E22" s="343">
        <f t="shared" si="6"/>
        <v>170000</v>
      </c>
      <c r="F22" s="345">
        <f t="shared" si="6"/>
        <v>170000</v>
      </c>
      <c r="G22" s="345">
        <f t="shared" si="6"/>
        <v>0</v>
      </c>
      <c r="H22" s="343">
        <f t="shared" si="6"/>
        <v>0</v>
      </c>
      <c r="I22" s="343">
        <f t="shared" si="6"/>
        <v>17719</v>
      </c>
      <c r="J22" s="345">
        <f t="shared" si="6"/>
        <v>17719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17719</v>
      </c>
      <c r="X22" s="343">
        <f t="shared" si="6"/>
        <v>42500</v>
      </c>
      <c r="Y22" s="345">
        <f t="shared" si="6"/>
        <v>-24781</v>
      </c>
      <c r="Z22" s="336">
        <f>+IF(X22&lt;&gt;0,+(Y22/X22)*100,0)</f>
        <v>-58.30823529411765</v>
      </c>
      <c r="AA22" s="350">
        <f>SUM(AA23:AA32)</f>
        <v>170000</v>
      </c>
    </row>
    <row r="23" spans="1:27" ht="13.5">
      <c r="A23" s="361" t="s">
        <v>236</v>
      </c>
      <c r="B23" s="142"/>
      <c r="C23" s="60">
        <v>42311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170000</v>
      </c>
      <c r="F27" s="59">
        <v>170000</v>
      </c>
      <c r="G27" s="59"/>
      <c r="H27" s="60"/>
      <c r="I27" s="60">
        <v>1162</v>
      </c>
      <c r="J27" s="59">
        <v>1162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1162</v>
      </c>
      <c r="X27" s="60">
        <v>42500</v>
      </c>
      <c r="Y27" s="59">
        <v>-41338</v>
      </c>
      <c r="Z27" s="61">
        <v>-97.27</v>
      </c>
      <c r="AA27" s="62">
        <v>170000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346505</v>
      </c>
      <c r="D32" s="340"/>
      <c r="E32" s="60"/>
      <c r="F32" s="59"/>
      <c r="G32" s="59"/>
      <c r="H32" s="60"/>
      <c r="I32" s="60">
        <v>16557</v>
      </c>
      <c r="J32" s="59">
        <v>16557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16557</v>
      </c>
      <c r="X32" s="60"/>
      <c r="Y32" s="59">
        <v>16557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1421859</v>
      </c>
      <c r="D40" s="344">
        <f t="shared" si="9"/>
        <v>0</v>
      </c>
      <c r="E40" s="343">
        <f t="shared" si="9"/>
        <v>12675900</v>
      </c>
      <c r="F40" s="345">
        <f t="shared" si="9"/>
        <v>12675900</v>
      </c>
      <c r="G40" s="345">
        <f t="shared" si="9"/>
        <v>594569</v>
      </c>
      <c r="H40" s="343">
        <f t="shared" si="9"/>
        <v>631152</v>
      </c>
      <c r="I40" s="343">
        <f t="shared" si="9"/>
        <v>479830</v>
      </c>
      <c r="J40" s="345">
        <f t="shared" si="9"/>
        <v>1705551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1705551</v>
      </c>
      <c r="X40" s="343">
        <f t="shared" si="9"/>
        <v>3168975</v>
      </c>
      <c r="Y40" s="345">
        <f t="shared" si="9"/>
        <v>-1463424</v>
      </c>
      <c r="Z40" s="336">
        <f>+IF(X40&lt;&gt;0,+(Y40/X40)*100,0)</f>
        <v>-46.17972688329823</v>
      </c>
      <c r="AA40" s="350">
        <f>SUM(AA41:AA49)</f>
        <v>12675900</v>
      </c>
    </row>
    <row r="41" spans="1:27" ht="13.5">
      <c r="A41" s="361" t="s">
        <v>247</v>
      </c>
      <c r="B41" s="142"/>
      <c r="C41" s="362"/>
      <c r="D41" s="363"/>
      <c r="E41" s="362">
        <v>900000</v>
      </c>
      <c r="F41" s="364">
        <v>900000</v>
      </c>
      <c r="G41" s="364">
        <v>122648</v>
      </c>
      <c r="H41" s="362">
        <v>93633</v>
      </c>
      <c r="I41" s="362">
        <v>52067</v>
      </c>
      <c r="J41" s="364">
        <v>268348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268348</v>
      </c>
      <c r="X41" s="362">
        <v>225000</v>
      </c>
      <c r="Y41" s="364">
        <v>43348</v>
      </c>
      <c r="Z41" s="365">
        <v>19.27</v>
      </c>
      <c r="AA41" s="366">
        <v>900000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8865000</v>
      </c>
      <c r="F43" s="370">
        <v>8865000</v>
      </c>
      <c r="G43" s="370">
        <v>409964</v>
      </c>
      <c r="H43" s="305">
        <v>437345</v>
      </c>
      <c r="I43" s="305">
        <v>324997</v>
      </c>
      <c r="J43" s="370">
        <v>1172306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1172306</v>
      </c>
      <c r="X43" s="305">
        <v>2216250</v>
      </c>
      <c r="Y43" s="370">
        <v>-1043944</v>
      </c>
      <c r="Z43" s="371">
        <v>-47.1</v>
      </c>
      <c r="AA43" s="303">
        <v>8865000</v>
      </c>
    </row>
    <row r="44" spans="1:27" ht="13.5">
      <c r="A44" s="361" t="s">
        <v>250</v>
      </c>
      <c r="B44" s="136"/>
      <c r="C44" s="60">
        <v>207445</v>
      </c>
      <c r="D44" s="368"/>
      <c r="E44" s="54">
        <v>450000</v>
      </c>
      <c r="F44" s="53">
        <v>450000</v>
      </c>
      <c r="G44" s="53">
        <v>6680</v>
      </c>
      <c r="H44" s="54">
        <v>14090</v>
      </c>
      <c r="I44" s="54">
        <v>13813</v>
      </c>
      <c r="J44" s="53">
        <v>34583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34583</v>
      </c>
      <c r="X44" s="54">
        <v>112500</v>
      </c>
      <c r="Y44" s="53">
        <v>-77917</v>
      </c>
      <c r="Z44" s="94">
        <v>-69.26</v>
      </c>
      <c r="AA44" s="95">
        <v>450000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193336</v>
      </c>
      <c r="D48" s="368"/>
      <c r="E48" s="54">
        <v>2110900</v>
      </c>
      <c r="F48" s="53">
        <v>2110900</v>
      </c>
      <c r="G48" s="53">
        <v>55277</v>
      </c>
      <c r="H48" s="54">
        <v>86084</v>
      </c>
      <c r="I48" s="54">
        <v>88953</v>
      </c>
      <c r="J48" s="53">
        <v>230314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230314</v>
      </c>
      <c r="X48" s="54">
        <v>527725</v>
      </c>
      <c r="Y48" s="53">
        <v>-297411</v>
      </c>
      <c r="Z48" s="94">
        <v>-56.36</v>
      </c>
      <c r="AA48" s="95">
        <v>2110900</v>
      </c>
    </row>
    <row r="49" spans="1:27" ht="13.5">
      <c r="A49" s="361" t="s">
        <v>93</v>
      </c>
      <c r="B49" s="136"/>
      <c r="C49" s="54">
        <v>1021078</v>
      </c>
      <c r="D49" s="368"/>
      <c r="E49" s="54">
        <v>350000</v>
      </c>
      <c r="F49" s="53">
        <v>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87500</v>
      </c>
      <c r="Y49" s="53">
        <v>-87500</v>
      </c>
      <c r="Z49" s="94">
        <v>-100</v>
      </c>
      <c r="AA49" s="95">
        <v>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15921108</v>
      </c>
      <c r="D60" s="346">
        <f t="shared" si="14"/>
        <v>0</v>
      </c>
      <c r="E60" s="219">
        <f t="shared" si="14"/>
        <v>20180900</v>
      </c>
      <c r="F60" s="264">
        <f t="shared" si="14"/>
        <v>20180900</v>
      </c>
      <c r="G60" s="264">
        <f t="shared" si="14"/>
        <v>961393</v>
      </c>
      <c r="H60" s="219">
        <f t="shared" si="14"/>
        <v>1031163</v>
      </c>
      <c r="I60" s="219">
        <f t="shared" si="14"/>
        <v>761016</v>
      </c>
      <c r="J60" s="264">
        <f t="shared" si="14"/>
        <v>2753572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2753572</v>
      </c>
      <c r="X60" s="219">
        <f t="shared" si="14"/>
        <v>5045225</v>
      </c>
      <c r="Y60" s="264">
        <f t="shared" si="14"/>
        <v>-2291653</v>
      </c>
      <c r="Z60" s="337">
        <f>+IF(X60&lt;&gt;0,+(Y60/X60)*100,0)</f>
        <v>-45.42221605577551</v>
      </c>
      <c r="AA60" s="232">
        <f>+AA57+AA54+AA51+AA40+AA37+AA34+AA22+AA5</f>
        <v>20180900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122336118</v>
      </c>
      <c r="D5" s="153">
        <f>SUM(D6:D8)</f>
        <v>0</v>
      </c>
      <c r="E5" s="154">
        <f t="shared" si="0"/>
        <v>138196620</v>
      </c>
      <c r="F5" s="100">
        <f t="shared" si="0"/>
        <v>138196620</v>
      </c>
      <c r="G5" s="100">
        <f t="shared" si="0"/>
        <v>37395232</v>
      </c>
      <c r="H5" s="100">
        <f t="shared" si="0"/>
        <v>4769645</v>
      </c>
      <c r="I5" s="100">
        <f t="shared" si="0"/>
        <v>4597929</v>
      </c>
      <c r="J5" s="100">
        <f t="shared" si="0"/>
        <v>46762806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46762806</v>
      </c>
      <c r="X5" s="100">
        <f t="shared" si="0"/>
        <v>34549156</v>
      </c>
      <c r="Y5" s="100">
        <f t="shared" si="0"/>
        <v>12213650</v>
      </c>
      <c r="Z5" s="137">
        <f>+IF(X5&lt;&gt;0,+(Y5/X5)*100,0)</f>
        <v>35.35151480979738</v>
      </c>
      <c r="AA5" s="153">
        <f>SUM(AA6:AA8)</f>
        <v>138196620</v>
      </c>
    </row>
    <row r="6" spans="1:27" ht="13.5">
      <c r="A6" s="138" t="s">
        <v>75</v>
      </c>
      <c r="B6" s="136"/>
      <c r="C6" s="155">
        <v>6161254</v>
      </c>
      <c r="D6" s="155"/>
      <c r="E6" s="156">
        <v>6897000</v>
      </c>
      <c r="F6" s="60">
        <v>6897000</v>
      </c>
      <c r="G6" s="60"/>
      <c r="H6" s="60">
        <v>500</v>
      </c>
      <c r="I6" s="60"/>
      <c r="J6" s="60">
        <v>500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500</v>
      </c>
      <c r="X6" s="60">
        <v>1724250</v>
      </c>
      <c r="Y6" s="60">
        <v>-1723750</v>
      </c>
      <c r="Z6" s="140">
        <v>-99.97</v>
      </c>
      <c r="AA6" s="155">
        <v>6897000</v>
      </c>
    </row>
    <row r="7" spans="1:27" ht="13.5">
      <c r="A7" s="138" t="s">
        <v>76</v>
      </c>
      <c r="B7" s="136"/>
      <c r="C7" s="157">
        <v>115477890</v>
      </c>
      <c r="D7" s="157"/>
      <c r="E7" s="158">
        <v>129072990</v>
      </c>
      <c r="F7" s="159">
        <v>129072990</v>
      </c>
      <c r="G7" s="159">
        <v>37395232</v>
      </c>
      <c r="H7" s="159">
        <v>4685075</v>
      </c>
      <c r="I7" s="159">
        <v>4558012</v>
      </c>
      <c r="J7" s="159">
        <v>46638319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46638319</v>
      </c>
      <c r="X7" s="159">
        <v>32268248</v>
      </c>
      <c r="Y7" s="159">
        <v>14370071</v>
      </c>
      <c r="Z7" s="141">
        <v>44.53</v>
      </c>
      <c r="AA7" s="157">
        <v>129072990</v>
      </c>
    </row>
    <row r="8" spans="1:27" ht="13.5">
      <c r="A8" s="138" t="s">
        <v>77</v>
      </c>
      <c r="B8" s="136"/>
      <c r="C8" s="155">
        <v>696974</v>
      </c>
      <c r="D8" s="155"/>
      <c r="E8" s="156">
        <v>2226630</v>
      </c>
      <c r="F8" s="60">
        <v>2226630</v>
      </c>
      <c r="G8" s="60"/>
      <c r="H8" s="60">
        <v>84070</v>
      </c>
      <c r="I8" s="60">
        <v>39917</v>
      </c>
      <c r="J8" s="60">
        <v>123987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123987</v>
      </c>
      <c r="X8" s="60">
        <v>556658</v>
      </c>
      <c r="Y8" s="60">
        <v>-432671</v>
      </c>
      <c r="Z8" s="140">
        <v>-77.73</v>
      </c>
      <c r="AA8" s="155">
        <v>2226630</v>
      </c>
    </row>
    <row r="9" spans="1:27" ht="13.5">
      <c r="A9" s="135" t="s">
        <v>78</v>
      </c>
      <c r="B9" s="136"/>
      <c r="C9" s="153">
        <f aca="true" t="shared" si="1" ref="C9:Y9">SUM(C10:C14)</f>
        <v>7244254</v>
      </c>
      <c r="D9" s="153">
        <f>SUM(D10:D14)</f>
        <v>0</v>
      </c>
      <c r="E9" s="154">
        <f t="shared" si="1"/>
        <v>12247460</v>
      </c>
      <c r="F9" s="100">
        <f t="shared" si="1"/>
        <v>12247460</v>
      </c>
      <c r="G9" s="100">
        <f t="shared" si="1"/>
        <v>383000</v>
      </c>
      <c r="H9" s="100">
        <f t="shared" si="1"/>
        <v>491359</v>
      </c>
      <c r="I9" s="100">
        <f t="shared" si="1"/>
        <v>3265021</v>
      </c>
      <c r="J9" s="100">
        <f t="shared" si="1"/>
        <v>4139380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4139380</v>
      </c>
      <c r="X9" s="100">
        <f t="shared" si="1"/>
        <v>3061866</v>
      </c>
      <c r="Y9" s="100">
        <f t="shared" si="1"/>
        <v>1077514</v>
      </c>
      <c r="Z9" s="137">
        <f>+IF(X9&lt;&gt;0,+(Y9/X9)*100,0)</f>
        <v>35.19141595353945</v>
      </c>
      <c r="AA9" s="153">
        <f>SUM(AA10:AA14)</f>
        <v>12247460</v>
      </c>
    </row>
    <row r="10" spans="1:27" ht="13.5">
      <c r="A10" s="138" t="s">
        <v>79</v>
      </c>
      <c r="B10" s="136"/>
      <c r="C10" s="155">
        <v>1993324</v>
      </c>
      <c r="D10" s="155"/>
      <c r="E10" s="156">
        <v>5076720</v>
      </c>
      <c r="F10" s="60">
        <v>5076720</v>
      </c>
      <c r="G10" s="60">
        <v>44593</v>
      </c>
      <c r="H10" s="60">
        <v>51309</v>
      </c>
      <c r="I10" s="60">
        <v>2894001</v>
      </c>
      <c r="J10" s="60">
        <v>2989903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2989903</v>
      </c>
      <c r="X10" s="60">
        <v>1269180</v>
      </c>
      <c r="Y10" s="60">
        <v>1720723</v>
      </c>
      <c r="Z10" s="140">
        <v>135.58</v>
      </c>
      <c r="AA10" s="155">
        <v>5076720</v>
      </c>
    </row>
    <row r="11" spans="1:27" ht="13.5">
      <c r="A11" s="138" t="s">
        <v>80</v>
      </c>
      <c r="B11" s="136"/>
      <c r="C11" s="155">
        <v>40984</v>
      </c>
      <c r="D11" s="155"/>
      <c r="E11" s="156">
        <v>97250</v>
      </c>
      <c r="F11" s="60">
        <v>97250</v>
      </c>
      <c r="G11" s="60">
        <v>1667</v>
      </c>
      <c r="H11" s="60">
        <v>982</v>
      </c>
      <c r="I11" s="60">
        <v>2889</v>
      </c>
      <c r="J11" s="60">
        <v>5538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5538</v>
      </c>
      <c r="X11" s="60">
        <v>24313</v>
      </c>
      <c r="Y11" s="60">
        <v>-18775</v>
      </c>
      <c r="Z11" s="140">
        <v>-77.22</v>
      </c>
      <c r="AA11" s="155">
        <v>97250</v>
      </c>
    </row>
    <row r="12" spans="1:27" ht="13.5">
      <c r="A12" s="138" t="s">
        <v>81</v>
      </c>
      <c r="B12" s="136"/>
      <c r="C12" s="155">
        <v>5209946</v>
      </c>
      <c r="D12" s="155"/>
      <c r="E12" s="156">
        <v>7073490</v>
      </c>
      <c r="F12" s="60">
        <v>7073490</v>
      </c>
      <c r="G12" s="60">
        <v>336740</v>
      </c>
      <c r="H12" s="60">
        <v>439068</v>
      </c>
      <c r="I12" s="60">
        <v>368131</v>
      </c>
      <c r="J12" s="60">
        <v>1143939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1143939</v>
      </c>
      <c r="X12" s="60">
        <v>1768373</v>
      </c>
      <c r="Y12" s="60">
        <v>-624434</v>
      </c>
      <c r="Z12" s="140">
        <v>-35.31</v>
      </c>
      <c r="AA12" s="155">
        <v>7073490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27519887</v>
      </c>
      <c r="D15" s="153">
        <f>SUM(D16:D18)</f>
        <v>0</v>
      </c>
      <c r="E15" s="154">
        <f t="shared" si="2"/>
        <v>34372880</v>
      </c>
      <c r="F15" s="100">
        <f t="shared" si="2"/>
        <v>34372880</v>
      </c>
      <c r="G15" s="100">
        <f t="shared" si="2"/>
        <v>228915</v>
      </c>
      <c r="H15" s="100">
        <f t="shared" si="2"/>
        <v>170309</v>
      </c>
      <c r="I15" s="100">
        <f t="shared" si="2"/>
        <v>204095</v>
      </c>
      <c r="J15" s="100">
        <f t="shared" si="2"/>
        <v>603319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603319</v>
      </c>
      <c r="X15" s="100">
        <f t="shared" si="2"/>
        <v>8593220</v>
      </c>
      <c r="Y15" s="100">
        <f t="shared" si="2"/>
        <v>-7989901</v>
      </c>
      <c r="Z15" s="137">
        <f>+IF(X15&lt;&gt;0,+(Y15/X15)*100,0)</f>
        <v>-92.97912773093206</v>
      </c>
      <c r="AA15" s="153">
        <f>SUM(AA16:AA18)</f>
        <v>34372880</v>
      </c>
    </row>
    <row r="16" spans="1:27" ht="13.5">
      <c r="A16" s="138" t="s">
        <v>85</v>
      </c>
      <c r="B16" s="136"/>
      <c r="C16" s="155">
        <v>995202</v>
      </c>
      <c r="D16" s="155"/>
      <c r="E16" s="156">
        <v>708020</v>
      </c>
      <c r="F16" s="60">
        <v>708020</v>
      </c>
      <c r="G16" s="60">
        <v>4123</v>
      </c>
      <c r="H16" s="60">
        <v>4562</v>
      </c>
      <c r="I16" s="60">
        <v>11770</v>
      </c>
      <c r="J16" s="60">
        <v>20455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20455</v>
      </c>
      <c r="X16" s="60">
        <v>177005</v>
      </c>
      <c r="Y16" s="60">
        <v>-156550</v>
      </c>
      <c r="Z16" s="140">
        <v>-88.44</v>
      </c>
      <c r="AA16" s="155">
        <v>708020</v>
      </c>
    </row>
    <row r="17" spans="1:27" ht="13.5">
      <c r="A17" s="138" t="s">
        <v>86</v>
      </c>
      <c r="B17" s="136"/>
      <c r="C17" s="155">
        <v>26524685</v>
      </c>
      <c r="D17" s="155"/>
      <c r="E17" s="156">
        <v>33664860</v>
      </c>
      <c r="F17" s="60">
        <v>33664860</v>
      </c>
      <c r="G17" s="60">
        <v>224792</v>
      </c>
      <c r="H17" s="60">
        <v>165747</v>
      </c>
      <c r="I17" s="60">
        <v>192325</v>
      </c>
      <c r="J17" s="60">
        <v>582864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582864</v>
      </c>
      <c r="X17" s="60">
        <v>8416215</v>
      </c>
      <c r="Y17" s="60">
        <v>-7833351</v>
      </c>
      <c r="Z17" s="140">
        <v>-93.07</v>
      </c>
      <c r="AA17" s="155">
        <v>33664860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202558171</v>
      </c>
      <c r="D19" s="153">
        <f>SUM(D20:D23)</f>
        <v>0</v>
      </c>
      <c r="E19" s="154">
        <f t="shared" si="3"/>
        <v>239763980</v>
      </c>
      <c r="F19" s="100">
        <f t="shared" si="3"/>
        <v>239763980</v>
      </c>
      <c r="G19" s="100">
        <f t="shared" si="3"/>
        <v>16898407</v>
      </c>
      <c r="H19" s="100">
        <f t="shared" si="3"/>
        <v>18975643</v>
      </c>
      <c r="I19" s="100">
        <f t="shared" si="3"/>
        <v>17299435</v>
      </c>
      <c r="J19" s="100">
        <f t="shared" si="3"/>
        <v>53173485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53173485</v>
      </c>
      <c r="X19" s="100">
        <f t="shared" si="3"/>
        <v>59940996</v>
      </c>
      <c r="Y19" s="100">
        <f t="shared" si="3"/>
        <v>-6767511</v>
      </c>
      <c r="Z19" s="137">
        <f>+IF(X19&lt;&gt;0,+(Y19/X19)*100,0)</f>
        <v>-11.290287869090463</v>
      </c>
      <c r="AA19" s="153">
        <f>SUM(AA20:AA23)</f>
        <v>239763980</v>
      </c>
    </row>
    <row r="20" spans="1:27" ht="13.5">
      <c r="A20" s="138" t="s">
        <v>89</v>
      </c>
      <c r="B20" s="136"/>
      <c r="C20" s="155">
        <v>134391742</v>
      </c>
      <c r="D20" s="155"/>
      <c r="E20" s="156">
        <v>168344860</v>
      </c>
      <c r="F20" s="60">
        <v>168344860</v>
      </c>
      <c r="G20" s="60">
        <v>11635303</v>
      </c>
      <c r="H20" s="60">
        <v>13197847</v>
      </c>
      <c r="I20" s="60">
        <v>11803102</v>
      </c>
      <c r="J20" s="60">
        <v>36636252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36636252</v>
      </c>
      <c r="X20" s="60">
        <v>42086215</v>
      </c>
      <c r="Y20" s="60">
        <v>-5449963</v>
      </c>
      <c r="Z20" s="140">
        <v>-12.95</v>
      </c>
      <c r="AA20" s="155">
        <v>168344860</v>
      </c>
    </row>
    <row r="21" spans="1:27" ht="13.5">
      <c r="A21" s="138" t="s">
        <v>90</v>
      </c>
      <c r="B21" s="136"/>
      <c r="C21" s="155">
        <v>36056443</v>
      </c>
      <c r="D21" s="155"/>
      <c r="E21" s="156">
        <v>34819000</v>
      </c>
      <c r="F21" s="60">
        <v>34819000</v>
      </c>
      <c r="G21" s="60">
        <v>2532214</v>
      </c>
      <c r="H21" s="60">
        <v>3013758</v>
      </c>
      <c r="I21" s="60">
        <v>2743110</v>
      </c>
      <c r="J21" s="60">
        <v>8289082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8289082</v>
      </c>
      <c r="X21" s="60">
        <v>8704750</v>
      </c>
      <c r="Y21" s="60">
        <v>-415668</v>
      </c>
      <c r="Z21" s="140">
        <v>-4.78</v>
      </c>
      <c r="AA21" s="155">
        <v>34819000</v>
      </c>
    </row>
    <row r="22" spans="1:27" ht="13.5">
      <c r="A22" s="138" t="s">
        <v>91</v>
      </c>
      <c r="B22" s="136"/>
      <c r="C22" s="157">
        <v>16411471</v>
      </c>
      <c r="D22" s="157"/>
      <c r="E22" s="158">
        <v>18768810</v>
      </c>
      <c r="F22" s="159">
        <v>18768810</v>
      </c>
      <c r="G22" s="159">
        <v>1561379</v>
      </c>
      <c r="H22" s="159">
        <v>1597216</v>
      </c>
      <c r="I22" s="159">
        <v>1593392</v>
      </c>
      <c r="J22" s="159">
        <v>4751987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4751987</v>
      </c>
      <c r="X22" s="159">
        <v>4692203</v>
      </c>
      <c r="Y22" s="159">
        <v>59784</v>
      </c>
      <c r="Z22" s="141">
        <v>1.27</v>
      </c>
      <c r="AA22" s="157">
        <v>18768810</v>
      </c>
    </row>
    <row r="23" spans="1:27" ht="13.5">
      <c r="A23" s="138" t="s">
        <v>92</v>
      </c>
      <c r="B23" s="136"/>
      <c r="C23" s="155">
        <v>15698515</v>
      </c>
      <c r="D23" s="155"/>
      <c r="E23" s="156">
        <v>17831310</v>
      </c>
      <c r="F23" s="60">
        <v>17831310</v>
      </c>
      <c r="G23" s="60">
        <v>1169511</v>
      </c>
      <c r="H23" s="60">
        <v>1166822</v>
      </c>
      <c r="I23" s="60">
        <v>1159831</v>
      </c>
      <c r="J23" s="60">
        <v>3496164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3496164</v>
      </c>
      <c r="X23" s="60">
        <v>4457828</v>
      </c>
      <c r="Y23" s="60">
        <v>-961664</v>
      </c>
      <c r="Z23" s="140">
        <v>-21.57</v>
      </c>
      <c r="AA23" s="155">
        <v>17831310</v>
      </c>
    </row>
    <row r="24" spans="1:27" ht="13.5">
      <c r="A24" s="135" t="s">
        <v>93</v>
      </c>
      <c r="B24" s="142" t="s">
        <v>94</v>
      </c>
      <c r="C24" s="153">
        <v>100000</v>
      </c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25000</v>
      </c>
      <c r="Y24" s="100">
        <v>-25000</v>
      </c>
      <c r="Z24" s="137">
        <v>-100</v>
      </c>
      <c r="AA24" s="153">
        <v>100000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359758430</v>
      </c>
      <c r="D25" s="168">
        <f>+D5+D9+D15+D19+D24</f>
        <v>0</v>
      </c>
      <c r="E25" s="169">
        <f t="shared" si="4"/>
        <v>424680940</v>
      </c>
      <c r="F25" s="73">
        <f t="shared" si="4"/>
        <v>424680940</v>
      </c>
      <c r="G25" s="73">
        <f t="shared" si="4"/>
        <v>54905554</v>
      </c>
      <c r="H25" s="73">
        <f t="shared" si="4"/>
        <v>24406956</v>
      </c>
      <c r="I25" s="73">
        <f t="shared" si="4"/>
        <v>25366480</v>
      </c>
      <c r="J25" s="73">
        <f t="shared" si="4"/>
        <v>104678990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104678990</v>
      </c>
      <c r="X25" s="73">
        <f t="shared" si="4"/>
        <v>106170238</v>
      </c>
      <c r="Y25" s="73">
        <f t="shared" si="4"/>
        <v>-1491248</v>
      </c>
      <c r="Z25" s="170">
        <f>+IF(X25&lt;&gt;0,+(Y25/X25)*100,0)</f>
        <v>-1.4045819507346304</v>
      </c>
      <c r="AA25" s="168">
        <f>+AA5+AA9+AA15+AA19+AA24</f>
        <v>424680940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91128929</v>
      </c>
      <c r="D28" s="153">
        <f>SUM(D29:D31)</f>
        <v>0</v>
      </c>
      <c r="E28" s="154">
        <f t="shared" si="5"/>
        <v>89840240</v>
      </c>
      <c r="F28" s="100">
        <f t="shared" si="5"/>
        <v>89840240</v>
      </c>
      <c r="G28" s="100">
        <f t="shared" si="5"/>
        <v>5954875</v>
      </c>
      <c r="H28" s="100">
        <f t="shared" si="5"/>
        <v>5725708</v>
      </c>
      <c r="I28" s="100">
        <f t="shared" si="5"/>
        <v>7271529</v>
      </c>
      <c r="J28" s="100">
        <f t="shared" si="5"/>
        <v>18952112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18952112</v>
      </c>
      <c r="X28" s="100">
        <f t="shared" si="5"/>
        <v>22460061</v>
      </c>
      <c r="Y28" s="100">
        <f t="shared" si="5"/>
        <v>-3507949</v>
      </c>
      <c r="Z28" s="137">
        <f>+IF(X28&lt;&gt;0,+(Y28/X28)*100,0)</f>
        <v>-15.618608515800558</v>
      </c>
      <c r="AA28" s="153">
        <f>SUM(AA29:AA31)</f>
        <v>89840240</v>
      </c>
    </row>
    <row r="29" spans="1:27" ht="13.5">
      <c r="A29" s="138" t="s">
        <v>75</v>
      </c>
      <c r="B29" s="136"/>
      <c r="C29" s="155">
        <v>49947070</v>
      </c>
      <c r="D29" s="155"/>
      <c r="E29" s="156">
        <v>39773320</v>
      </c>
      <c r="F29" s="60">
        <v>39773320</v>
      </c>
      <c r="G29" s="60">
        <v>2644631</v>
      </c>
      <c r="H29" s="60">
        <v>2034749</v>
      </c>
      <c r="I29" s="60">
        <v>3568813</v>
      </c>
      <c r="J29" s="60">
        <v>8248193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8248193</v>
      </c>
      <c r="X29" s="60">
        <v>9943330</v>
      </c>
      <c r="Y29" s="60">
        <v>-1695137</v>
      </c>
      <c r="Z29" s="140">
        <v>-17.05</v>
      </c>
      <c r="AA29" s="155">
        <v>39773320</v>
      </c>
    </row>
    <row r="30" spans="1:27" ht="13.5">
      <c r="A30" s="138" t="s">
        <v>76</v>
      </c>
      <c r="B30" s="136"/>
      <c r="C30" s="157">
        <v>22451434</v>
      </c>
      <c r="D30" s="157"/>
      <c r="E30" s="158">
        <v>21921230</v>
      </c>
      <c r="F30" s="159">
        <v>21921230</v>
      </c>
      <c r="G30" s="159">
        <v>1440878</v>
      </c>
      <c r="H30" s="159">
        <v>1491360</v>
      </c>
      <c r="I30" s="159">
        <v>1683950</v>
      </c>
      <c r="J30" s="159">
        <v>4616188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4616188</v>
      </c>
      <c r="X30" s="159">
        <v>5480308</v>
      </c>
      <c r="Y30" s="159">
        <v>-864120</v>
      </c>
      <c r="Z30" s="141">
        <v>-15.77</v>
      </c>
      <c r="AA30" s="157">
        <v>21921230</v>
      </c>
    </row>
    <row r="31" spans="1:27" ht="13.5">
      <c r="A31" s="138" t="s">
        <v>77</v>
      </c>
      <c r="B31" s="136"/>
      <c r="C31" s="155">
        <v>18730425</v>
      </c>
      <c r="D31" s="155"/>
      <c r="E31" s="156">
        <v>28145690</v>
      </c>
      <c r="F31" s="60">
        <v>28145690</v>
      </c>
      <c r="G31" s="60">
        <v>1869366</v>
      </c>
      <c r="H31" s="60">
        <v>2199599</v>
      </c>
      <c r="I31" s="60">
        <v>2018766</v>
      </c>
      <c r="J31" s="60">
        <v>6087731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6087731</v>
      </c>
      <c r="X31" s="60">
        <v>7036423</v>
      </c>
      <c r="Y31" s="60">
        <v>-948692</v>
      </c>
      <c r="Z31" s="140">
        <v>-13.48</v>
      </c>
      <c r="AA31" s="155">
        <v>28145690</v>
      </c>
    </row>
    <row r="32" spans="1:27" ht="13.5">
      <c r="A32" s="135" t="s">
        <v>78</v>
      </c>
      <c r="B32" s="136"/>
      <c r="C32" s="153">
        <f aca="true" t="shared" si="6" ref="C32:Y32">SUM(C33:C37)</f>
        <v>28602339</v>
      </c>
      <c r="D32" s="153">
        <f>SUM(D33:D37)</f>
        <v>0</v>
      </c>
      <c r="E32" s="154">
        <f t="shared" si="6"/>
        <v>40485890</v>
      </c>
      <c r="F32" s="100">
        <f t="shared" si="6"/>
        <v>40485890</v>
      </c>
      <c r="G32" s="100">
        <f t="shared" si="6"/>
        <v>2126350</v>
      </c>
      <c r="H32" s="100">
        <f t="shared" si="6"/>
        <v>2285015</v>
      </c>
      <c r="I32" s="100">
        <f t="shared" si="6"/>
        <v>2467429</v>
      </c>
      <c r="J32" s="100">
        <f t="shared" si="6"/>
        <v>6878794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6878794</v>
      </c>
      <c r="X32" s="100">
        <f t="shared" si="6"/>
        <v>10121474</v>
      </c>
      <c r="Y32" s="100">
        <f t="shared" si="6"/>
        <v>-3242680</v>
      </c>
      <c r="Z32" s="137">
        <f>+IF(X32&lt;&gt;0,+(Y32/X32)*100,0)</f>
        <v>-32.03762614022424</v>
      </c>
      <c r="AA32" s="153">
        <f>SUM(AA33:AA37)</f>
        <v>40485890</v>
      </c>
    </row>
    <row r="33" spans="1:27" ht="13.5">
      <c r="A33" s="138" t="s">
        <v>79</v>
      </c>
      <c r="B33" s="136"/>
      <c r="C33" s="155">
        <v>11067726</v>
      </c>
      <c r="D33" s="155"/>
      <c r="E33" s="156">
        <v>18174530</v>
      </c>
      <c r="F33" s="60">
        <v>18174530</v>
      </c>
      <c r="G33" s="60">
        <v>959235</v>
      </c>
      <c r="H33" s="60">
        <v>950204</v>
      </c>
      <c r="I33" s="60">
        <v>1267926</v>
      </c>
      <c r="J33" s="60">
        <v>3177365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3177365</v>
      </c>
      <c r="X33" s="60">
        <v>4543633</v>
      </c>
      <c r="Y33" s="60">
        <v>-1366268</v>
      </c>
      <c r="Z33" s="140">
        <v>-30.07</v>
      </c>
      <c r="AA33" s="155">
        <v>18174530</v>
      </c>
    </row>
    <row r="34" spans="1:27" ht="13.5">
      <c r="A34" s="138" t="s">
        <v>80</v>
      </c>
      <c r="B34" s="136"/>
      <c r="C34" s="155">
        <v>2054231</v>
      </c>
      <c r="D34" s="155"/>
      <c r="E34" s="156">
        <v>3835530</v>
      </c>
      <c r="F34" s="60">
        <v>3835530</v>
      </c>
      <c r="G34" s="60">
        <v>233702</v>
      </c>
      <c r="H34" s="60">
        <v>260963</v>
      </c>
      <c r="I34" s="60">
        <v>276315</v>
      </c>
      <c r="J34" s="60">
        <v>770980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770980</v>
      </c>
      <c r="X34" s="60">
        <v>958883</v>
      </c>
      <c r="Y34" s="60">
        <v>-187903</v>
      </c>
      <c r="Z34" s="140">
        <v>-19.6</v>
      </c>
      <c r="AA34" s="155">
        <v>3835530</v>
      </c>
    </row>
    <row r="35" spans="1:27" ht="13.5">
      <c r="A35" s="138" t="s">
        <v>81</v>
      </c>
      <c r="B35" s="136"/>
      <c r="C35" s="155">
        <v>14003152</v>
      </c>
      <c r="D35" s="155"/>
      <c r="E35" s="156">
        <v>16289160</v>
      </c>
      <c r="F35" s="60">
        <v>16289160</v>
      </c>
      <c r="G35" s="60">
        <v>851125</v>
      </c>
      <c r="H35" s="60">
        <v>989687</v>
      </c>
      <c r="I35" s="60">
        <v>839116</v>
      </c>
      <c r="J35" s="60">
        <v>2679928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2679928</v>
      </c>
      <c r="X35" s="60">
        <v>4072290</v>
      </c>
      <c r="Y35" s="60">
        <v>-1392362</v>
      </c>
      <c r="Z35" s="140">
        <v>-34.19</v>
      </c>
      <c r="AA35" s="155">
        <v>16289160</v>
      </c>
    </row>
    <row r="36" spans="1:27" ht="13.5">
      <c r="A36" s="138" t="s">
        <v>82</v>
      </c>
      <c r="B36" s="136"/>
      <c r="C36" s="155">
        <v>1348458</v>
      </c>
      <c r="D36" s="155"/>
      <c r="E36" s="156">
        <v>2185280</v>
      </c>
      <c r="F36" s="60">
        <v>2185280</v>
      </c>
      <c r="G36" s="60">
        <v>82189</v>
      </c>
      <c r="H36" s="60">
        <v>84031</v>
      </c>
      <c r="I36" s="60">
        <v>84031</v>
      </c>
      <c r="J36" s="60">
        <v>250251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250251</v>
      </c>
      <c r="X36" s="60">
        <v>546320</v>
      </c>
      <c r="Y36" s="60">
        <v>-296069</v>
      </c>
      <c r="Z36" s="140">
        <v>-54.19</v>
      </c>
      <c r="AA36" s="155">
        <v>2185280</v>
      </c>
    </row>
    <row r="37" spans="1:27" ht="13.5">
      <c r="A37" s="138" t="s">
        <v>83</v>
      </c>
      <c r="B37" s="136"/>
      <c r="C37" s="157">
        <v>128772</v>
      </c>
      <c r="D37" s="157"/>
      <c r="E37" s="158">
        <v>1390</v>
      </c>
      <c r="F37" s="159">
        <v>1390</v>
      </c>
      <c r="G37" s="159">
        <v>99</v>
      </c>
      <c r="H37" s="159">
        <v>130</v>
      </c>
      <c r="I37" s="159">
        <v>41</v>
      </c>
      <c r="J37" s="159">
        <v>270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270</v>
      </c>
      <c r="X37" s="159">
        <v>348</v>
      </c>
      <c r="Y37" s="159">
        <v>-78</v>
      </c>
      <c r="Z37" s="141">
        <v>-22.41</v>
      </c>
      <c r="AA37" s="157">
        <v>1390</v>
      </c>
    </row>
    <row r="38" spans="1:27" ht="13.5">
      <c r="A38" s="135" t="s">
        <v>84</v>
      </c>
      <c r="B38" s="142"/>
      <c r="C38" s="153">
        <f aca="true" t="shared" si="7" ref="C38:Y38">SUM(C39:C41)</f>
        <v>66514791</v>
      </c>
      <c r="D38" s="153">
        <f>SUM(D39:D41)</f>
        <v>0</v>
      </c>
      <c r="E38" s="154">
        <f t="shared" si="7"/>
        <v>38924968</v>
      </c>
      <c r="F38" s="100">
        <f t="shared" si="7"/>
        <v>38924968</v>
      </c>
      <c r="G38" s="100">
        <f t="shared" si="7"/>
        <v>2359040</v>
      </c>
      <c r="H38" s="100">
        <f t="shared" si="7"/>
        <v>2104686</v>
      </c>
      <c r="I38" s="100">
        <f t="shared" si="7"/>
        <v>2857133</v>
      </c>
      <c r="J38" s="100">
        <f t="shared" si="7"/>
        <v>7320859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7320859</v>
      </c>
      <c r="X38" s="100">
        <f t="shared" si="7"/>
        <v>9731243</v>
      </c>
      <c r="Y38" s="100">
        <f t="shared" si="7"/>
        <v>-2410384</v>
      </c>
      <c r="Z38" s="137">
        <f>+IF(X38&lt;&gt;0,+(Y38/X38)*100,0)</f>
        <v>-24.769538690997646</v>
      </c>
      <c r="AA38" s="153">
        <f>SUM(AA39:AA41)</f>
        <v>38924968</v>
      </c>
    </row>
    <row r="39" spans="1:27" ht="13.5">
      <c r="A39" s="138" t="s">
        <v>85</v>
      </c>
      <c r="B39" s="136"/>
      <c r="C39" s="155">
        <v>3671233</v>
      </c>
      <c r="D39" s="155"/>
      <c r="E39" s="156">
        <v>5143710</v>
      </c>
      <c r="F39" s="60">
        <v>5143710</v>
      </c>
      <c r="G39" s="60">
        <v>276958</v>
      </c>
      <c r="H39" s="60">
        <v>294231</v>
      </c>
      <c r="I39" s="60">
        <v>732471</v>
      </c>
      <c r="J39" s="60">
        <v>1303660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1303660</v>
      </c>
      <c r="X39" s="60">
        <v>1285928</v>
      </c>
      <c r="Y39" s="60">
        <v>17732</v>
      </c>
      <c r="Z39" s="140">
        <v>1.38</v>
      </c>
      <c r="AA39" s="155">
        <v>5143710</v>
      </c>
    </row>
    <row r="40" spans="1:27" ht="13.5">
      <c r="A40" s="138" t="s">
        <v>86</v>
      </c>
      <c r="B40" s="136"/>
      <c r="C40" s="155">
        <v>62843558</v>
      </c>
      <c r="D40" s="155"/>
      <c r="E40" s="156">
        <v>33781258</v>
      </c>
      <c r="F40" s="60">
        <v>33781258</v>
      </c>
      <c r="G40" s="60">
        <v>2082082</v>
      </c>
      <c r="H40" s="60">
        <v>1810455</v>
      </c>
      <c r="I40" s="60">
        <v>2124662</v>
      </c>
      <c r="J40" s="60">
        <v>6017199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6017199</v>
      </c>
      <c r="X40" s="60">
        <v>8445315</v>
      </c>
      <c r="Y40" s="60">
        <v>-2428116</v>
      </c>
      <c r="Z40" s="140">
        <v>-28.75</v>
      </c>
      <c r="AA40" s="155">
        <v>33781258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227385140</v>
      </c>
      <c r="D42" s="153">
        <f>SUM(D43:D46)</f>
        <v>0</v>
      </c>
      <c r="E42" s="154">
        <f t="shared" si="8"/>
        <v>220374150</v>
      </c>
      <c r="F42" s="100">
        <f t="shared" si="8"/>
        <v>220374150</v>
      </c>
      <c r="G42" s="100">
        <f t="shared" si="8"/>
        <v>6843430</v>
      </c>
      <c r="H42" s="100">
        <f t="shared" si="8"/>
        <v>23079531</v>
      </c>
      <c r="I42" s="100">
        <f t="shared" si="8"/>
        <v>24337594</v>
      </c>
      <c r="J42" s="100">
        <f t="shared" si="8"/>
        <v>54260555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54260555</v>
      </c>
      <c r="X42" s="100">
        <f t="shared" si="8"/>
        <v>55093539</v>
      </c>
      <c r="Y42" s="100">
        <f t="shared" si="8"/>
        <v>-832984</v>
      </c>
      <c r="Z42" s="137">
        <f>+IF(X42&lt;&gt;0,+(Y42/X42)*100,0)</f>
        <v>-1.5119449850553257</v>
      </c>
      <c r="AA42" s="153">
        <f>SUM(AA43:AA46)</f>
        <v>220374150</v>
      </c>
    </row>
    <row r="43" spans="1:27" ht="13.5">
      <c r="A43" s="138" t="s">
        <v>89</v>
      </c>
      <c r="B43" s="136"/>
      <c r="C43" s="155">
        <v>150968402</v>
      </c>
      <c r="D43" s="155"/>
      <c r="E43" s="156">
        <v>152800290</v>
      </c>
      <c r="F43" s="60">
        <v>152800290</v>
      </c>
      <c r="G43" s="60">
        <v>2327969</v>
      </c>
      <c r="H43" s="60">
        <v>17462399</v>
      </c>
      <c r="I43" s="60">
        <v>18889160</v>
      </c>
      <c r="J43" s="60">
        <v>38679528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38679528</v>
      </c>
      <c r="X43" s="60">
        <v>38200073</v>
      </c>
      <c r="Y43" s="60">
        <v>479455</v>
      </c>
      <c r="Z43" s="140">
        <v>1.26</v>
      </c>
      <c r="AA43" s="155">
        <v>152800290</v>
      </c>
    </row>
    <row r="44" spans="1:27" ht="13.5">
      <c r="A44" s="138" t="s">
        <v>90</v>
      </c>
      <c r="B44" s="136"/>
      <c r="C44" s="155">
        <v>40966118</v>
      </c>
      <c r="D44" s="155"/>
      <c r="E44" s="156">
        <v>25291030</v>
      </c>
      <c r="F44" s="60">
        <v>25291030</v>
      </c>
      <c r="G44" s="60">
        <v>1778526</v>
      </c>
      <c r="H44" s="60">
        <v>1949227</v>
      </c>
      <c r="I44" s="60">
        <v>1996341</v>
      </c>
      <c r="J44" s="60">
        <v>5724094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5724094</v>
      </c>
      <c r="X44" s="60">
        <v>6322758</v>
      </c>
      <c r="Y44" s="60">
        <v>-598664</v>
      </c>
      <c r="Z44" s="140">
        <v>-9.47</v>
      </c>
      <c r="AA44" s="155">
        <v>25291030</v>
      </c>
    </row>
    <row r="45" spans="1:27" ht="13.5">
      <c r="A45" s="138" t="s">
        <v>91</v>
      </c>
      <c r="B45" s="136"/>
      <c r="C45" s="157">
        <v>23199983</v>
      </c>
      <c r="D45" s="157"/>
      <c r="E45" s="158">
        <v>24438530</v>
      </c>
      <c r="F45" s="159">
        <v>24438530</v>
      </c>
      <c r="G45" s="159">
        <v>1691649</v>
      </c>
      <c r="H45" s="159">
        <v>2168589</v>
      </c>
      <c r="I45" s="159">
        <v>1828763</v>
      </c>
      <c r="J45" s="159">
        <v>5689001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5689001</v>
      </c>
      <c r="X45" s="159">
        <v>6109633</v>
      </c>
      <c r="Y45" s="159">
        <v>-420632</v>
      </c>
      <c r="Z45" s="141">
        <v>-6.88</v>
      </c>
      <c r="AA45" s="157">
        <v>24438530</v>
      </c>
    </row>
    <row r="46" spans="1:27" ht="13.5">
      <c r="A46" s="138" t="s">
        <v>92</v>
      </c>
      <c r="B46" s="136"/>
      <c r="C46" s="155">
        <v>12250637</v>
      </c>
      <c r="D46" s="155"/>
      <c r="E46" s="156">
        <v>17844300</v>
      </c>
      <c r="F46" s="60">
        <v>17844300</v>
      </c>
      <c r="G46" s="60">
        <v>1045286</v>
      </c>
      <c r="H46" s="60">
        <v>1499316</v>
      </c>
      <c r="I46" s="60">
        <v>1623330</v>
      </c>
      <c r="J46" s="60">
        <v>4167932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4167932</v>
      </c>
      <c r="X46" s="60">
        <v>4461075</v>
      </c>
      <c r="Y46" s="60">
        <v>-293143</v>
      </c>
      <c r="Z46" s="140">
        <v>-6.57</v>
      </c>
      <c r="AA46" s="155">
        <v>17844300</v>
      </c>
    </row>
    <row r="47" spans="1:27" ht="13.5">
      <c r="A47" s="135" t="s">
        <v>93</v>
      </c>
      <c r="B47" s="142" t="s">
        <v>94</v>
      </c>
      <c r="C47" s="153">
        <v>398658</v>
      </c>
      <c r="D47" s="153"/>
      <c r="E47" s="154">
        <v>525842</v>
      </c>
      <c r="F47" s="100">
        <v>525842</v>
      </c>
      <c r="G47" s="100">
        <v>24580</v>
      </c>
      <c r="H47" s="100">
        <v>32063</v>
      </c>
      <c r="I47" s="100">
        <v>24889</v>
      </c>
      <c r="J47" s="100">
        <v>81532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81532</v>
      </c>
      <c r="X47" s="100">
        <v>131461</v>
      </c>
      <c r="Y47" s="100">
        <v>-49929</v>
      </c>
      <c r="Z47" s="137">
        <v>-37.98</v>
      </c>
      <c r="AA47" s="153">
        <v>525842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414029857</v>
      </c>
      <c r="D48" s="168">
        <f>+D28+D32+D38+D42+D47</f>
        <v>0</v>
      </c>
      <c r="E48" s="169">
        <f t="shared" si="9"/>
        <v>390151090</v>
      </c>
      <c r="F48" s="73">
        <f t="shared" si="9"/>
        <v>390151090</v>
      </c>
      <c r="G48" s="73">
        <f t="shared" si="9"/>
        <v>17308275</v>
      </c>
      <c r="H48" s="73">
        <f t="shared" si="9"/>
        <v>33227003</v>
      </c>
      <c r="I48" s="73">
        <f t="shared" si="9"/>
        <v>36958574</v>
      </c>
      <c r="J48" s="73">
        <f t="shared" si="9"/>
        <v>87493852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87493852</v>
      </c>
      <c r="X48" s="73">
        <f t="shared" si="9"/>
        <v>97537778</v>
      </c>
      <c r="Y48" s="73">
        <f t="shared" si="9"/>
        <v>-10043926</v>
      </c>
      <c r="Z48" s="170">
        <f>+IF(X48&lt;&gt;0,+(Y48/X48)*100,0)</f>
        <v>-10.297472636704928</v>
      </c>
      <c r="AA48" s="168">
        <f>+AA28+AA32+AA38+AA42+AA47</f>
        <v>390151090</v>
      </c>
    </row>
    <row r="49" spans="1:27" ht="13.5">
      <c r="A49" s="148" t="s">
        <v>49</v>
      </c>
      <c r="B49" s="149"/>
      <c r="C49" s="171">
        <f aca="true" t="shared" si="10" ref="C49:Y49">+C25-C48</f>
        <v>-54271427</v>
      </c>
      <c r="D49" s="171">
        <f>+D25-D48</f>
        <v>0</v>
      </c>
      <c r="E49" s="172">
        <f t="shared" si="10"/>
        <v>34529850</v>
      </c>
      <c r="F49" s="173">
        <f t="shared" si="10"/>
        <v>34529850</v>
      </c>
      <c r="G49" s="173">
        <f t="shared" si="10"/>
        <v>37597279</v>
      </c>
      <c r="H49" s="173">
        <f t="shared" si="10"/>
        <v>-8820047</v>
      </c>
      <c r="I49" s="173">
        <f t="shared" si="10"/>
        <v>-11592094</v>
      </c>
      <c r="J49" s="173">
        <f t="shared" si="10"/>
        <v>17185138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17185138</v>
      </c>
      <c r="X49" s="173">
        <f>IF(F25=F48,0,X25-X48)</f>
        <v>8632460</v>
      </c>
      <c r="Y49" s="173">
        <f t="shared" si="10"/>
        <v>8552678</v>
      </c>
      <c r="Z49" s="174">
        <f>+IF(X49&lt;&gt;0,+(Y49/X49)*100,0)</f>
        <v>99.07579067843929</v>
      </c>
      <c r="AA49" s="171">
        <f>+AA25-AA48</f>
        <v>34529850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41476400</v>
      </c>
      <c r="D5" s="155">
        <v>0</v>
      </c>
      <c r="E5" s="156">
        <v>50710900</v>
      </c>
      <c r="F5" s="60">
        <v>50710900</v>
      </c>
      <c r="G5" s="60">
        <v>3991854</v>
      </c>
      <c r="H5" s="60">
        <v>3980804</v>
      </c>
      <c r="I5" s="60">
        <v>4006688</v>
      </c>
      <c r="J5" s="60">
        <v>11979346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11979346</v>
      </c>
      <c r="X5" s="60">
        <v>12677725</v>
      </c>
      <c r="Y5" s="60">
        <v>-698379</v>
      </c>
      <c r="Z5" s="140">
        <v>-5.51</v>
      </c>
      <c r="AA5" s="155">
        <v>50710900</v>
      </c>
    </row>
    <row r="6" spans="1:27" ht="13.5">
      <c r="A6" s="181" t="s">
        <v>102</v>
      </c>
      <c r="B6" s="182"/>
      <c r="C6" s="155">
        <v>851319</v>
      </c>
      <c r="D6" s="155">
        <v>0</v>
      </c>
      <c r="E6" s="156">
        <v>852940</v>
      </c>
      <c r="F6" s="60">
        <v>852940</v>
      </c>
      <c r="G6" s="60">
        <v>98133</v>
      </c>
      <c r="H6" s="60">
        <v>102036</v>
      </c>
      <c r="I6" s="60">
        <v>111115</v>
      </c>
      <c r="J6" s="60">
        <v>311284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311284</v>
      </c>
      <c r="X6" s="60">
        <v>213235</v>
      </c>
      <c r="Y6" s="60">
        <v>98049</v>
      </c>
      <c r="Z6" s="140">
        <v>45.98</v>
      </c>
      <c r="AA6" s="155">
        <v>852940</v>
      </c>
    </row>
    <row r="7" spans="1:27" ht="13.5">
      <c r="A7" s="183" t="s">
        <v>103</v>
      </c>
      <c r="B7" s="182"/>
      <c r="C7" s="155">
        <v>126393792</v>
      </c>
      <c r="D7" s="155">
        <v>0</v>
      </c>
      <c r="E7" s="156">
        <v>146744860</v>
      </c>
      <c r="F7" s="60">
        <v>146744860</v>
      </c>
      <c r="G7" s="60">
        <v>11635303</v>
      </c>
      <c r="H7" s="60">
        <v>13197847</v>
      </c>
      <c r="I7" s="60">
        <v>11803102</v>
      </c>
      <c r="J7" s="60">
        <v>36636252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36636252</v>
      </c>
      <c r="X7" s="60">
        <v>36686215</v>
      </c>
      <c r="Y7" s="60">
        <v>-49963</v>
      </c>
      <c r="Z7" s="140">
        <v>-0.14</v>
      </c>
      <c r="AA7" s="155">
        <v>146744860</v>
      </c>
    </row>
    <row r="8" spans="1:27" ht="13.5">
      <c r="A8" s="183" t="s">
        <v>104</v>
      </c>
      <c r="B8" s="182"/>
      <c r="C8" s="155">
        <v>30816726</v>
      </c>
      <c r="D8" s="155">
        <v>0</v>
      </c>
      <c r="E8" s="156">
        <v>34739000</v>
      </c>
      <c r="F8" s="60">
        <v>34739000</v>
      </c>
      <c r="G8" s="60">
        <v>2532214</v>
      </c>
      <c r="H8" s="60">
        <v>3013758</v>
      </c>
      <c r="I8" s="60">
        <v>2743110</v>
      </c>
      <c r="J8" s="60">
        <v>8289082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8289082</v>
      </c>
      <c r="X8" s="60">
        <v>8684750</v>
      </c>
      <c r="Y8" s="60">
        <v>-395668</v>
      </c>
      <c r="Z8" s="140">
        <v>-4.56</v>
      </c>
      <c r="AA8" s="155">
        <v>34739000</v>
      </c>
    </row>
    <row r="9" spans="1:27" ht="13.5">
      <c r="A9" s="183" t="s">
        <v>105</v>
      </c>
      <c r="B9" s="182"/>
      <c r="C9" s="155">
        <v>16411471</v>
      </c>
      <c r="D9" s="155">
        <v>0</v>
      </c>
      <c r="E9" s="156">
        <v>18718810</v>
      </c>
      <c r="F9" s="60">
        <v>18718810</v>
      </c>
      <c r="G9" s="60">
        <v>1561379</v>
      </c>
      <c r="H9" s="60">
        <v>1597216</v>
      </c>
      <c r="I9" s="60">
        <v>1593392</v>
      </c>
      <c r="J9" s="60">
        <v>4751987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4751987</v>
      </c>
      <c r="X9" s="60">
        <v>4679703</v>
      </c>
      <c r="Y9" s="60">
        <v>72284</v>
      </c>
      <c r="Z9" s="140">
        <v>1.54</v>
      </c>
      <c r="AA9" s="155">
        <v>18718810</v>
      </c>
    </row>
    <row r="10" spans="1:27" ht="13.5">
      <c r="A10" s="183" t="s">
        <v>106</v>
      </c>
      <c r="B10" s="182"/>
      <c r="C10" s="155">
        <v>12198515</v>
      </c>
      <c r="D10" s="155">
        <v>0</v>
      </c>
      <c r="E10" s="156">
        <v>14031310</v>
      </c>
      <c r="F10" s="54">
        <v>14031310</v>
      </c>
      <c r="G10" s="54">
        <v>1169511</v>
      </c>
      <c r="H10" s="54">
        <v>1166822</v>
      </c>
      <c r="I10" s="54">
        <v>1159831</v>
      </c>
      <c r="J10" s="54">
        <v>3496164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3496164</v>
      </c>
      <c r="X10" s="54">
        <v>3507828</v>
      </c>
      <c r="Y10" s="54">
        <v>-11664</v>
      </c>
      <c r="Z10" s="184">
        <v>-0.33</v>
      </c>
      <c r="AA10" s="130">
        <v>14031310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799888</v>
      </c>
      <c r="D12" s="155">
        <v>0</v>
      </c>
      <c r="E12" s="156">
        <v>687410</v>
      </c>
      <c r="F12" s="60">
        <v>687410</v>
      </c>
      <c r="G12" s="60">
        <v>78847</v>
      </c>
      <c r="H12" s="60">
        <v>156133</v>
      </c>
      <c r="I12" s="60">
        <v>113493</v>
      </c>
      <c r="J12" s="60">
        <v>348473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348473</v>
      </c>
      <c r="X12" s="60">
        <v>171853</v>
      </c>
      <c r="Y12" s="60">
        <v>176620</v>
      </c>
      <c r="Z12" s="140">
        <v>102.77</v>
      </c>
      <c r="AA12" s="155">
        <v>687410</v>
      </c>
    </row>
    <row r="13" spans="1:27" ht="13.5">
      <c r="A13" s="181" t="s">
        <v>109</v>
      </c>
      <c r="B13" s="185"/>
      <c r="C13" s="155">
        <v>3979176</v>
      </c>
      <c r="D13" s="155">
        <v>0</v>
      </c>
      <c r="E13" s="156">
        <v>2765640</v>
      </c>
      <c r="F13" s="60">
        <v>2765640</v>
      </c>
      <c r="G13" s="60">
        <v>64130</v>
      </c>
      <c r="H13" s="60">
        <v>472722</v>
      </c>
      <c r="I13" s="60">
        <v>373771</v>
      </c>
      <c r="J13" s="60">
        <v>910623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910623</v>
      </c>
      <c r="X13" s="60">
        <v>691410</v>
      </c>
      <c r="Y13" s="60">
        <v>219213</v>
      </c>
      <c r="Z13" s="140">
        <v>31.71</v>
      </c>
      <c r="AA13" s="155">
        <v>2765640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11180</v>
      </c>
      <c r="F14" s="60">
        <v>11180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2795</v>
      </c>
      <c r="Y14" s="60">
        <v>-2795</v>
      </c>
      <c r="Z14" s="140">
        <v>-100</v>
      </c>
      <c r="AA14" s="155">
        <v>11180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1845054</v>
      </c>
      <c r="D16" s="155">
        <v>0</v>
      </c>
      <c r="E16" s="156">
        <v>1582000</v>
      </c>
      <c r="F16" s="60">
        <v>1582000</v>
      </c>
      <c r="G16" s="60">
        <v>64508</v>
      </c>
      <c r="H16" s="60">
        <v>208950</v>
      </c>
      <c r="I16" s="60">
        <v>144651</v>
      </c>
      <c r="J16" s="60">
        <v>418109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418109</v>
      </c>
      <c r="X16" s="60">
        <v>395500</v>
      </c>
      <c r="Y16" s="60">
        <v>22609</v>
      </c>
      <c r="Z16" s="140">
        <v>5.72</v>
      </c>
      <c r="AA16" s="155">
        <v>1582000</v>
      </c>
    </row>
    <row r="17" spans="1:27" ht="13.5">
      <c r="A17" s="181" t="s">
        <v>113</v>
      </c>
      <c r="B17" s="185"/>
      <c r="C17" s="155">
        <v>5215870</v>
      </c>
      <c r="D17" s="155">
        <v>0</v>
      </c>
      <c r="E17" s="156">
        <v>5897000</v>
      </c>
      <c r="F17" s="60">
        <v>5897000</v>
      </c>
      <c r="G17" s="60">
        <v>413812</v>
      </c>
      <c r="H17" s="60">
        <v>377409</v>
      </c>
      <c r="I17" s="60">
        <v>382810</v>
      </c>
      <c r="J17" s="60">
        <v>1174031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1174031</v>
      </c>
      <c r="X17" s="60">
        <v>1474250</v>
      </c>
      <c r="Y17" s="60">
        <v>-300219</v>
      </c>
      <c r="Z17" s="140">
        <v>-20.36</v>
      </c>
      <c r="AA17" s="155">
        <v>5897000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94084094</v>
      </c>
      <c r="D19" s="155">
        <v>0</v>
      </c>
      <c r="E19" s="156">
        <v>92080000</v>
      </c>
      <c r="F19" s="60">
        <v>92080000</v>
      </c>
      <c r="G19" s="60">
        <v>33186000</v>
      </c>
      <c r="H19" s="60">
        <v>0</v>
      </c>
      <c r="I19" s="60">
        <v>2855000</v>
      </c>
      <c r="J19" s="60">
        <v>36041000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36041000</v>
      </c>
      <c r="X19" s="60">
        <v>23020000</v>
      </c>
      <c r="Y19" s="60">
        <v>13021000</v>
      </c>
      <c r="Z19" s="140">
        <v>56.56</v>
      </c>
      <c r="AA19" s="155">
        <v>92080000</v>
      </c>
    </row>
    <row r="20" spans="1:27" ht="13.5">
      <c r="A20" s="181" t="s">
        <v>35</v>
      </c>
      <c r="B20" s="185"/>
      <c r="C20" s="155">
        <v>2857667</v>
      </c>
      <c r="D20" s="155">
        <v>0</v>
      </c>
      <c r="E20" s="156">
        <v>2593890</v>
      </c>
      <c r="F20" s="54">
        <v>2593890</v>
      </c>
      <c r="G20" s="54">
        <v>109863</v>
      </c>
      <c r="H20" s="54">
        <v>133259</v>
      </c>
      <c r="I20" s="54">
        <v>79517</v>
      </c>
      <c r="J20" s="54">
        <v>322639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322639</v>
      </c>
      <c r="X20" s="54">
        <v>648473</v>
      </c>
      <c r="Y20" s="54">
        <v>-325834</v>
      </c>
      <c r="Z20" s="184">
        <v>-50.25</v>
      </c>
      <c r="AA20" s="130">
        <v>2593890</v>
      </c>
    </row>
    <row r="21" spans="1:27" ht="13.5">
      <c r="A21" s="181" t="s">
        <v>115</v>
      </c>
      <c r="B21" s="185"/>
      <c r="C21" s="155">
        <v>27850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336957822</v>
      </c>
      <c r="D22" s="188">
        <f>SUM(D5:D21)</f>
        <v>0</v>
      </c>
      <c r="E22" s="189">
        <f t="shared" si="0"/>
        <v>371414940</v>
      </c>
      <c r="F22" s="190">
        <f t="shared" si="0"/>
        <v>371414940</v>
      </c>
      <c r="G22" s="190">
        <f t="shared" si="0"/>
        <v>54905554</v>
      </c>
      <c r="H22" s="190">
        <f t="shared" si="0"/>
        <v>24406956</v>
      </c>
      <c r="I22" s="190">
        <f t="shared" si="0"/>
        <v>25366480</v>
      </c>
      <c r="J22" s="190">
        <f t="shared" si="0"/>
        <v>104678990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104678990</v>
      </c>
      <c r="X22" s="190">
        <f t="shared" si="0"/>
        <v>92853737</v>
      </c>
      <c r="Y22" s="190">
        <f t="shared" si="0"/>
        <v>11825253</v>
      </c>
      <c r="Z22" s="191">
        <f>+IF(X22&lt;&gt;0,+(Y22/X22)*100,0)</f>
        <v>12.735354959380901</v>
      </c>
      <c r="AA22" s="188">
        <f>SUM(AA5:AA21)</f>
        <v>371414940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97397683</v>
      </c>
      <c r="D25" s="155">
        <v>0</v>
      </c>
      <c r="E25" s="156">
        <v>118883592</v>
      </c>
      <c r="F25" s="60">
        <v>118883592</v>
      </c>
      <c r="G25" s="60">
        <v>7828316</v>
      </c>
      <c r="H25" s="60">
        <v>8354123</v>
      </c>
      <c r="I25" s="60">
        <v>8019195</v>
      </c>
      <c r="J25" s="60">
        <v>24201634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24201634</v>
      </c>
      <c r="X25" s="60">
        <v>29720898</v>
      </c>
      <c r="Y25" s="60">
        <v>-5519264</v>
      </c>
      <c r="Z25" s="140">
        <v>-18.57</v>
      </c>
      <c r="AA25" s="155">
        <v>118883592</v>
      </c>
    </row>
    <row r="26" spans="1:27" ht="13.5">
      <c r="A26" s="183" t="s">
        <v>38</v>
      </c>
      <c r="B26" s="182"/>
      <c r="C26" s="155">
        <v>12093446</v>
      </c>
      <c r="D26" s="155">
        <v>0</v>
      </c>
      <c r="E26" s="156">
        <v>14348420</v>
      </c>
      <c r="F26" s="60">
        <v>14348420</v>
      </c>
      <c r="G26" s="60">
        <v>985490</v>
      </c>
      <c r="H26" s="60">
        <v>985490</v>
      </c>
      <c r="I26" s="60">
        <v>1018329</v>
      </c>
      <c r="J26" s="60">
        <v>2989309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2989309</v>
      </c>
      <c r="X26" s="60">
        <v>3587105</v>
      </c>
      <c r="Y26" s="60">
        <v>-597796</v>
      </c>
      <c r="Z26" s="140">
        <v>-16.67</v>
      </c>
      <c r="AA26" s="155">
        <v>14348420</v>
      </c>
    </row>
    <row r="27" spans="1:27" ht="13.5">
      <c r="A27" s="183" t="s">
        <v>118</v>
      </c>
      <c r="B27" s="182"/>
      <c r="C27" s="155">
        <v>7350562</v>
      </c>
      <c r="D27" s="155">
        <v>0</v>
      </c>
      <c r="E27" s="156">
        <v>1500000</v>
      </c>
      <c r="F27" s="60">
        <v>1500000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375000</v>
      </c>
      <c r="Y27" s="60">
        <v>-375000</v>
      </c>
      <c r="Z27" s="140">
        <v>-100</v>
      </c>
      <c r="AA27" s="155">
        <v>1500000</v>
      </c>
    </row>
    <row r="28" spans="1:27" ht="13.5">
      <c r="A28" s="183" t="s">
        <v>39</v>
      </c>
      <c r="B28" s="182"/>
      <c r="C28" s="155">
        <v>71369682</v>
      </c>
      <c r="D28" s="155">
        <v>0</v>
      </c>
      <c r="E28" s="156">
        <v>19411060</v>
      </c>
      <c r="F28" s="60">
        <v>19411060</v>
      </c>
      <c r="G28" s="60">
        <v>1617588</v>
      </c>
      <c r="H28" s="60">
        <v>1617588</v>
      </c>
      <c r="I28" s="60">
        <v>0</v>
      </c>
      <c r="J28" s="60">
        <v>3235176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3235176</v>
      </c>
      <c r="X28" s="60">
        <v>4852765</v>
      </c>
      <c r="Y28" s="60">
        <v>-1617589</v>
      </c>
      <c r="Z28" s="140">
        <v>-33.33</v>
      </c>
      <c r="AA28" s="155">
        <v>19411060</v>
      </c>
    </row>
    <row r="29" spans="1:27" ht="13.5">
      <c r="A29" s="183" t="s">
        <v>40</v>
      </c>
      <c r="B29" s="182"/>
      <c r="C29" s="155">
        <v>2324835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112199872</v>
      </c>
      <c r="D30" s="155">
        <v>0</v>
      </c>
      <c r="E30" s="156">
        <v>119285320</v>
      </c>
      <c r="F30" s="60">
        <v>119285320</v>
      </c>
      <c r="G30" s="60">
        <v>75281</v>
      </c>
      <c r="H30" s="60">
        <v>15236632</v>
      </c>
      <c r="I30" s="60">
        <v>17101535</v>
      </c>
      <c r="J30" s="60">
        <v>32413448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32413448</v>
      </c>
      <c r="X30" s="60">
        <v>29821330</v>
      </c>
      <c r="Y30" s="60">
        <v>2592118</v>
      </c>
      <c r="Z30" s="140">
        <v>8.69</v>
      </c>
      <c r="AA30" s="155">
        <v>119285320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30648636</v>
      </c>
      <c r="D32" s="155">
        <v>0</v>
      </c>
      <c r="E32" s="156">
        <v>38814260</v>
      </c>
      <c r="F32" s="60">
        <v>38814260</v>
      </c>
      <c r="G32" s="60">
        <v>2229636</v>
      </c>
      <c r="H32" s="60">
        <v>2743506</v>
      </c>
      <c r="I32" s="60">
        <v>4308545</v>
      </c>
      <c r="J32" s="60">
        <v>9281687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9281687</v>
      </c>
      <c r="X32" s="60">
        <v>9703565</v>
      </c>
      <c r="Y32" s="60">
        <v>-421878</v>
      </c>
      <c r="Z32" s="140">
        <v>-4.35</v>
      </c>
      <c r="AA32" s="155">
        <v>38814260</v>
      </c>
    </row>
    <row r="33" spans="1:27" ht="13.5">
      <c r="A33" s="183" t="s">
        <v>42</v>
      </c>
      <c r="B33" s="182"/>
      <c r="C33" s="155">
        <v>19155256</v>
      </c>
      <c r="D33" s="155">
        <v>0</v>
      </c>
      <c r="E33" s="156">
        <v>12195490</v>
      </c>
      <c r="F33" s="60">
        <v>12195490</v>
      </c>
      <c r="G33" s="60">
        <v>628519</v>
      </c>
      <c r="H33" s="60">
        <v>968686</v>
      </c>
      <c r="I33" s="60">
        <v>658934</v>
      </c>
      <c r="J33" s="60">
        <v>2256139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2256139</v>
      </c>
      <c r="X33" s="60">
        <v>3048873</v>
      </c>
      <c r="Y33" s="60">
        <v>-792734</v>
      </c>
      <c r="Z33" s="140">
        <v>-26</v>
      </c>
      <c r="AA33" s="155">
        <v>12195490</v>
      </c>
    </row>
    <row r="34" spans="1:27" ht="13.5">
      <c r="A34" s="183" t="s">
        <v>43</v>
      </c>
      <c r="B34" s="182"/>
      <c r="C34" s="155">
        <v>61489885</v>
      </c>
      <c r="D34" s="155">
        <v>0</v>
      </c>
      <c r="E34" s="156">
        <v>65712948</v>
      </c>
      <c r="F34" s="60">
        <v>65712948</v>
      </c>
      <c r="G34" s="60">
        <v>3943445</v>
      </c>
      <c r="H34" s="60">
        <v>3320978</v>
      </c>
      <c r="I34" s="60">
        <v>5852036</v>
      </c>
      <c r="J34" s="60">
        <v>13116459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13116459</v>
      </c>
      <c r="X34" s="60">
        <v>16428237</v>
      </c>
      <c r="Y34" s="60">
        <v>-3311778</v>
      </c>
      <c r="Z34" s="140">
        <v>-20.16</v>
      </c>
      <c r="AA34" s="155">
        <v>65712948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414029857</v>
      </c>
      <c r="D36" s="188">
        <f>SUM(D25:D35)</f>
        <v>0</v>
      </c>
      <c r="E36" s="189">
        <f t="shared" si="1"/>
        <v>390151090</v>
      </c>
      <c r="F36" s="190">
        <f t="shared" si="1"/>
        <v>390151090</v>
      </c>
      <c r="G36" s="190">
        <f t="shared" si="1"/>
        <v>17308275</v>
      </c>
      <c r="H36" s="190">
        <f t="shared" si="1"/>
        <v>33227003</v>
      </c>
      <c r="I36" s="190">
        <f t="shared" si="1"/>
        <v>36958574</v>
      </c>
      <c r="J36" s="190">
        <f t="shared" si="1"/>
        <v>87493852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87493852</v>
      </c>
      <c r="X36" s="190">
        <f t="shared" si="1"/>
        <v>97537773</v>
      </c>
      <c r="Y36" s="190">
        <f t="shared" si="1"/>
        <v>-10043921</v>
      </c>
      <c r="Z36" s="191">
        <f>+IF(X36&lt;&gt;0,+(Y36/X36)*100,0)</f>
        <v>-10.297468038356792</v>
      </c>
      <c r="AA36" s="188">
        <f>SUM(AA25:AA35)</f>
        <v>390151090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-77072035</v>
      </c>
      <c r="D38" s="199">
        <f>+D22-D36</f>
        <v>0</v>
      </c>
      <c r="E38" s="200">
        <f t="shared" si="2"/>
        <v>-18736150</v>
      </c>
      <c r="F38" s="106">
        <f t="shared" si="2"/>
        <v>-18736150</v>
      </c>
      <c r="G38" s="106">
        <f t="shared" si="2"/>
        <v>37597279</v>
      </c>
      <c r="H38" s="106">
        <f t="shared" si="2"/>
        <v>-8820047</v>
      </c>
      <c r="I38" s="106">
        <f t="shared" si="2"/>
        <v>-11592094</v>
      </c>
      <c r="J38" s="106">
        <f t="shared" si="2"/>
        <v>17185138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17185138</v>
      </c>
      <c r="X38" s="106">
        <f>IF(F22=F36,0,X22-X36)</f>
        <v>-4684036</v>
      </c>
      <c r="Y38" s="106">
        <f t="shared" si="2"/>
        <v>21869174</v>
      </c>
      <c r="Z38" s="201">
        <f>+IF(X38&lt;&gt;0,+(Y38/X38)*100,0)</f>
        <v>-466.88740223175057</v>
      </c>
      <c r="AA38" s="199">
        <f>+AA22-AA36</f>
        <v>-18736150</v>
      </c>
    </row>
    <row r="39" spans="1:27" ht="13.5">
      <c r="A39" s="181" t="s">
        <v>46</v>
      </c>
      <c r="B39" s="185"/>
      <c r="C39" s="155">
        <v>22800608</v>
      </c>
      <c r="D39" s="155">
        <v>0</v>
      </c>
      <c r="E39" s="156">
        <v>9000000</v>
      </c>
      <c r="F39" s="60">
        <v>9000000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2250000</v>
      </c>
      <c r="Y39" s="60">
        <v>-2250000</v>
      </c>
      <c r="Z39" s="140">
        <v>-100</v>
      </c>
      <c r="AA39" s="155">
        <v>9000000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44266000</v>
      </c>
      <c r="F41" s="60">
        <v>44266000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11066500</v>
      </c>
      <c r="Y41" s="202">
        <v>-11066500</v>
      </c>
      <c r="Z41" s="203">
        <v>-100</v>
      </c>
      <c r="AA41" s="204">
        <v>44266000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-54271427</v>
      </c>
      <c r="D42" s="206">
        <f>SUM(D38:D41)</f>
        <v>0</v>
      </c>
      <c r="E42" s="207">
        <f t="shared" si="3"/>
        <v>34529850</v>
      </c>
      <c r="F42" s="88">
        <f t="shared" si="3"/>
        <v>34529850</v>
      </c>
      <c r="G42" s="88">
        <f t="shared" si="3"/>
        <v>37597279</v>
      </c>
      <c r="H42" s="88">
        <f t="shared" si="3"/>
        <v>-8820047</v>
      </c>
      <c r="I42" s="88">
        <f t="shared" si="3"/>
        <v>-11592094</v>
      </c>
      <c r="J42" s="88">
        <f t="shared" si="3"/>
        <v>17185138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17185138</v>
      </c>
      <c r="X42" s="88">
        <f t="shared" si="3"/>
        <v>8632464</v>
      </c>
      <c r="Y42" s="88">
        <f t="shared" si="3"/>
        <v>8552674</v>
      </c>
      <c r="Z42" s="208">
        <f>+IF(X42&lt;&gt;0,+(Y42/X42)*100,0)</f>
        <v>99.07569843326309</v>
      </c>
      <c r="AA42" s="206">
        <f>SUM(AA38:AA41)</f>
        <v>34529850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-54271427</v>
      </c>
      <c r="D44" s="210">
        <f>+D42-D43</f>
        <v>0</v>
      </c>
      <c r="E44" s="211">
        <f t="shared" si="4"/>
        <v>34529850</v>
      </c>
      <c r="F44" s="77">
        <f t="shared" si="4"/>
        <v>34529850</v>
      </c>
      <c r="G44" s="77">
        <f t="shared" si="4"/>
        <v>37597279</v>
      </c>
      <c r="H44" s="77">
        <f t="shared" si="4"/>
        <v>-8820047</v>
      </c>
      <c r="I44" s="77">
        <f t="shared" si="4"/>
        <v>-11592094</v>
      </c>
      <c r="J44" s="77">
        <f t="shared" si="4"/>
        <v>17185138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17185138</v>
      </c>
      <c r="X44" s="77">
        <f t="shared" si="4"/>
        <v>8632464</v>
      </c>
      <c r="Y44" s="77">
        <f t="shared" si="4"/>
        <v>8552674</v>
      </c>
      <c r="Z44" s="212">
        <f>+IF(X44&lt;&gt;0,+(Y44/X44)*100,0)</f>
        <v>99.07569843326309</v>
      </c>
      <c r="AA44" s="210">
        <f>+AA42-AA43</f>
        <v>34529850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-54271427</v>
      </c>
      <c r="D46" s="206">
        <f>SUM(D44:D45)</f>
        <v>0</v>
      </c>
      <c r="E46" s="207">
        <f t="shared" si="5"/>
        <v>34529850</v>
      </c>
      <c r="F46" s="88">
        <f t="shared" si="5"/>
        <v>34529850</v>
      </c>
      <c r="G46" s="88">
        <f t="shared" si="5"/>
        <v>37597279</v>
      </c>
      <c r="H46" s="88">
        <f t="shared" si="5"/>
        <v>-8820047</v>
      </c>
      <c r="I46" s="88">
        <f t="shared" si="5"/>
        <v>-11592094</v>
      </c>
      <c r="J46" s="88">
        <f t="shared" si="5"/>
        <v>17185138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17185138</v>
      </c>
      <c r="X46" s="88">
        <f t="shared" si="5"/>
        <v>8632464</v>
      </c>
      <c r="Y46" s="88">
        <f t="shared" si="5"/>
        <v>8552674</v>
      </c>
      <c r="Z46" s="208">
        <f>+IF(X46&lt;&gt;0,+(Y46/X46)*100,0)</f>
        <v>99.07569843326309</v>
      </c>
      <c r="AA46" s="206">
        <f>SUM(AA44:AA45)</f>
        <v>34529850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-54271427</v>
      </c>
      <c r="D48" s="217">
        <f>SUM(D46:D47)</f>
        <v>0</v>
      </c>
      <c r="E48" s="218">
        <f t="shared" si="6"/>
        <v>34529850</v>
      </c>
      <c r="F48" s="219">
        <f t="shared" si="6"/>
        <v>34529850</v>
      </c>
      <c r="G48" s="219">
        <f t="shared" si="6"/>
        <v>37597279</v>
      </c>
      <c r="H48" s="220">
        <f t="shared" si="6"/>
        <v>-8820047</v>
      </c>
      <c r="I48" s="220">
        <f t="shared" si="6"/>
        <v>-11592094</v>
      </c>
      <c r="J48" s="220">
        <f t="shared" si="6"/>
        <v>17185138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17185138</v>
      </c>
      <c r="X48" s="220">
        <f t="shared" si="6"/>
        <v>8632464</v>
      </c>
      <c r="Y48" s="220">
        <f t="shared" si="6"/>
        <v>8552674</v>
      </c>
      <c r="Z48" s="221">
        <f>+IF(X48&lt;&gt;0,+(Y48/X48)*100,0)</f>
        <v>99.07569843326309</v>
      </c>
      <c r="AA48" s="222">
        <f>SUM(AA46:AA47)</f>
        <v>34529850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103410</v>
      </c>
      <c r="D5" s="153">
        <f>SUM(D6:D8)</f>
        <v>0</v>
      </c>
      <c r="E5" s="154">
        <f t="shared" si="0"/>
        <v>960000</v>
      </c>
      <c r="F5" s="100">
        <f t="shared" si="0"/>
        <v>960000</v>
      </c>
      <c r="G5" s="100">
        <f t="shared" si="0"/>
        <v>2325</v>
      </c>
      <c r="H5" s="100">
        <f t="shared" si="0"/>
        <v>48018</v>
      </c>
      <c r="I5" s="100">
        <f t="shared" si="0"/>
        <v>0</v>
      </c>
      <c r="J5" s="100">
        <f t="shared" si="0"/>
        <v>50343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50343</v>
      </c>
      <c r="X5" s="100">
        <f t="shared" si="0"/>
        <v>240000</v>
      </c>
      <c r="Y5" s="100">
        <f t="shared" si="0"/>
        <v>-189657</v>
      </c>
      <c r="Z5" s="137">
        <f>+IF(X5&lt;&gt;0,+(Y5/X5)*100,0)</f>
        <v>-79.02375</v>
      </c>
      <c r="AA5" s="153">
        <f>SUM(AA6:AA8)</f>
        <v>960000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45969</v>
      </c>
      <c r="D7" s="157"/>
      <c r="E7" s="158">
        <v>300000</v>
      </c>
      <c r="F7" s="159">
        <v>300000</v>
      </c>
      <c r="G7" s="159">
        <v>2325</v>
      </c>
      <c r="H7" s="159">
        <v>2427</v>
      </c>
      <c r="I7" s="159"/>
      <c r="J7" s="159">
        <v>4752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4752</v>
      </c>
      <c r="X7" s="159">
        <v>75000</v>
      </c>
      <c r="Y7" s="159">
        <v>-70248</v>
      </c>
      <c r="Z7" s="141">
        <v>-93.66</v>
      </c>
      <c r="AA7" s="225">
        <v>300000</v>
      </c>
    </row>
    <row r="8" spans="1:27" ht="13.5">
      <c r="A8" s="138" t="s">
        <v>77</v>
      </c>
      <c r="B8" s="136"/>
      <c r="C8" s="155">
        <v>57441</v>
      </c>
      <c r="D8" s="155"/>
      <c r="E8" s="156">
        <v>660000</v>
      </c>
      <c r="F8" s="60">
        <v>660000</v>
      </c>
      <c r="G8" s="60"/>
      <c r="H8" s="60">
        <v>45591</v>
      </c>
      <c r="I8" s="60"/>
      <c r="J8" s="60">
        <v>45591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45591</v>
      </c>
      <c r="X8" s="60">
        <v>165000</v>
      </c>
      <c r="Y8" s="60">
        <v>-119409</v>
      </c>
      <c r="Z8" s="140">
        <v>-72.37</v>
      </c>
      <c r="AA8" s="62">
        <v>660000</v>
      </c>
    </row>
    <row r="9" spans="1:27" ht="13.5">
      <c r="A9" s="135" t="s">
        <v>78</v>
      </c>
      <c r="B9" s="136"/>
      <c r="C9" s="153">
        <f aca="true" t="shared" si="1" ref="C9:Y9">SUM(C10:C14)</f>
        <v>122122</v>
      </c>
      <c r="D9" s="153">
        <f>SUM(D10:D14)</f>
        <v>0</v>
      </c>
      <c r="E9" s="154">
        <f t="shared" si="1"/>
        <v>3134000</v>
      </c>
      <c r="F9" s="100">
        <f t="shared" si="1"/>
        <v>3134000</v>
      </c>
      <c r="G9" s="100">
        <f t="shared" si="1"/>
        <v>0</v>
      </c>
      <c r="H9" s="100">
        <f t="shared" si="1"/>
        <v>0</v>
      </c>
      <c r="I9" s="100">
        <f t="shared" si="1"/>
        <v>17877</v>
      </c>
      <c r="J9" s="100">
        <f t="shared" si="1"/>
        <v>17877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17877</v>
      </c>
      <c r="X9" s="100">
        <f t="shared" si="1"/>
        <v>783500</v>
      </c>
      <c r="Y9" s="100">
        <f t="shared" si="1"/>
        <v>-765623</v>
      </c>
      <c r="Z9" s="137">
        <f>+IF(X9&lt;&gt;0,+(Y9/X9)*100,0)</f>
        <v>-97.71831525207404</v>
      </c>
      <c r="AA9" s="102">
        <f>SUM(AA10:AA14)</f>
        <v>3134000</v>
      </c>
    </row>
    <row r="10" spans="1:27" ht="13.5">
      <c r="A10" s="138" t="s">
        <v>79</v>
      </c>
      <c r="B10" s="136"/>
      <c r="C10" s="155">
        <v>107818</v>
      </c>
      <c r="D10" s="155"/>
      <c r="E10" s="156">
        <v>1534000</v>
      </c>
      <c r="F10" s="60">
        <v>1534000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383500</v>
      </c>
      <c r="Y10" s="60">
        <v>-383500</v>
      </c>
      <c r="Z10" s="140">
        <v>-100</v>
      </c>
      <c r="AA10" s="62">
        <v>1534000</v>
      </c>
    </row>
    <row r="11" spans="1:27" ht="13.5">
      <c r="A11" s="138" t="s">
        <v>80</v>
      </c>
      <c r="B11" s="136"/>
      <c r="C11" s="155"/>
      <c r="D11" s="155"/>
      <c r="E11" s="156">
        <v>50000</v>
      </c>
      <c r="F11" s="60">
        <v>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12500</v>
      </c>
      <c r="Y11" s="60">
        <v>-12500</v>
      </c>
      <c r="Z11" s="140">
        <v>-100</v>
      </c>
      <c r="AA11" s="62">
        <v>50000</v>
      </c>
    </row>
    <row r="12" spans="1:27" ht="13.5">
      <c r="A12" s="138" t="s">
        <v>81</v>
      </c>
      <c r="B12" s="136"/>
      <c r="C12" s="155">
        <v>14304</v>
      </c>
      <c r="D12" s="155"/>
      <c r="E12" s="156">
        <v>1550000</v>
      </c>
      <c r="F12" s="60">
        <v>1550000</v>
      </c>
      <c r="G12" s="60"/>
      <c r="H12" s="60"/>
      <c r="I12" s="60">
        <v>17877</v>
      </c>
      <c r="J12" s="60">
        <v>17877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17877</v>
      </c>
      <c r="X12" s="60">
        <v>387500</v>
      </c>
      <c r="Y12" s="60">
        <v>-369623</v>
      </c>
      <c r="Z12" s="140">
        <v>-95.39</v>
      </c>
      <c r="AA12" s="62">
        <v>1550000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16901439</v>
      </c>
      <c r="D15" s="153">
        <f>SUM(D16:D18)</f>
        <v>0</v>
      </c>
      <c r="E15" s="154">
        <f t="shared" si="2"/>
        <v>1109982</v>
      </c>
      <c r="F15" s="100">
        <f t="shared" si="2"/>
        <v>1109982</v>
      </c>
      <c r="G15" s="100">
        <f t="shared" si="2"/>
        <v>0</v>
      </c>
      <c r="H15" s="100">
        <f t="shared" si="2"/>
        <v>2539</v>
      </c>
      <c r="I15" s="100">
        <f t="shared" si="2"/>
        <v>0</v>
      </c>
      <c r="J15" s="100">
        <f t="shared" si="2"/>
        <v>2539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2539</v>
      </c>
      <c r="X15" s="100">
        <f t="shared" si="2"/>
        <v>277496</v>
      </c>
      <c r="Y15" s="100">
        <f t="shared" si="2"/>
        <v>-274957</v>
      </c>
      <c r="Z15" s="137">
        <f>+IF(X15&lt;&gt;0,+(Y15/X15)*100,0)</f>
        <v>-99.08503185631504</v>
      </c>
      <c r="AA15" s="102">
        <f>SUM(AA16:AA18)</f>
        <v>1109982</v>
      </c>
    </row>
    <row r="16" spans="1:27" ht="13.5">
      <c r="A16" s="138" t="s">
        <v>85</v>
      </c>
      <c r="B16" s="136"/>
      <c r="C16" s="155"/>
      <c r="D16" s="155"/>
      <c r="E16" s="156">
        <v>750000</v>
      </c>
      <c r="F16" s="60">
        <v>750000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187500</v>
      </c>
      <c r="Y16" s="60">
        <v>-187500</v>
      </c>
      <c r="Z16" s="140">
        <v>-100</v>
      </c>
      <c r="AA16" s="62">
        <v>750000</v>
      </c>
    </row>
    <row r="17" spans="1:27" ht="13.5">
      <c r="A17" s="138" t="s">
        <v>86</v>
      </c>
      <c r="B17" s="136"/>
      <c r="C17" s="155">
        <v>16901439</v>
      </c>
      <c r="D17" s="155"/>
      <c r="E17" s="156">
        <v>359982</v>
      </c>
      <c r="F17" s="60">
        <v>359982</v>
      </c>
      <c r="G17" s="60"/>
      <c r="H17" s="60">
        <v>2539</v>
      </c>
      <c r="I17" s="60"/>
      <c r="J17" s="60">
        <v>2539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2539</v>
      </c>
      <c r="X17" s="60">
        <v>89996</v>
      </c>
      <c r="Y17" s="60">
        <v>-87457</v>
      </c>
      <c r="Z17" s="140">
        <v>-97.18</v>
      </c>
      <c r="AA17" s="62">
        <v>359982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26719</v>
      </c>
      <c r="D19" s="153">
        <f>SUM(D20:D23)</f>
        <v>0</v>
      </c>
      <c r="E19" s="154">
        <f t="shared" si="3"/>
        <v>589000</v>
      </c>
      <c r="F19" s="100">
        <f t="shared" si="3"/>
        <v>589000</v>
      </c>
      <c r="G19" s="100">
        <f t="shared" si="3"/>
        <v>0</v>
      </c>
      <c r="H19" s="100">
        <f t="shared" si="3"/>
        <v>1040</v>
      </c>
      <c r="I19" s="100">
        <f t="shared" si="3"/>
        <v>2188</v>
      </c>
      <c r="J19" s="100">
        <f t="shared" si="3"/>
        <v>3228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3228</v>
      </c>
      <c r="X19" s="100">
        <f t="shared" si="3"/>
        <v>147250</v>
      </c>
      <c r="Y19" s="100">
        <f t="shared" si="3"/>
        <v>-144022</v>
      </c>
      <c r="Z19" s="137">
        <f>+IF(X19&lt;&gt;0,+(Y19/X19)*100,0)</f>
        <v>-97.80780984719864</v>
      </c>
      <c r="AA19" s="102">
        <f>SUM(AA20:AA23)</f>
        <v>589000</v>
      </c>
    </row>
    <row r="20" spans="1:27" ht="13.5">
      <c r="A20" s="138" t="s">
        <v>89</v>
      </c>
      <c r="B20" s="136"/>
      <c r="C20" s="155"/>
      <c r="D20" s="155"/>
      <c r="E20" s="156">
        <v>59000</v>
      </c>
      <c r="F20" s="60">
        <v>59000</v>
      </c>
      <c r="G20" s="60"/>
      <c r="H20" s="60">
        <v>1040</v>
      </c>
      <c r="I20" s="60">
        <v>2188</v>
      </c>
      <c r="J20" s="60">
        <v>3228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3228</v>
      </c>
      <c r="X20" s="60">
        <v>14750</v>
      </c>
      <c r="Y20" s="60">
        <v>-11522</v>
      </c>
      <c r="Z20" s="140">
        <v>-78.12</v>
      </c>
      <c r="AA20" s="62">
        <v>59000</v>
      </c>
    </row>
    <row r="21" spans="1:27" ht="13.5">
      <c r="A21" s="138" t="s">
        <v>90</v>
      </c>
      <c r="B21" s="136"/>
      <c r="C21" s="155">
        <v>26719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230000</v>
      </c>
      <c r="F22" s="159">
        <v>230000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57500</v>
      </c>
      <c r="Y22" s="159">
        <v>-57500</v>
      </c>
      <c r="Z22" s="141">
        <v>-100</v>
      </c>
      <c r="AA22" s="225">
        <v>230000</v>
      </c>
    </row>
    <row r="23" spans="1:27" ht="13.5">
      <c r="A23" s="138" t="s">
        <v>92</v>
      </c>
      <c r="B23" s="136"/>
      <c r="C23" s="155"/>
      <c r="D23" s="155"/>
      <c r="E23" s="156">
        <v>300000</v>
      </c>
      <c r="F23" s="60">
        <v>300000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75000</v>
      </c>
      <c r="Y23" s="60">
        <v>-75000</v>
      </c>
      <c r="Z23" s="140">
        <v>-100</v>
      </c>
      <c r="AA23" s="62">
        <v>300000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17153690</v>
      </c>
      <c r="D25" s="217">
        <f>+D5+D9+D15+D19+D24</f>
        <v>0</v>
      </c>
      <c r="E25" s="230">
        <f t="shared" si="4"/>
        <v>5792982</v>
      </c>
      <c r="F25" s="219">
        <f t="shared" si="4"/>
        <v>5792982</v>
      </c>
      <c r="G25" s="219">
        <f t="shared" si="4"/>
        <v>2325</v>
      </c>
      <c r="H25" s="219">
        <f t="shared" si="4"/>
        <v>51597</v>
      </c>
      <c r="I25" s="219">
        <f t="shared" si="4"/>
        <v>20065</v>
      </c>
      <c r="J25" s="219">
        <f t="shared" si="4"/>
        <v>73987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73987</v>
      </c>
      <c r="X25" s="219">
        <f t="shared" si="4"/>
        <v>1448246</v>
      </c>
      <c r="Y25" s="219">
        <f t="shared" si="4"/>
        <v>-1374259</v>
      </c>
      <c r="Z25" s="231">
        <f>+IF(X25&lt;&gt;0,+(Y25/X25)*100,0)</f>
        <v>-94.89126847234517</v>
      </c>
      <c r="AA25" s="232">
        <f>+AA5+AA9+AA15+AA19+AA24</f>
        <v>5792982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16901439</v>
      </c>
      <c r="D28" s="155"/>
      <c r="E28" s="156">
        <v>38982</v>
      </c>
      <c r="F28" s="60">
        <v>38982</v>
      </c>
      <c r="G28" s="60"/>
      <c r="H28" s="60"/>
      <c r="I28" s="60">
        <v>2188</v>
      </c>
      <c r="J28" s="60">
        <v>2188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2188</v>
      </c>
      <c r="X28" s="60">
        <v>9746</v>
      </c>
      <c r="Y28" s="60">
        <v>-7558</v>
      </c>
      <c r="Z28" s="140">
        <v>-77.55</v>
      </c>
      <c r="AA28" s="155">
        <v>38982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16901439</v>
      </c>
      <c r="D32" s="210">
        <f>SUM(D28:D31)</f>
        <v>0</v>
      </c>
      <c r="E32" s="211">
        <f t="shared" si="5"/>
        <v>38982</v>
      </c>
      <c r="F32" s="77">
        <f t="shared" si="5"/>
        <v>38982</v>
      </c>
      <c r="G32" s="77">
        <f t="shared" si="5"/>
        <v>0</v>
      </c>
      <c r="H32" s="77">
        <f t="shared" si="5"/>
        <v>0</v>
      </c>
      <c r="I32" s="77">
        <f t="shared" si="5"/>
        <v>2188</v>
      </c>
      <c r="J32" s="77">
        <f t="shared" si="5"/>
        <v>2188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2188</v>
      </c>
      <c r="X32" s="77">
        <f t="shared" si="5"/>
        <v>9746</v>
      </c>
      <c r="Y32" s="77">
        <f t="shared" si="5"/>
        <v>-7558</v>
      </c>
      <c r="Z32" s="212">
        <f>+IF(X32&lt;&gt;0,+(Y32/X32)*100,0)</f>
        <v>-77.54976400574594</v>
      </c>
      <c r="AA32" s="79">
        <f>SUM(AA28:AA31)</f>
        <v>38982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252251</v>
      </c>
      <c r="D35" s="155"/>
      <c r="E35" s="156">
        <v>5754000</v>
      </c>
      <c r="F35" s="60">
        <v>5754000</v>
      </c>
      <c r="G35" s="60">
        <v>2325</v>
      </c>
      <c r="H35" s="60">
        <v>51597</v>
      </c>
      <c r="I35" s="60">
        <v>17877</v>
      </c>
      <c r="J35" s="60">
        <v>71799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71799</v>
      </c>
      <c r="X35" s="60">
        <v>1438500</v>
      </c>
      <c r="Y35" s="60">
        <v>-1366701</v>
      </c>
      <c r="Z35" s="140">
        <v>-95.01</v>
      </c>
      <c r="AA35" s="62">
        <v>5754000</v>
      </c>
    </row>
    <row r="36" spans="1:27" ht="13.5">
      <c r="A36" s="238" t="s">
        <v>139</v>
      </c>
      <c r="B36" s="149"/>
      <c r="C36" s="222">
        <f aca="true" t="shared" si="6" ref="C36:Y36">SUM(C32:C35)</f>
        <v>17153690</v>
      </c>
      <c r="D36" s="222">
        <f>SUM(D32:D35)</f>
        <v>0</v>
      </c>
      <c r="E36" s="218">
        <f t="shared" si="6"/>
        <v>5792982</v>
      </c>
      <c r="F36" s="220">
        <f t="shared" si="6"/>
        <v>5792982</v>
      </c>
      <c r="G36" s="220">
        <f t="shared" si="6"/>
        <v>2325</v>
      </c>
      <c r="H36" s="220">
        <f t="shared" si="6"/>
        <v>51597</v>
      </c>
      <c r="I36" s="220">
        <f t="shared" si="6"/>
        <v>20065</v>
      </c>
      <c r="J36" s="220">
        <f t="shared" si="6"/>
        <v>73987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73987</v>
      </c>
      <c r="X36" s="220">
        <f t="shared" si="6"/>
        <v>1448246</v>
      </c>
      <c r="Y36" s="220">
        <f t="shared" si="6"/>
        <v>-1374259</v>
      </c>
      <c r="Z36" s="221">
        <f>+IF(X36&lt;&gt;0,+(Y36/X36)*100,0)</f>
        <v>-94.89126847234517</v>
      </c>
      <c r="AA36" s="239">
        <f>SUM(AA32:AA35)</f>
        <v>5792982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54985180</v>
      </c>
      <c r="D6" s="155"/>
      <c r="E6" s="59">
        <v>2000000</v>
      </c>
      <c r="F6" s="60">
        <v>2000000</v>
      </c>
      <c r="G6" s="60">
        <v>82157013</v>
      </c>
      <c r="H6" s="60">
        <v>73858197</v>
      </c>
      <c r="I6" s="60">
        <v>68810709</v>
      </c>
      <c r="J6" s="60">
        <v>68810709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68810709</v>
      </c>
      <c r="X6" s="60">
        <v>500000</v>
      </c>
      <c r="Y6" s="60">
        <v>68310709</v>
      </c>
      <c r="Z6" s="140">
        <v>13662.14</v>
      </c>
      <c r="AA6" s="62">
        <v>2000000</v>
      </c>
    </row>
    <row r="7" spans="1:27" ht="13.5">
      <c r="A7" s="249" t="s">
        <v>144</v>
      </c>
      <c r="B7" s="182"/>
      <c r="C7" s="155"/>
      <c r="D7" s="155"/>
      <c r="E7" s="59">
        <v>5000000</v>
      </c>
      <c r="F7" s="60">
        <v>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1250000</v>
      </c>
      <c r="Y7" s="60">
        <v>-1250000</v>
      </c>
      <c r="Z7" s="140">
        <v>-100</v>
      </c>
      <c r="AA7" s="62">
        <v>5000000</v>
      </c>
    </row>
    <row r="8" spans="1:27" ht="13.5">
      <c r="A8" s="249" t="s">
        <v>145</v>
      </c>
      <c r="B8" s="182"/>
      <c r="C8" s="155">
        <v>33990809</v>
      </c>
      <c r="D8" s="155"/>
      <c r="E8" s="59">
        <v>55000000</v>
      </c>
      <c r="F8" s="60">
        <v>55000000</v>
      </c>
      <c r="G8" s="60">
        <v>35579798</v>
      </c>
      <c r="H8" s="60">
        <v>38829916</v>
      </c>
      <c r="I8" s="60">
        <v>36456445</v>
      </c>
      <c r="J8" s="60">
        <v>36456445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36456445</v>
      </c>
      <c r="X8" s="60">
        <v>13750000</v>
      </c>
      <c r="Y8" s="60">
        <v>22706445</v>
      </c>
      <c r="Z8" s="140">
        <v>165.14</v>
      </c>
      <c r="AA8" s="62">
        <v>55000000</v>
      </c>
    </row>
    <row r="9" spans="1:27" ht="13.5">
      <c r="A9" s="249" t="s">
        <v>146</v>
      </c>
      <c r="B9" s="182"/>
      <c r="C9" s="155">
        <v>3352641</v>
      </c>
      <c r="D9" s="155"/>
      <c r="E9" s="59">
        <v>9500000</v>
      </c>
      <c r="F9" s="60">
        <v>9500000</v>
      </c>
      <c r="G9" s="60">
        <v>6358081</v>
      </c>
      <c r="H9" s="60">
        <v>7658890</v>
      </c>
      <c r="I9" s="60">
        <v>6356229</v>
      </c>
      <c r="J9" s="60">
        <v>6356229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6356229</v>
      </c>
      <c r="X9" s="60">
        <v>2375000</v>
      </c>
      <c r="Y9" s="60">
        <v>3981229</v>
      </c>
      <c r="Z9" s="140">
        <v>167.63</v>
      </c>
      <c r="AA9" s="62">
        <v>9500000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7621054</v>
      </c>
      <c r="D11" s="155"/>
      <c r="E11" s="59">
        <v>10000000</v>
      </c>
      <c r="F11" s="60">
        <v>10000000</v>
      </c>
      <c r="G11" s="60">
        <v>6841077</v>
      </c>
      <c r="H11" s="60">
        <v>6936074</v>
      </c>
      <c r="I11" s="60">
        <v>7129237</v>
      </c>
      <c r="J11" s="60">
        <v>7129237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7129237</v>
      </c>
      <c r="X11" s="60">
        <v>2500000</v>
      </c>
      <c r="Y11" s="60">
        <v>4629237</v>
      </c>
      <c r="Z11" s="140">
        <v>185.17</v>
      </c>
      <c r="AA11" s="62">
        <v>10000000</v>
      </c>
    </row>
    <row r="12" spans="1:27" ht="13.5">
      <c r="A12" s="250" t="s">
        <v>56</v>
      </c>
      <c r="B12" s="251"/>
      <c r="C12" s="168">
        <f aca="true" t="shared" si="0" ref="C12:Y12">SUM(C6:C11)</f>
        <v>99949684</v>
      </c>
      <c r="D12" s="168">
        <f>SUM(D6:D11)</f>
        <v>0</v>
      </c>
      <c r="E12" s="72">
        <f t="shared" si="0"/>
        <v>81500000</v>
      </c>
      <c r="F12" s="73">
        <f t="shared" si="0"/>
        <v>81500000</v>
      </c>
      <c r="G12" s="73">
        <f t="shared" si="0"/>
        <v>130935969</v>
      </c>
      <c r="H12" s="73">
        <f t="shared" si="0"/>
        <v>127283077</v>
      </c>
      <c r="I12" s="73">
        <f t="shared" si="0"/>
        <v>118752620</v>
      </c>
      <c r="J12" s="73">
        <f t="shared" si="0"/>
        <v>118752620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118752620</v>
      </c>
      <c r="X12" s="73">
        <f t="shared" si="0"/>
        <v>20375000</v>
      </c>
      <c r="Y12" s="73">
        <f t="shared" si="0"/>
        <v>98377620</v>
      </c>
      <c r="Z12" s="170">
        <f>+IF(X12&lt;&gt;0,+(Y12/X12)*100,0)</f>
        <v>482.83494478527604</v>
      </c>
      <c r="AA12" s="74">
        <f>SUM(AA6:AA11)</f>
        <v>81500000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28225426</v>
      </c>
      <c r="D16" s="155"/>
      <c r="E16" s="59">
        <v>40365000</v>
      </c>
      <c r="F16" s="60">
        <v>40365000</v>
      </c>
      <c r="G16" s="159">
        <v>28225426</v>
      </c>
      <c r="H16" s="159">
        <v>28349325</v>
      </c>
      <c r="I16" s="159">
        <v>28461813</v>
      </c>
      <c r="J16" s="60">
        <v>28461813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28461813</v>
      </c>
      <c r="X16" s="60">
        <v>10091250</v>
      </c>
      <c r="Y16" s="159">
        <v>18370563</v>
      </c>
      <c r="Z16" s="141">
        <v>182.04</v>
      </c>
      <c r="AA16" s="225">
        <v>40365000</v>
      </c>
    </row>
    <row r="17" spans="1:27" ht="13.5">
      <c r="A17" s="249" t="s">
        <v>152</v>
      </c>
      <c r="B17" s="182"/>
      <c r="C17" s="155">
        <v>4883124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966776591</v>
      </c>
      <c r="D19" s="155"/>
      <c r="E19" s="59">
        <v>300000000</v>
      </c>
      <c r="F19" s="60">
        <v>300000000</v>
      </c>
      <c r="G19" s="60">
        <v>970045227</v>
      </c>
      <c r="H19" s="60">
        <v>968430739</v>
      </c>
      <c r="I19" s="60">
        <v>968430739</v>
      </c>
      <c r="J19" s="60">
        <v>968430739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968430739</v>
      </c>
      <c r="X19" s="60">
        <v>75000000</v>
      </c>
      <c r="Y19" s="60">
        <v>893430739</v>
      </c>
      <c r="Z19" s="140">
        <v>1191.24</v>
      </c>
      <c r="AA19" s="62">
        <v>300000000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257985</v>
      </c>
      <c r="D22" s="155"/>
      <c r="E22" s="59">
        <v>20000</v>
      </c>
      <c r="F22" s="60">
        <v>20000</v>
      </c>
      <c r="G22" s="60">
        <v>254885</v>
      </c>
      <c r="H22" s="60">
        <v>251785</v>
      </c>
      <c r="I22" s="60">
        <v>251785</v>
      </c>
      <c r="J22" s="60">
        <v>251785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251785</v>
      </c>
      <c r="X22" s="60">
        <v>5000</v>
      </c>
      <c r="Y22" s="60">
        <v>246785</v>
      </c>
      <c r="Z22" s="140">
        <v>4935.7</v>
      </c>
      <c r="AA22" s="62">
        <v>20000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1000143126</v>
      </c>
      <c r="D24" s="168">
        <f>SUM(D15:D23)</f>
        <v>0</v>
      </c>
      <c r="E24" s="76">
        <f t="shared" si="1"/>
        <v>340385000</v>
      </c>
      <c r="F24" s="77">
        <f t="shared" si="1"/>
        <v>340385000</v>
      </c>
      <c r="G24" s="77">
        <f t="shared" si="1"/>
        <v>998525538</v>
      </c>
      <c r="H24" s="77">
        <f t="shared" si="1"/>
        <v>997031849</v>
      </c>
      <c r="I24" s="77">
        <f t="shared" si="1"/>
        <v>997144337</v>
      </c>
      <c r="J24" s="77">
        <f t="shared" si="1"/>
        <v>997144337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997144337</v>
      </c>
      <c r="X24" s="77">
        <f t="shared" si="1"/>
        <v>85096250</v>
      </c>
      <c r="Y24" s="77">
        <f t="shared" si="1"/>
        <v>912048087</v>
      </c>
      <c r="Z24" s="212">
        <f>+IF(X24&lt;&gt;0,+(Y24/X24)*100,0)</f>
        <v>1071.784111520778</v>
      </c>
      <c r="AA24" s="79">
        <f>SUM(AA15:AA23)</f>
        <v>340385000</v>
      </c>
    </row>
    <row r="25" spans="1:27" ht="13.5">
      <c r="A25" s="250" t="s">
        <v>159</v>
      </c>
      <c r="B25" s="251"/>
      <c r="C25" s="168">
        <f aca="true" t="shared" si="2" ref="C25:Y25">+C12+C24</f>
        <v>1100092810</v>
      </c>
      <c r="D25" s="168">
        <f>+D12+D24</f>
        <v>0</v>
      </c>
      <c r="E25" s="72">
        <f t="shared" si="2"/>
        <v>421885000</v>
      </c>
      <c r="F25" s="73">
        <f t="shared" si="2"/>
        <v>421885000</v>
      </c>
      <c r="G25" s="73">
        <f t="shared" si="2"/>
        <v>1129461507</v>
      </c>
      <c r="H25" s="73">
        <f t="shared" si="2"/>
        <v>1124314926</v>
      </c>
      <c r="I25" s="73">
        <f t="shared" si="2"/>
        <v>1115896957</v>
      </c>
      <c r="J25" s="73">
        <f t="shared" si="2"/>
        <v>1115896957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1115896957</v>
      </c>
      <c r="X25" s="73">
        <f t="shared" si="2"/>
        <v>105471250</v>
      </c>
      <c r="Y25" s="73">
        <f t="shared" si="2"/>
        <v>1010425707</v>
      </c>
      <c r="Z25" s="170">
        <f>+IF(X25&lt;&gt;0,+(Y25/X25)*100,0)</f>
        <v>958.0105545350036</v>
      </c>
      <c r="AA25" s="74">
        <f>+AA12+AA24</f>
        <v>421885000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12286458</v>
      </c>
      <c r="D31" s="155"/>
      <c r="E31" s="59">
        <v>12000000</v>
      </c>
      <c r="F31" s="60">
        <v>12000000</v>
      </c>
      <c r="G31" s="60">
        <v>12322440</v>
      </c>
      <c r="H31" s="60">
        <v>12431776</v>
      </c>
      <c r="I31" s="60">
        <v>12611375</v>
      </c>
      <c r="J31" s="60">
        <v>12611375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12611375</v>
      </c>
      <c r="X31" s="60">
        <v>3000000</v>
      </c>
      <c r="Y31" s="60">
        <v>9611375</v>
      </c>
      <c r="Z31" s="140">
        <v>320.38</v>
      </c>
      <c r="AA31" s="62">
        <v>12000000</v>
      </c>
    </row>
    <row r="32" spans="1:27" ht="13.5">
      <c r="A32" s="249" t="s">
        <v>164</v>
      </c>
      <c r="B32" s="182"/>
      <c r="C32" s="155">
        <v>73934538</v>
      </c>
      <c r="D32" s="155"/>
      <c r="E32" s="59">
        <v>30000000</v>
      </c>
      <c r="F32" s="60">
        <v>30000000</v>
      </c>
      <c r="G32" s="60">
        <v>66004726</v>
      </c>
      <c r="H32" s="60">
        <v>69663782</v>
      </c>
      <c r="I32" s="60">
        <v>72403545</v>
      </c>
      <c r="J32" s="60">
        <v>72403545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72403545</v>
      </c>
      <c r="X32" s="60">
        <v>7500000</v>
      </c>
      <c r="Y32" s="60">
        <v>64903545</v>
      </c>
      <c r="Z32" s="140">
        <v>865.38</v>
      </c>
      <c r="AA32" s="62">
        <v>30000000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86220996</v>
      </c>
      <c r="D34" s="168">
        <f>SUM(D29:D33)</f>
        <v>0</v>
      </c>
      <c r="E34" s="72">
        <f t="shared" si="3"/>
        <v>42000000</v>
      </c>
      <c r="F34" s="73">
        <f t="shared" si="3"/>
        <v>42000000</v>
      </c>
      <c r="G34" s="73">
        <f t="shared" si="3"/>
        <v>78327166</v>
      </c>
      <c r="H34" s="73">
        <f t="shared" si="3"/>
        <v>82095558</v>
      </c>
      <c r="I34" s="73">
        <f t="shared" si="3"/>
        <v>85014920</v>
      </c>
      <c r="J34" s="73">
        <f t="shared" si="3"/>
        <v>85014920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85014920</v>
      </c>
      <c r="X34" s="73">
        <f t="shared" si="3"/>
        <v>10500000</v>
      </c>
      <c r="Y34" s="73">
        <f t="shared" si="3"/>
        <v>74514920</v>
      </c>
      <c r="Z34" s="170">
        <f>+IF(X34&lt;&gt;0,+(Y34/X34)*100,0)</f>
        <v>709.6659047619047</v>
      </c>
      <c r="AA34" s="74">
        <f>SUM(AA29:AA33)</f>
        <v>42000000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97092016</v>
      </c>
      <c r="D38" s="155"/>
      <c r="E38" s="59">
        <v>45000000</v>
      </c>
      <c r="F38" s="60">
        <v>45000000</v>
      </c>
      <c r="G38" s="60">
        <v>97092016</v>
      </c>
      <c r="H38" s="60">
        <v>97092016</v>
      </c>
      <c r="I38" s="60">
        <v>97092016</v>
      </c>
      <c r="J38" s="60">
        <v>97092016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97092016</v>
      </c>
      <c r="X38" s="60">
        <v>11250000</v>
      </c>
      <c r="Y38" s="60">
        <v>85842016</v>
      </c>
      <c r="Z38" s="140">
        <v>763.04</v>
      </c>
      <c r="AA38" s="62">
        <v>45000000</v>
      </c>
    </row>
    <row r="39" spans="1:27" ht="13.5">
      <c r="A39" s="250" t="s">
        <v>59</v>
      </c>
      <c r="B39" s="253"/>
      <c r="C39" s="168">
        <f aca="true" t="shared" si="4" ref="C39:Y39">SUM(C37:C38)</f>
        <v>97092016</v>
      </c>
      <c r="D39" s="168">
        <f>SUM(D37:D38)</f>
        <v>0</v>
      </c>
      <c r="E39" s="76">
        <f t="shared" si="4"/>
        <v>45000000</v>
      </c>
      <c r="F39" s="77">
        <f t="shared" si="4"/>
        <v>45000000</v>
      </c>
      <c r="G39" s="77">
        <f t="shared" si="4"/>
        <v>97092016</v>
      </c>
      <c r="H39" s="77">
        <f t="shared" si="4"/>
        <v>97092016</v>
      </c>
      <c r="I39" s="77">
        <f t="shared" si="4"/>
        <v>97092016</v>
      </c>
      <c r="J39" s="77">
        <f t="shared" si="4"/>
        <v>97092016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97092016</v>
      </c>
      <c r="X39" s="77">
        <f t="shared" si="4"/>
        <v>11250000</v>
      </c>
      <c r="Y39" s="77">
        <f t="shared" si="4"/>
        <v>85842016</v>
      </c>
      <c r="Z39" s="212">
        <f>+IF(X39&lt;&gt;0,+(Y39/X39)*100,0)</f>
        <v>763.0401422222222</v>
      </c>
      <c r="AA39" s="79">
        <f>SUM(AA37:AA38)</f>
        <v>45000000</v>
      </c>
    </row>
    <row r="40" spans="1:27" ht="13.5">
      <c r="A40" s="250" t="s">
        <v>167</v>
      </c>
      <c r="B40" s="251"/>
      <c r="C40" s="168">
        <f aca="true" t="shared" si="5" ref="C40:Y40">+C34+C39</f>
        <v>183313012</v>
      </c>
      <c r="D40" s="168">
        <f>+D34+D39</f>
        <v>0</v>
      </c>
      <c r="E40" s="72">
        <f t="shared" si="5"/>
        <v>87000000</v>
      </c>
      <c r="F40" s="73">
        <f t="shared" si="5"/>
        <v>87000000</v>
      </c>
      <c r="G40" s="73">
        <f t="shared" si="5"/>
        <v>175419182</v>
      </c>
      <c r="H40" s="73">
        <f t="shared" si="5"/>
        <v>179187574</v>
      </c>
      <c r="I40" s="73">
        <f t="shared" si="5"/>
        <v>182106936</v>
      </c>
      <c r="J40" s="73">
        <f t="shared" si="5"/>
        <v>182106936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182106936</v>
      </c>
      <c r="X40" s="73">
        <f t="shared" si="5"/>
        <v>21750000</v>
      </c>
      <c r="Y40" s="73">
        <f t="shared" si="5"/>
        <v>160356936</v>
      </c>
      <c r="Z40" s="170">
        <f>+IF(X40&lt;&gt;0,+(Y40/X40)*100,0)</f>
        <v>737.2732689655172</v>
      </c>
      <c r="AA40" s="74">
        <f>+AA34+AA39</f>
        <v>87000000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916779798</v>
      </c>
      <c r="D42" s="257">
        <f>+D25-D40</f>
        <v>0</v>
      </c>
      <c r="E42" s="258">
        <f t="shared" si="6"/>
        <v>334885000</v>
      </c>
      <c r="F42" s="259">
        <f t="shared" si="6"/>
        <v>334885000</v>
      </c>
      <c r="G42" s="259">
        <f t="shared" si="6"/>
        <v>954042325</v>
      </c>
      <c r="H42" s="259">
        <f t="shared" si="6"/>
        <v>945127352</v>
      </c>
      <c r="I42" s="259">
        <f t="shared" si="6"/>
        <v>933790021</v>
      </c>
      <c r="J42" s="259">
        <f t="shared" si="6"/>
        <v>933790021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933790021</v>
      </c>
      <c r="X42" s="259">
        <f t="shared" si="6"/>
        <v>83721250</v>
      </c>
      <c r="Y42" s="259">
        <f t="shared" si="6"/>
        <v>850068771</v>
      </c>
      <c r="Z42" s="260">
        <f>+IF(X42&lt;&gt;0,+(Y42/X42)*100,0)</f>
        <v>1015.3560428206697</v>
      </c>
      <c r="AA42" s="261">
        <f>+AA25-AA40</f>
        <v>334885000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916779798</v>
      </c>
      <c r="D45" s="155"/>
      <c r="E45" s="59">
        <v>334885000</v>
      </c>
      <c r="F45" s="60">
        <v>334885000</v>
      </c>
      <c r="G45" s="60">
        <v>954042325</v>
      </c>
      <c r="H45" s="60">
        <v>945127352</v>
      </c>
      <c r="I45" s="60">
        <v>933790021</v>
      </c>
      <c r="J45" s="60">
        <v>933790021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933790021</v>
      </c>
      <c r="X45" s="60">
        <v>83721250</v>
      </c>
      <c r="Y45" s="60">
        <v>850068771</v>
      </c>
      <c r="Z45" s="139">
        <v>1015.36</v>
      </c>
      <c r="AA45" s="62">
        <v>334885000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916779798</v>
      </c>
      <c r="D48" s="217">
        <f>SUM(D45:D47)</f>
        <v>0</v>
      </c>
      <c r="E48" s="264">
        <f t="shared" si="7"/>
        <v>334885000</v>
      </c>
      <c r="F48" s="219">
        <f t="shared" si="7"/>
        <v>334885000</v>
      </c>
      <c r="G48" s="219">
        <f t="shared" si="7"/>
        <v>954042325</v>
      </c>
      <c r="H48" s="219">
        <f t="shared" si="7"/>
        <v>945127352</v>
      </c>
      <c r="I48" s="219">
        <f t="shared" si="7"/>
        <v>933790021</v>
      </c>
      <c r="J48" s="219">
        <f t="shared" si="7"/>
        <v>933790021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933790021</v>
      </c>
      <c r="X48" s="219">
        <f t="shared" si="7"/>
        <v>83721250</v>
      </c>
      <c r="Y48" s="219">
        <f t="shared" si="7"/>
        <v>850068771</v>
      </c>
      <c r="Z48" s="265">
        <f>+IF(X48&lt;&gt;0,+(Y48/X48)*100,0)</f>
        <v>1015.3560428206697</v>
      </c>
      <c r="AA48" s="232">
        <f>SUM(AA45:AA47)</f>
        <v>334885000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238866702</v>
      </c>
      <c r="D6" s="155"/>
      <c r="E6" s="59">
        <v>276558060</v>
      </c>
      <c r="F6" s="60">
        <v>276558060</v>
      </c>
      <c r="G6" s="60">
        <v>11684434</v>
      </c>
      <c r="H6" s="60">
        <v>17861077</v>
      </c>
      <c r="I6" s="60">
        <v>31839113</v>
      </c>
      <c r="J6" s="60">
        <v>61384624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61384624</v>
      </c>
      <c r="X6" s="60">
        <v>69139515</v>
      </c>
      <c r="Y6" s="60">
        <v>-7754891</v>
      </c>
      <c r="Z6" s="140">
        <v>-11.22</v>
      </c>
      <c r="AA6" s="62">
        <v>276558060</v>
      </c>
    </row>
    <row r="7" spans="1:27" ht="13.5">
      <c r="A7" s="249" t="s">
        <v>178</v>
      </c>
      <c r="B7" s="182"/>
      <c r="C7" s="155">
        <v>108193809</v>
      </c>
      <c r="D7" s="155"/>
      <c r="E7" s="59">
        <v>92079998</v>
      </c>
      <c r="F7" s="60">
        <v>92079998</v>
      </c>
      <c r="G7" s="60">
        <v>34736000</v>
      </c>
      <c r="H7" s="60">
        <v>1290000</v>
      </c>
      <c r="I7" s="60">
        <v>2855000</v>
      </c>
      <c r="J7" s="60">
        <v>38881000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38881000</v>
      </c>
      <c r="X7" s="60">
        <v>30326666</v>
      </c>
      <c r="Y7" s="60">
        <v>8554334</v>
      </c>
      <c r="Z7" s="140">
        <v>28.21</v>
      </c>
      <c r="AA7" s="62">
        <v>92079998</v>
      </c>
    </row>
    <row r="8" spans="1:27" ht="13.5">
      <c r="A8" s="249" t="s">
        <v>179</v>
      </c>
      <c r="B8" s="182"/>
      <c r="C8" s="155">
        <v>25444000</v>
      </c>
      <c r="D8" s="155"/>
      <c r="E8" s="59">
        <v>38981998</v>
      </c>
      <c r="F8" s="60">
        <v>38981998</v>
      </c>
      <c r="G8" s="60">
        <v>11080000</v>
      </c>
      <c r="H8" s="60">
        <v>5000000</v>
      </c>
      <c r="I8" s="60">
        <v>4000000</v>
      </c>
      <c r="J8" s="60">
        <v>20080000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20080000</v>
      </c>
      <c r="X8" s="60">
        <v>16660666</v>
      </c>
      <c r="Y8" s="60">
        <v>3419334</v>
      </c>
      <c r="Z8" s="140">
        <v>20.52</v>
      </c>
      <c r="AA8" s="62">
        <v>38981998</v>
      </c>
    </row>
    <row r="9" spans="1:27" ht="13.5">
      <c r="A9" s="249" t="s">
        <v>180</v>
      </c>
      <c r="B9" s="182"/>
      <c r="C9" s="155">
        <v>3979176</v>
      </c>
      <c r="D9" s="155"/>
      <c r="E9" s="59">
        <v>2776644</v>
      </c>
      <c r="F9" s="60">
        <v>2776644</v>
      </c>
      <c r="G9" s="60">
        <v>64130</v>
      </c>
      <c r="H9" s="60">
        <v>472722</v>
      </c>
      <c r="I9" s="60">
        <v>373771</v>
      </c>
      <c r="J9" s="60">
        <v>910623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910623</v>
      </c>
      <c r="X9" s="60">
        <v>694161</v>
      </c>
      <c r="Y9" s="60">
        <v>216462</v>
      </c>
      <c r="Z9" s="140">
        <v>31.18</v>
      </c>
      <c r="AA9" s="62">
        <v>2776644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-316639992</v>
      </c>
      <c r="D12" s="155"/>
      <c r="E12" s="59">
        <v>-353051995</v>
      </c>
      <c r="F12" s="60">
        <v>-353051995</v>
      </c>
      <c r="G12" s="60">
        <v>-29738236</v>
      </c>
      <c r="H12" s="60">
        <v>-30735618</v>
      </c>
      <c r="I12" s="60">
        <v>-36492911</v>
      </c>
      <c r="J12" s="60">
        <v>-96966765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-96966765</v>
      </c>
      <c r="X12" s="60">
        <v>-87703059</v>
      </c>
      <c r="Y12" s="60">
        <v>-9263706</v>
      </c>
      <c r="Z12" s="140">
        <v>10.56</v>
      </c>
      <c r="AA12" s="62">
        <v>-353051995</v>
      </c>
    </row>
    <row r="13" spans="1:27" ht="13.5">
      <c r="A13" s="249" t="s">
        <v>40</v>
      </c>
      <c r="B13" s="182"/>
      <c r="C13" s="155">
        <v>-2324835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-19155256</v>
      </c>
      <c r="D14" s="155"/>
      <c r="E14" s="59">
        <v>-12195000</v>
      </c>
      <c r="F14" s="60">
        <v>-12195000</v>
      </c>
      <c r="G14" s="60">
        <v>-628519</v>
      </c>
      <c r="H14" s="60">
        <v>-968686</v>
      </c>
      <c r="I14" s="60">
        <v>-658934</v>
      </c>
      <c r="J14" s="60">
        <v>-2256139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-2256139</v>
      </c>
      <c r="X14" s="60">
        <v>-3048750</v>
      </c>
      <c r="Y14" s="60">
        <v>792611</v>
      </c>
      <c r="Z14" s="140">
        <v>-26</v>
      </c>
      <c r="AA14" s="62">
        <v>-12195000</v>
      </c>
    </row>
    <row r="15" spans="1:27" ht="13.5">
      <c r="A15" s="250" t="s">
        <v>184</v>
      </c>
      <c r="B15" s="251"/>
      <c r="C15" s="168">
        <f aca="true" t="shared" si="0" ref="C15:Y15">SUM(C6:C14)</f>
        <v>38363604</v>
      </c>
      <c r="D15" s="168">
        <f>SUM(D6:D14)</f>
        <v>0</v>
      </c>
      <c r="E15" s="72">
        <f t="shared" si="0"/>
        <v>45149705</v>
      </c>
      <c r="F15" s="73">
        <f t="shared" si="0"/>
        <v>45149705</v>
      </c>
      <c r="G15" s="73">
        <f t="shared" si="0"/>
        <v>27197809</v>
      </c>
      <c r="H15" s="73">
        <f t="shared" si="0"/>
        <v>-7080505</v>
      </c>
      <c r="I15" s="73">
        <f t="shared" si="0"/>
        <v>1916039</v>
      </c>
      <c r="J15" s="73">
        <f t="shared" si="0"/>
        <v>22033343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22033343</v>
      </c>
      <c r="X15" s="73">
        <f t="shared" si="0"/>
        <v>26069199</v>
      </c>
      <c r="Y15" s="73">
        <f t="shared" si="0"/>
        <v>-4035856</v>
      </c>
      <c r="Z15" s="170">
        <f>+IF(X15&lt;&gt;0,+(Y15/X15)*100,0)</f>
        <v>-15.48131954495418</v>
      </c>
      <c r="AA15" s="74">
        <f>SUM(AA6:AA14)</f>
        <v>45149705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27850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-1315519</v>
      </c>
      <c r="D22" s="155"/>
      <c r="E22" s="59">
        <v>-10000000</v>
      </c>
      <c r="F22" s="60">
        <v>-10000000</v>
      </c>
      <c r="G22" s="60"/>
      <c r="H22" s="60">
        <v>-123899</v>
      </c>
      <c r="I22" s="60">
        <v>-112488</v>
      </c>
      <c r="J22" s="60">
        <v>-236387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-236387</v>
      </c>
      <c r="X22" s="60">
        <v>-5000000</v>
      </c>
      <c r="Y22" s="60">
        <v>4763613</v>
      </c>
      <c r="Z22" s="140">
        <v>-95.27</v>
      </c>
      <c r="AA22" s="62">
        <v>-10000000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-16901439</v>
      </c>
      <c r="D24" s="155"/>
      <c r="E24" s="59">
        <v>-44266000</v>
      </c>
      <c r="F24" s="60">
        <v>-44266000</v>
      </c>
      <c r="G24" s="60">
        <v>-61958</v>
      </c>
      <c r="H24" s="60">
        <v>-1459376</v>
      </c>
      <c r="I24" s="60">
        <v>-7201666</v>
      </c>
      <c r="J24" s="60">
        <v>-8723000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-8723000</v>
      </c>
      <c r="X24" s="60">
        <v>-3523000</v>
      </c>
      <c r="Y24" s="60">
        <v>-5200000</v>
      </c>
      <c r="Z24" s="140">
        <v>147.6</v>
      </c>
      <c r="AA24" s="62">
        <v>-44266000</v>
      </c>
    </row>
    <row r="25" spans="1:27" ht="13.5">
      <c r="A25" s="250" t="s">
        <v>191</v>
      </c>
      <c r="B25" s="251"/>
      <c r="C25" s="168">
        <f aca="true" t="shared" si="1" ref="C25:Y25">SUM(C19:C24)</f>
        <v>-18189108</v>
      </c>
      <c r="D25" s="168">
        <f>SUM(D19:D24)</f>
        <v>0</v>
      </c>
      <c r="E25" s="72">
        <f t="shared" si="1"/>
        <v>-54266000</v>
      </c>
      <c r="F25" s="73">
        <f t="shared" si="1"/>
        <v>-54266000</v>
      </c>
      <c r="G25" s="73">
        <f t="shared" si="1"/>
        <v>-61958</v>
      </c>
      <c r="H25" s="73">
        <f t="shared" si="1"/>
        <v>-1583275</v>
      </c>
      <c r="I25" s="73">
        <f t="shared" si="1"/>
        <v>-7314154</v>
      </c>
      <c r="J25" s="73">
        <f t="shared" si="1"/>
        <v>-8959387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-8959387</v>
      </c>
      <c r="X25" s="73">
        <f t="shared" si="1"/>
        <v>-8523000</v>
      </c>
      <c r="Y25" s="73">
        <f t="shared" si="1"/>
        <v>-436387</v>
      </c>
      <c r="Z25" s="170">
        <f>+IF(X25&lt;&gt;0,+(Y25/X25)*100,0)</f>
        <v>5.12011028980406</v>
      </c>
      <c r="AA25" s="74">
        <f>SUM(AA19:AA24)</f>
        <v>-54266000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-1856000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908751</v>
      </c>
      <c r="D31" s="155"/>
      <c r="E31" s="59">
        <v>999996</v>
      </c>
      <c r="F31" s="60">
        <v>999996</v>
      </c>
      <c r="G31" s="60">
        <v>35982</v>
      </c>
      <c r="H31" s="159">
        <v>109336</v>
      </c>
      <c r="I31" s="159">
        <v>179599</v>
      </c>
      <c r="J31" s="159">
        <v>324917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324917</v>
      </c>
      <c r="X31" s="159">
        <v>249999</v>
      </c>
      <c r="Y31" s="60">
        <v>74918</v>
      </c>
      <c r="Z31" s="140">
        <v>29.97</v>
      </c>
      <c r="AA31" s="62">
        <v>999996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-947249</v>
      </c>
      <c r="D34" s="168">
        <f>SUM(D29:D33)</f>
        <v>0</v>
      </c>
      <c r="E34" s="72">
        <f t="shared" si="2"/>
        <v>999996</v>
      </c>
      <c r="F34" s="73">
        <f t="shared" si="2"/>
        <v>999996</v>
      </c>
      <c r="G34" s="73">
        <f t="shared" si="2"/>
        <v>35982</v>
      </c>
      <c r="H34" s="73">
        <f t="shared" si="2"/>
        <v>109336</v>
      </c>
      <c r="I34" s="73">
        <f t="shared" si="2"/>
        <v>179599</v>
      </c>
      <c r="J34" s="73">
        <f t="shared" si="2"/>
        <v>324917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324917</v>
      </c>
      <c r="X34" s="73">
        <f t="shared" si="2"/>
        <v>249999</v>
      </c>
      <c r="Y34" s="73">
        <f t="shared" si="2"/>
        <v>74918</v>
      </c>
      <c r="Z34" s="170">
        <f>+IF(X34&lt;&gt;0,+(Y34/X34)*100,0)</f>
        <v>29.96731986927948</v>
      </c>
      <c r="AA34" s="74">
        <f>SUM(AA29:AA33)</f>
        <v>999996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19227247</v>
      </c>
      <c r="D36" s="153">
        <f>+D15+D25+D34</f>
        <v>0</v>
      </c>
      <c r="E36" s="99">
        <f t="shared" si="3"/>
        <v>-8116299</v>
      </c>
      <c r="F36" s="100">
        <f t="shared" si="3"/>
        <v>-8116299</v>
      </c>
      <c r="G36" s="100">
        <f t="shared" si="3"/>
        <v>27171833</v>
      </c>
      <c r="H36" s="100">
        <f t="shared" si="3"/>
        <v>-8554444</v>
      </c>
      <c r="I36" s="100">
        <f t="shared" si="3"/>
        <v>-5218516</v>
      </c>
      <c r="J36" s="100">
        <f t="shared" si="3"/>
        <v>13398873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13398873</v>
      </c>
      <c r="X36" s="100">
        <f t="shared" si="3"/>
        <v>17796198</v>
      </c>
      <c r="Y36" s="100">
        <f t="shared" si="3"/>
        <v>-4397325</v>
      </c>
      <c r="Z36" s="137">
        <f>+IF(X36&lt;&gt;0,+(Y36/X36)*100,0)</f>
        <v>-24.709350839994027</v>
      </c>
      <c r="AA36" s="102">
        <f>+AA15+AA25+AA34</f>
        <v>-8116299</v>
      </c>
    </row>
    <row r="37" spans="1:27" ht="13.5">
      <c r="A37" s="249" t="s">
        <v>199</v>
      </c>
      <c r="B37" s="182"/>
      <c r="C37" s="153">
        <v>35757933</v>
      </c>
      <c r="D37" s="153"/>
      <c r="E37" s="99">
        <v>16081000</v>
      </c>
      <c r="F37" s="100">
        <v>16081000</v>
      </c>
      <c r="G37" s="100">
        <v>5120015</v>
      </c>
      <c r="H37" s="100">
        <v>32291848</v>
      </c>
      <c r="I37" s="100">
        <v>23737404</v>
      </c>
      <c r="J37" s="100">
        <v>5120015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5120015</v>
      </c>
      <c r="X37" s="100">
        <v>16081000</v>
      </c>
      <c r="Y37" s="100">
        <v>-10960985</v>
      </c>
      <c r="Z37" s="137">
        <v>-68.16</v>
      </c>
      <c r="AA37" s="102">
        <v>16081000</v>
      </c>
    </row>
    <row r="38" spans="1:27" ht="13.5">
      <c r="A38" s="269" t="s">
        <v>200</v>
      </c>
      <c r="B38" s="256"/>
      <c r="C38" s="257">
        <v>54985180</v>
      </c>
      <c r="D38" s="257"/>
      <c r="E38" s="258">
        <v>7964701</v>
      </c>
      <c r="F38" s="259">
        <v>7964701</v>
      </c>
      <c r="G38" s="259">
        <v>32291848</v>
      </c>
      <c r="H38" s="259">
        <v>23737404</v>
      </c>
      <c r="I38" s="259">
        <v>18518888</v>
      </c>
      <c r="J38" s="259">
        <v>18518888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18518888</v>
      </c>
      <c r="X38" s="259">
        <v>33877198</v>
      </c>
      <c r="Y38" s="259">
        <v>-15358310</v>
      </c>
      <c r="Z38" s="260">
        <v>-45.34</v>
      </c>
      <c r="AA38" s="261">
        <v>7964701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17153690</v>
      </c>
      <c r="D5" s="200">
        <f t="shared" si="0"/>
        <v>0</v>
      </c>
      <c r="E5" s="106">
        <f t="shared" si="0"/>
        <v>5792982</v>
      </c>
      <c r="F5" s="106">
        <f t="shared" si="0"/>
        <v>5792982</v>
      </c>
      <c r="G5" s="106">
        <f t="shared" si="0"/>
        <v>2325</v>
      </c>
      <c r="H5" s="106">
        <f t="shared" si="0"/>
        <v>51597</v>
      </c>
      <c r="I5" s="106">
        <f t="shared" si="0"/>
        <v>20065</v>
      </c>
      <c r="J5" s="106">
        <f t="shared" si="0"/>
        <v>73987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73987</v>
      </c>
      <c r="X5" s="106">
        <f t="shared" si="0"/>
        <v>1448246</v>
      </c>
      <c r="Y5" s="106">
        <f t="shared" si="0"/>
        <v>-1374259</v>
      </c>
      <c r="Z5" s="201">
        <f>+IF(X5&lt;&gt;0,+(Y5/X5)*100,0)</f>
        <v>-94.89126847234517</v>
      </c>
      <c r="AA5" s="199">
        <f>SUM(AA11:AA18)</f>
        <v>5792982</v>
      </c>
    </row>
    <row r="6" spans="1:27" ht="13.5">
      <c r="A6" s="291" t="s">
        <v>204</v>
      </c>
      <c r="B6" s="142"/>
      <c r="C6" s="62">
        <v>16901439</v>
      </c>
      <c r="D6" s="156"/>
      <c r="E6" s="60">
        <v>29982</v>
      </c>
      <c r="F6" s="60">
        <v>29982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7496</v>
      </c>
      <c r="Y6" s="60">
        <v>-7496</v>
      </c>
      <c r="Z6" s="140">
        <v>-100</v>
      </c>
      <c r="AA6" s="155">
        <v>29982</v>
      </c>
    </row>
    <row r="7" spans="1:27" ht="13.5">
      <c r="A7" s="291" t="s">
        <v>205</v>
      </c>
      <c r="B7" s="142"/>
      <c r="C7" s="62"/>
      <c r="D7" s="156"/>
      <c r="E7" s="60">
        <v>9000</v>
      </c>
      <c r="F7" s="60">
        <v>9000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2250</v>
      </c>
      <c r="Y7" s="60">
        <v>-2250</v>
      </c>
      <c r="Z7" s="140">
        <v>-100</v>
      </c>
      <c r="AA7" s="155">
        <v>9000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25000</v>
      </c>
      <c r="Y10" s="60">
        <v>-25000</v>
      </c>
      <c r="Z10" s="140">
        <v>-100</v>
      </c>
      <c r="AA10" s="155">
        <v>100000</v>
      </c>
    </row>
    <row r="11" spans="1:27" ht="13.5">
      <c r="A11" s="292" t="s">
        <v>209</v>
      </c>
      <c r="B11" s="142"/>
      <c r="C11" s="293">
        <f aca="true" t="shared" si="1" ref="C11:Y11">SUM(C6:C10)</f>
        <v>16901439</v>
      </c>
      <c r="D11" s="294">
        <f t="shared" si="1"/>
        <v>0</v>
      </c>
      <c r="E11" s="295">
        <f t="shared" si="1"/>
        <v>138982</v>
      </c>
      <c r="F11" s="295">
        <f t="shared" si="1"/>
        <v>138982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34746</v>
      </c>
      <c r="Y11" s="295">
        <f t="shared" si="1"/>
        <v>-34746</v>
      </c>
      <c r="Z11" s="296">
        <f>+IF(X11&lt;&gt;0,+(Y11/X11)*100,0)</f>
        <v>-100</v>
      </c>
      <c r="AA11" s="297">
        <f>SUM(AA6:AA10)</f>
        <v>138982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252251</v>
      </c>
      <c r="D15" s="156"/>
      <c r="E15" s="60">
        <v>5654000</v>
      </c>
      <c r="F15" s="60">
        <v>5654000</v>
      </c>
      <c r="G15" s="60">
        <v>2325</v>
      </c>
      <c r="H15" s="60">
        <v>51597</v>
      </c>
      <c r="I15" s="60">
        <v>20065</v>
      </c>
      <c r="J15" s="60">
        <v>73987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73987</v>
      </c>
      <c r="X15" s="60">
        <v>1413500</v>
      </c>
      <c r="Y15" s="60">
        <v>-1339513</v>
      </c>
      <c r="Z15" s="140">
        <v>-94.77</v>
      </c>
      <c r="AA15" s="155">
        <v>5654000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16901439</v>
      </c>
      <c r="D36" s="156">
        <f t="shared" si="4"/>
        <v>0</v>
      </c>
      <c r="E36" s="60">
        <f t="shared" si="4"/>
        <v>29982</v>
      </c>
      <c r="F36" s="60">
        <f t="shared" si="4"/>
        <v>29982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7496</v>
      </c>
      <c r="Y36" s="60">
        <f t="shared" si="4"/>
        <v>-7496</v>
      </c>
      <c r="Z36" s="140">
        <f aca="true" t="shared" si="5" ref="Z36:Z49">+IF(X36&lt;&gt;0,+(Y36/X36)*100,0)</f>
        <v>-100</v>
      </c>
      <c r="AA36" s="155">
        <f>AA6+AA21</f>
        <v>29982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9000</v>
      </c>
      <c r="F37" s="60">
        <f t="shared" si="4"/>
        <v>9000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2250</v>
      </c>
      <c r="Y37" s="60">
        <f t="shared" si="4"/>
        <v>-2250</v>
      </c>
      <c r="Z37" s="140">
        <f t="shared" si="5"/>
        <v>-100</v>
      </c>
      <c r="AA37" s="155">
        <f>AA7+AA22</f>
        <v>9000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</v>
      </c>
      <c r="F40" s="60">
        <f t="shared" si="4"/>
        <v>100000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25000</v>
      </c>
      <c r="Y40" s="60">
        <f t="shared" si="4"/>
        <v>-25000</v>
      </c>
      <c r="Z40" s="140">
        <f t="shared" si="5"/>
        <v>-100</v>
      </c>
      <c r="AA40" s="155">
        <f>AA10+AA25</f>
        <v>100000</v>
      </c>
    </row>
    <row r="41" spans="1:27" ht="13.5">
      <c r="A41" s="292" t="s">
        <v>209</v>
      </c>
      <c r="B41" s="142"/>
      <c r="C41" s="293">
        <f aca="true" t="shared" si="6" ref="C41:Y41">SUM(C36:C40)</f>
        <v>16901439</v>
      </c>
      <c r="D41" s="294">
        <f t="shared" si="6"/>
        <v>0</v>
      </c>
      <c r="E41" s="295">
        <f t="shared" si="6"/>
        <v>138982</v>
      </c>
      <c r="F41" s="295">
        <f t="shared" si="6"/>
        <v>138982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34746</v>
      </c>
      <c r="Y41" s="295">
        <f t="shared" si="6"/>
        <v>-34746</v>
      </c>
      <c r="Z41" s="296">
        <f t="shared" si="5"/>
        <v>-100</v>
      </c>
      <c r="AA41" s="297">
        <f>SUM(AA36:AA40)</f>
        <v>138982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252251</v>
      </c>
      <c r="D45" s="129">
        <f t="shared" si="7"/>
        <v>0</v>
      </c>
      <c r="E45" s="54">
        <f t="shared" si="7"/>
        <v>5654000</v>
      </c>
      <c r="F45" s="54">
        <f t="shared" si="7"/>
        <v>5654000</v>
      </c>
      <c r="G45" s="54">
        <f t="shared" si="7"/>
        <v>2325</v>
      </c>
      <c r="H45" s="54">
        <f t="shared" si="7"/>
        <v>51597</v>
      </c>
      <c r="I45" s="54">
        <f t="shared" si="7"/>
        <v>20065</v>
      </c>
      <c r="J45" s="54">
        <f t="shared" si="7"/>
        <v>73987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73987</v>
      </c>
      <c r="X45" s="54">
        <f t="shared" si="7"/>
        <v>1413500</v>
      </c>
      <c r="Y45" s="54">
        <f t="shared" si="7"/>
        <v>-1339513</v>
      </c>
      <c r="Z45" s="184">
        <f t="shared" si="5"/>
        <v>-94.76568800848956</v>
      </c>
      <c r="AA45" s="130">
        <f t="shared" si="8"/>
        <v>5654000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17153690</v>
      </c>
      <c r="D49" s="218">
        <f t="shared" si="9"/>
        <v>0</v>
      </c>
      <c r="E49" s="220">
        <f t="shared" si="9"/>
        <v>5792982</v>
      </c>
      <c r="F49" s="220">
        <f t="shared" si="9"/>
        <v>5792982</v>
      </c>
      <c r="G49" s="220">
        <f t="shared" si="9"/>
        <v>2325</v>
      </c>
      <c r="H49" s="220">
        <f t="shared" si="9"/>
        <v>51597</v>
      </c>
      <c r="I49" s="220">
        <f t="shared" si="9"/>
        <v>20065</v>
      </c>
      <c r="J49" s="220">
        <f t="shared" si="9"/>
        <v>73987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73987</v>
      </c>
      <c r="X49" s="220">
        <f t="shared" si="9"/>
        <v>1448246</v>
      </c>
      <c r="Y49" s="220">
        <f t="shared" si="9"/>
        <v>-1374259</v>
      </c>
      <c r="Z49" s="221">
        <f t="shared" si="5"/>
        <v>-94.89126847234517</v>
      </c>
      <c r="AA49" s="222">
        <f>SUM(AA41:AA48)</f>
        <v>5792982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15921108</v>
      </c>
      <c r="D51" s="129">
        <f t="shared" si="10"/>
        <v>0</v>
      </c>
      <c r="E51" s="54">
        <f t="shared" si="10"/>
        <v>20180900</v>
      </c>
      <c r="F51" s="54">
        <f t="shared" si="10"/>
        <v>20180900</v>
      </c>
      <c r="G51" s="54">
        <f t="shared" si="10"/>
        <v>961393</v>
      </c>
      <c r="H51" s="54">
        <f t="shared" si="10"/>
        <v>1031163</v>
      </c>
      <c r="I51" s="54">
        <f t="shared" si="10"/>
        <v>761016</v>
      </c>
      <c r="J51" s="54">
        <f t="shared" si="10"/>
        <v>2753572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2753572</v>
      </c>
      <c r="X51" s="54">
        <f t="shared" si="10"/>
        <v>5045225</v>
      </c>
      <c r="Y51" s="54">
        <f t="shared" si="10"/>
        <v>-2291653</v>
      </c>
      <c r="Z51" s="184">
        <f>+IF(X51&lt;&gt;0,+(Y51/X51)*100,0)</f>
        <v>-45.42221605577551</v>
      </c>
      <c r="AA51" s="130">
        <f>SUM(AA57:AA61)</f>
        <v>20180900</v>
      </c>
    </row>
    <row r="52" spans="1:27" ht="13.5">
      <c r="A52" s="310" t="s">
        <v>204</v>
      </c>
      <c r="B52" s="142"/>
      <c r="C52" s="62">
        <v>4338608</v>
      </c>
      <c r="D52" s="156"/>
      <c r="E52" s="60">
        <v>4000000</v>
      </c>
      <c r="F52" s="60">
        <v>4000000</v>
      </c>
      <c r="G52" s="60">
        <v>46977</v>
      </c>
      <c r="H52" s="60">
        <v>25569</v>
      </c>
      <c r="I52" s="60">
        <v>37125</v>
      </c>
      <c r="J52" s="60">
        <v>109671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109671</v>
      </c>
      <c r="X52" s="60">
        <v>1000000</v>
      </c>
      <c r="Y52" s="60">
        <v>-890329</v>
      </c>
      <c r="Z52" s="140">
        <v>-89.03</v>
      </c>
      <c r="AA52" s="155">
        <v>4000000</v>
      </c>
    </row>
    <row r="53" spans="1:27" ht="13.5">
      <c r="A53" s="310" t="s">
        <v>205</v>
      </c>
      <c r="B53" s="142"/>
      <c r="C53" s="62">
        <v>5944996</v>
      </c>
      <c r="D53" s="156"/>
      <c r="E53" s="60"/>
      <c r="F53" s="60"/>
      <c r="G53" s="60">
        <v>196482</v>
      </c>
      <c r="H53" s="60">
        <v>30140</v>
      </c>
      <c r="I53" s="60">
        <v>37905</v>
      </c>
      <c r="J53" s="60">
        <v>264527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264527</v>
      </c>
      <c r="X53" s="60"/>
      <c r="Y53" s="60">
        <v>264527</v>
      </c>
      <c r="Z53" s="140"/>
      <c r="AA53" s="155"/>
    </row>
    <row r="54" spans="1:27" ht="13.5">
      <c r="A54" s="310" t="s">
        <v>206</v>
      </c>
      <c r="B54" s="142"/>
      <c r="C54" s="62">
        <v>2389526</v>
      </c>
      <c r="D54" s="156"/>
      <c r="E54" s="60"/>
      <c r="F54" s="60"/>
      <c r="G54" s="60">
        <v>119463</v>
      </c>
      <c r="H54" s="60">
        <v>235576</v>
      </c>
      <c r="I54" s="60">
        <v>151158</v>
      </c>
      <c r="J54" s="60">
        <v>506197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506197</v>
      </c>
      <c r="X54" s="60"/>
      <c r="Y54" s="60">
        <v>506197</v>
      </c>
      <c r="Z54" s="140"/>
      <c r="AA54" s="155"/>
    </row>
    <row r="55" spans="1:27" ht="13.5">
      <c r="A55" s="310" t="s">
        <v>207</v>
      </c>
      <c r="B55" s="142"/>
      <c r="C55" s="62">
        <v>1437303</v>
      </c>
      <c r="D55" s="156"/>
      <c r="E55" s="60"/>
      <c r="F55" s="60"/>
      <c r="G55" s="60">
        <v>3902</v>
      </c>
      <c r="H55" s="60">
        <v>108726</v>
      </c>
      <c r="I55" s="60">
        <v>37279</v>
      </c>
      <c r="J55" s="60">
        <v>149907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149907</v>
      </c>
      <c r="X55" s="60"/>
      <c r="Y55" s="60">
        <v>149907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3335000</v>
      </c>
      <c r="F56" s="60">
        <v>3335000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833750</v>
      </c>
      <c r="Y56" s="60">
        <v>-833750</v>
      </c>
      <c r="Z56" s="140">
        <v>-100</v>
      </c>
      <c r="AA56" s="155">
        <v>3335000</v>
      </c>
    </row>
    <row r="57" spans="1:27" ht="13.5">
      <c r="A57" s="138" t="s">
        <v>209</v>
      </c>
      <c r="B57" s="142"/>
      <c r="C57" s="293">
        <f aca="true" t="shared" si="11" ref="C57:Y57">SUM(C52:C56)</f>
        <v>14110433</v>
      </c>
      <c r="D57" s="294">
        <f t="shared" si="11"/>
        <v>0</v>
      </c>
      <c r="E57" s="295">
        <f t="shared" si="11"/>
        <v>7335000</v>
      </c>
      <c r="F57" s="295">
        <f t="shared" si="11"/>
        <v>7335000</v>
      </c>
      <c r="G57" s="295">
        <f t="shared" si="11"/>
        <v>366824</v>
      </c>
      <c r="H57" s="295">
        <f t="shared" si="11"/>
        <v>400011</v>
      </c>
      <c r="I57" s="295">
        <f t="shared" si="11"/>
        <v>263467</v>
      </c>
      <c r="J57" s="295">
        <f t="shared" si="11"/>
        <v>1030302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1030302</v>
      </c>
      <c r="X57" s="295">
        <f t="shared" si="11"/>
        <v>1833750</v>
      </c>
      <c r="Y57" s="295">
        <f t="shared" si="11"/>
        <v>-803448</v>
      </c>
      <c r="Z57" s="296">
        <f>+IF(X57&lt;&gt;0,+(Y57/X57)*100,0)</f>
        <v>-43.81447852760736</v>
      </c>
      <c r="AA57" s="297">
        <f>SUM(AA52:AA56)</f>
        <v>7335000</v>
      </c>
    </row>
    <row r="58" spans="1:27" ht="13.5">
      <c r="A58" s="311" t="s">
        <v>210</v>
      </c>
      <c r="B58" s="136"/>
      <c r="C58" s="62">
        <v>388816</v>
      </c>
      <c r="D58" s="156"/>
      <c r="E58" s="60">
        <v>170000</v>
      </c>
      <c r="F58" s="60">
        <v>170000</v>
      </c>
      <c r="G58" s="60"/>
      <c r="H58" s="60"/>
      <c r="I58" s="60">
        <v>17719</v>
      </c>
      <c r="J58" s="60">
        <v>17719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17719</v>
      </c>
      <c r="X58" s="60">
        <v>42500</v>
      </c>
      <c r="Y58" s="60">
        <v>-24781</v>
      </c>
      <c r="Z58" s="140">
        <v>-58.31</v>
      </c>
      <c r="AA58" s="155">
        <v>170000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1421859</v>
      </c>
      <c r="D61" s="156"/>
      <c r="E61" s="60">
        <v>12675900</v>
      </c>
      <c r="F61" s="60">
        <v>12675900</v>
      </c>
      <c r="G61" s="60">
        <v>594569</v>
      </c>
      <c r="H61" s="60">
        <v>631152</v>
      </c>
      <c r="I61" s="60">
        <v>479830</v>
      </c>
      <c r="J61" s="60">
        <v>1705551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1705551</v>
      </c>
      <c r="X61" s="60">
        <v>3168975</v>
      </c>
      <c r="Y61" s="60">
        <v>-1463424</v>
      </c>
      <c r="Z61" s="140">
        <v>-46.18</v>
      </c>
      <c r="AA61" s="155">
        <v>12675900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20262580</v>
      </c>
      <c r="F68" s="60"/>
      <c r="G68" s="60">
        <v>961395</v>
      </c>
      <c r="H68" s="60">
        <v>1031165</v>
      </c>
      <c r="I68" s="60">
        <v>760926</v>
      </c>
      <c r="J68" s="60">
        <v>2753486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2753486</v>
      </c>
      <c r="X68" s="60"/>
      <c r="Y68" s="60">
        <v>2753486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20262580</v>
      </c>
      <c r="F69" s="220">
        <f t="shared" si="12"/>
        <v>0</v>
      </c>
      <c r="G69" s="220">
        <f t="shared" si="12"/>
        <v>961395</v>
      </c>
      <c r="H69" s="220">
        <f t="shared" si="12"/>
        <v>1031165</v>
      </c>
      <c r="I69" s="220">
        <f t="shared" si="12"/>
        <v>760926</v>
      </c>
      <c r="J69" s="220">
        <f t="shared" si="12"/>
        <v>2753486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2753486</v>
      </c>
      <c r="X69" s="220">
        <f t="shared" si="12"/>
        <v>0</v>
      </c>
      <c r="Y69" s="220">
        <f t="shared" si="12"/>
        <v>2753486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16901439</v>
      </c>
      <c r="D5" s="357">
        <f t="shared" si="0"/>
        <v>0</v>
      </c>
      <c r="E5" s="356">
        <f t="shared" si="0"/>
        <v>138982</v>
      </c>
      <c r="F5" s="358">
        <f t="shared" si="0"/>
        <v>138982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34746</v>
      </c>
      <c r="Y5" s="358">
        <f t="shared" si="0"/>
        <v>-34746</v>
      </c>
      <c r="Z5" s="359">
        <f>+IF(X5&lt;&gt;0,+(Y5/X5)*100,0)</f>
        <v>-100</v>
      </c>
      <c r="AA5" s="360">
        <f>+AA6+AA8+AA11+AA13+AA15</f>
        <v>138982</v>
      </c>
    </row>
    <row r="6" spans="1:27" ht="13.5">
      <c r="A6" s="361" t="s">
        <v>204</v>
      </c>
      <c r="B6" s="142"/>
      <c r="C6" s="60">
        <f>+C7</f>
        <v>16901439</v>
      </c>
      <c r="D6" s="340">
        <f aca="true" t="shared" si="1" ref="D6:AA6">+D7</f>
        <v>0</v>
      </c>
      <c r="E6" s="60">
        <f t="shared" si="1"/>
        <v>29982</v>
      </c>
      <c r="F6" s="59">
        <f t="shared" si="1"/>
        <v>29982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7496</v>
      </c>
      <c r="Y6" s="59">
        <f t="shared" si="1"/>
        <v>-7496</v>
      </c>
      <c r="Z6" s="61">
        <f>+IF(X6&lt;&gt;0,+(Y6/X6)*100,0)</f>
        <v>-100</v>
      </c>
      <c r="AA6" s="62">
        <f t="shared" si="1"/>
        <v>29982</v>
      </c>
    </row>
    <row r="7" spans="1:27" ht="13.5">
      <c r="A7" s="291" t="s">
        <v>228</v>
      </c>
      <c r="B7" s="142"/>
      <c r="C7" s="60">
        <v>16901439</v>
      </c>
      <c r="D7" s="340"/>
      <c r="E7" s="60">
        <v>29982</v>
      </c>
      <c r="F7" s="59">
        <v>29982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7496</v>
      </c>
      <c r="Y7" s="59">
        <v>-7496</v>
      </c>
      <c r="Z7" s="61">
        <v>-100</v>
      </c>
      <c r="AA7" s="62">
        <v>29982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9000</v>
      </c>
      <c r="F8" s="59">
        <f t="shared" si="2"/>
        <v>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2250</v>
      </c>
      <c r="Y8" s="59">
        <f t="shared" si="2"/>
        <v>-2250</v>
      </c>
      <c r="Z8" s="61">
        <f>+IF(X8&lt;&gt;0,+(Y8/X8)*100,0)</f>
        <v>-100</v>
      </c>
      <c r="AA8" s="62">
        <f>SUM(AA9:AA10)</f>
        <v>9000</v>
      </c>
    </row>
    <row r="9" spans="1:27" ht="13.5">
      <c r="A9" s="291" t="s">
        <v>229</v>
      </c>
      <c r="B9" s="142"/>
      <c r="C9" s="60"/>
      <c r="D9" s="340"/>
      <c r="E9" s="60">
        <v>9000</v>
      </c>
      <c r="F9" s="59">
        <v>9000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2250</v>
      </c>
      <c r="Y9" s="59">
        <v>-2250</v>
      </c>
      <c r="Z9" s="61">
        <v>-100</v>
      </c>
      <c r="AA9" s="62">
        <v>9000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</v>
      </c>
      <c r="Y15" s="59">
        <f t="shared" si="5"/>
        <v>-25000</v>
      </c>
      <c r="Z15" s="61">
        <f>+IF(X15&lt;&gt;0,+(Y15/X15)*100,0)</f>
        <v>-100</v>
      </c>
      <c r="AA15" s="62">
        <f>SUM(AA16:AA20)</f>
        <v>100000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</v>
      </c>
      <c r="F20" s="59">
        <v>100000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25000</v>
      </c>
      <c r="Y20" s="59">
        <v>-25000</v>
      </c>
      <c r="Z20" s="61">
        <v>-100</v>
      </c>
      <c r="AA20" s="62">
        <v>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252251</v>
      </c>
      <c r="D40" s="344">
        <f t="shared" si="9"/>
        <v>0</v>
      </c>
      <c r="E40" s="343">
        <f t="shared" si="9"/>
        <v>5654000</v>
      </c>
      <c r="F40" s="345">
        <f t="shared" si="9"/>
        <v>5654000</v>
      </c>
      <c r="G40" s="345">
        <f t="shared" si="9"/>
        <v>2325</v>
      </c>
      <c r="H40" s="343">
        <f t="shared" si="9"/>
        <v>51597</v>
      </c>
      <c r="I40" s="343">
        <f t="shared" si="9"/>
        <v>20065</v>
      </c>
      <c r="J40" s="345">
        <f t="shared" si="9"/>
        <v>73987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73987</v>
      </c>
      <c r="X40" s="343">
        <f t="shared" si="9"/>
        <v>1413500</v>
      </c>
      <c r="Y40" s="345">
        <f t="shared" si="9"/>
        <v>-1339513</v>
      </c>
      <c r="Z40" s="336">
        <f>+IF(X40&lt;&gt;0,+(Y40/X40)*100,0)</f>
        <v>-94.76568800848956</v>
      </c>
      <c r="AA40" s="350">
        <f>SUM(AA41:AA49)</f>
        <v>5654000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107818</v>
      </c>
      <c r="D43" s="369"/>
      <c r="E43" s="305">
        <v>1969000</v>
      </c>
      <c r="F43" s="370">
        <v>1969000</v>
      </c>
      <c r="G43" s="370">
        <v>2325</v>
      </c>
      <c r="H43" s="305"/>
      <c r="I43" s="305">
        <v>17877</v>
      </c>
      <c r="J43" s="370">
        <v>20202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20202</v>
      </c>
      <c r="X43" s="305">
        <v>492250</v>
      </c>
      <c r="Y43" s="370">
        <v>-472048</v>
      </c>
      <c r="Z43" s="371">
        <v>-95.9</v>
      </c>
      <c r="AA43" s="303">
        <v>1969000</v>
      </c>
    </row>
    <row r="44" spans="1:27" ht="13.5">
      <c r="A44" s="361" t="s">
        <v>250</v>
      </c>
      <c r="B44" s="136"/>
      <c r="C44" s="60">
        <v>144433</v>
      </c>
      <c r="D44" s="368"/>
      <c r="E44" s="54">
        <v>1285000</v>
      </c>
      <c r="F44" s="53">
        <v>1285000</v>
      </c>
      <c r="G44" s="53"/>
      <c r="H44" s="54">
        <v>6006</v>
      </c>
      <c r="I44" s="54">
        <v>2188</v>
      </c>
      <c r="J44" s="53">
        <v>8194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8194</v>
      </c>
      <c r="X44" s="54">
        <v>321250</v>
      </c>
      <c r="Y44" s="53">
        <v>-313056</v>
      </c>
      <c r="Z44" s="94">
        <v>-97.45</v>
      </c>
      <c r="AA44" s="95">
        <v>1285000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>
        <v>45591</v>
      </c>
      <c r="I45" s="54"/>
      <c r="J45" s="53">
        <v>45591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45591</v>
      </c>
      <c r="X45" s="54"/>
      <c r="Y45" s="53">
        <v>45591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2400000</v>
      </c>
      <c r="F48" s="53">
        <v>2400000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600000</v>
      </c>
      <c r="Y48" s="53">
        <v>-600000</v>
      </c>
      <c r="Z48" s="94">
        <v>-100</v>
      </c>
      <c r="AA48" s="95">
        <v>2400000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17153690</v>
      </c>
      <c r="D60" s="346">
        <f t="shared" si="14"/>
        <v>0</v>
      </c>
      <c r="E60" s="219">
        <f t="shared" si="14"/>
        <v>5792982</v>
      </c>
      <c r="F60" s="264">
        <f t="shared" si="14"/>
        <v>5792982</v>
      </c>
      <c r="G60" s="264">
        <f t="shared" si="14"/>
        <v>2325</v>
      </c>
      <c r="H60" s="219">
        <f t="shared" si="14"/>
        <v>51597</v>
      </c>
      <c r="I60" s="219">
        <f t="shared" si="14"/>
        <v>20065</v>
      </c>
      <c r="J60" s="264">
        <f t="shared" si="14"/>
        <v>73987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73987</v>
      </c>
      <c r="X60" s="219">
        <f t="shared" si="14"/>
        <v>1448246</v>
      </c>
      <c r="Y60" s="264">
        <f t="shared" si="14"/>
        <v>-1374259</v>
      </c>
      <c r="Z60" s="337">
        <f>+IF(X60&lt;&gt;0,+(Y60/X60)*100,0)</f>
        <v>-94.89126847234517</v>
      </c>
      <c r="AA60" s="232">
        <f>+AA57+AA54+AA51+AA40+AA37+AA34+AA22+AA5</f>
        <v>5792982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2013-11-05T09:01:17Z</dcterms:created>
  <dcterms:modified xsi:type="dcterms:W3CDTF">2013-11-05T09:01:20Z</dcterms:modified>
  <cp:category/>
  <cp:version/>
  <cp:contentType/>
  <cp:contentStatus/>
</cp:coreProperties>
</file>