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<sst xmlns="http://schemas.openxmlformats.org/spreadsheetml/2006/main" count="855" uniqueCount="302">
  <si>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Nongoma(KZN265)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</si>
  <si>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</si>
  <si>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</si>
  <si>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</si>
  <si>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</si>
  <si>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</si>
  <si>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</si>
  <si>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</si>
  <si>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</si>
  <si>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</si>
  <si>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</si>
  <si>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</si>
  <si>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</si>
  <si>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</si>
  <si>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</si>
  <si>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</si>
  <si>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</si>
  <si>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</si>
  <si>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</si>
  <si>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</si>
  <si>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</si>
  <si>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</si>
  <si>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</si>
  <si>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</si>
  <si>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</si>
  <si>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</si>
  <si>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</si>
  <si>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</si>
  <si>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</si>
  <si>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</si>
  <si>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</si>
  <si>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</si>
  <si>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</si>
  <si>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</si>
  <si>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</si>
  <si>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</si>
  <si>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</si>
  <si>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</si>
  <si>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</si>
  <si>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</si>
  <si>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</si>
  <si>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</si>
  <si>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</si>
  <si>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</si>
  <si>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</si>
  <si>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</si>
  <si>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</si>
  <si>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</si>
  <si>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</si>
  <si>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</si>
  <si>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</si>
  <si>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</si>
  <si>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</si>
  <si>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</si>
  <si>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</si>
  <si>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</si>
  <si>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</si>
  <si>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</si>
  <si>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</si>
  <si>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</si>
  <si>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</si>
  <si>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</si>
  <si>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</si>
  <si>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</si>
  <si>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</si>
  <si>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</si>
  <si>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</si>
  <si>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</si>
  <si>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</si>
  <si>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</si>
  <si>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Nongoma(KZN265)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</si>
  <si>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</si>
  <si>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</si>
  <si>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</si>
  <si>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</si>
  <si>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</si>
  <si>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</si>
  <si>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</si>
  <si>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</si>
  <si>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</si>
  <si>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</si>
  <si>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</si>
  <si>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</si>
  <si>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</si>
  <si>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</si>
  <si>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</si>
  <si>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</si>
  <si>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</si>
  <si>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</si>
  <si>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</si>
  <si>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</si>
  <si>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</si>
  <si>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</si>
  <si>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</si>
  <si>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</si>
  <si>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</si>
  <si>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</si>
  <si>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</si>
  <si>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</si>
  <si>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</si>
  <si>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Nongoma(KZN265)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</si>
  <si>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</si>
  <si>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</si>
  <si>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</si>
  <si>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</si>
  <si>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</si>
  <si>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</si>
  <si>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</si>
  <si>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</si>
  <si>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</si>
  <si>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</si>
  <si>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</si>
  <si>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</si>
  <si>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</si>
  <si>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</si>
  <si>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</si>
  <si>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</si>
  <si>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</si>
  <si>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</si>
  <si>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</si>
  <si>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</si>
  <si>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</si>
  <si>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</si>
  <si>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</si>
  <si>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</si>
  <si>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</si>
  <si>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</si>
  <si>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</si>
  <si>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</si>
  <si>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Nongoma(KZN265)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</si>
  <si>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</si>
  <si>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</si>
  <si>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</si>
  <si>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</si>
  <si>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</si>
  <si>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</si>
  <si>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</si>
  <si>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</si>
  <si>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</si>
  <si>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</si>
  <si>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Nongoma(KZN265)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</si>
  <si>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</si>
  <si>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</si>
  <si>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</si>
  <si>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</si>
  <si>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</si>
  <si>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</si>
  <si>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</si>
  <si>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</si>
  <si>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</si>
  <si>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</si>
  <si>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</si>
  <si>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</si>
  <si>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</si>
  <si>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</si>
  <si>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</si>
  <si>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</si>
  <si>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</si>
  <si>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</si>
  <si>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</si>
  <si>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</si>
  <si>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</si>
  <si>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</si>
  <si>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</si>
  <si>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</si>
  <si>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</si>
  <si>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</si>
  <si>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</si>
  <si>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</si>
  <si>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</si>
  <si>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</si>
  <si>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</si>
  <si>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</si>
  <si>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</si>
  <si>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Nongoma(KZN265)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</si>
  <si>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</si>
  <si>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</si>
  <si>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</si>
  <si>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</si>
  <si>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</si>
  <si>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</si>
  <si>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</si>
  <si>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</si>
  <si>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</si>
  <si>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</si>
  <si>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</si>
  <si>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</si>
  <si>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</si>
  <si>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</si>
  <si>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</si>
  <si>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</si>
  <si>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</si>
  <si>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</si>
  <si>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</si>
  <si>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</si>
  <si>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</si>
  <si>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</si>
  <si>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</si>
  <si>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</si>
  <si>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</si>
  <si>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</si>
  <si>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Nongoma(KZN265)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</si>
  <si>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</si>
  <si>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</si>
  <si>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</si>
  <si>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</si>
  <si>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</si>
  <si>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</si>
  <si>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</si>
  <si>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</si>
  <si>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</si>
  <si>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</si>
  <si>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</si>
  <si>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</si>
  <si>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</si>
  <si>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</si>
  <si>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</si>
  <si>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</si>
  <si>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</si>
  <si>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</si>
  <si>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</si>
  <si>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</si>
  <si>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</si>
  <si>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</si>
  <si>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</si>
  <si>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</si>
  <si>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Nongoma(KZN265)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</si>
  <si>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</si>
  <si>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</si>
  <si>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</si>
  <si>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</si>
  <si>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</si>
  <si>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</si>
  <si>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</si>
  <si>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</si>
  <si>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</si>
  <si>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</si>
  <si>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</si>
  <si>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</si>
  <si>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</si>
  <si>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</si>
  <si>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</si>
  <si>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</si>
  <si>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</si>
  <si>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</si>
  <si>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</si>
  <si>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</si>
  <si>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</si>
  <si>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</si>
  <si>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</si>
  <si>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</si>
  <si>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</si>
  <si>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</si>
  <si>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</si>
  <si>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</si>
  <si>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</si>
  <si>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</si>
  <si>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</si>
  <si>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</si>
  <si>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</si>
  <si>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</si>
  <si>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</si>
  <si>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Nongoma(KZN265)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</si>
  <si>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</si>
  <si>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</si>
  <si>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Nongoma(KZN265)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</si>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</sst>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7642939</v>
      </c>
      <c r="C5" s="19">
        <v>0</v>
      </c>
      <c r="D5" s="59">
        <v>9773062</v>
      </c>
      <c r="E5" s="60">
        <v>9773062</v>
      </c>
      <c r="F5" s="60">
        <v>15011979</v>
      </c>
      <c r="G5" s="60">
        <v>714099</v>
      </c>
      <c r="H5" s="60">
        <v>634221</v>
      </c>
      <c r="I5" s="60">
        <v>16360299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16360299</v>
      </c>
      <c r="W5" s="60">
        <v>2443266</v>
      </c>
      <c r="X5" s="60">
        <v>13917033</v>
      </c>
      <c r="Y5" s="61">
        <v>569.61</v>
      </c>
      <c r="Z5" s="62">
        <v>9773062</v>
      </c>
    </row>
    <row r="6" spans="1:26" ht="13.5">
      <c r="A6" s="58" t="s">
        <v>32</v>
      </c>
      <c r="B6" s="19">
        <v>1438951</v>
      </c>
      <c r="C6" s="19">
        <v>0</v>
      </c>
      <c r="D6" s="59">
        <v>1655458</v>
      </c>
      <c r="E6" s="60">
        <v>1655458</v>
      </c>
      <c r="F6" s="60">
        <v>122081</v>
      </c>
      <c r="G6" s="60">
        <v>124379</v>
      </c>
      <c r="H6" s="60">
        <v>124289</v>
      </c>
      <c r="I6" s="60">
        <v>370749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370749</v>
      </c>
      <c r="W6" s="60">
        <v>413865</v>
      </c>
      <c r="X6" s="60">
        <v>-43116</v>
      </c>
      <c r="Y6" s="61">
        <v>-10.42</v>
      </c>
      <c r="Z6" s="62">
        <v>1655458</v>
      </c>
    </row>
    <row r="7" spans="1:26" ht="13.5">
      <c r="A7" s="58" t="s">
        <v>33</v>
      </c>
      <c r="B7" s="19">
        <v>534670</v>
      </c>
      <c r="C7" s="19">
        <v>0</v>
      </c>
      <c r="D7" s="59">
        <v>481853</v>
      </c>
      <c r="E7" s="60">
        <v>481853</v>
      </c>
      <c r="F7" s="60">
        <v>52751</v>
      </c>
      <c r="G7" s="60">
        <v>68843</v>
      </c>
      <c r="H7" s="60">
        <v>43148</v>
      </c>
      <c r="I7" s="60">
        <v>164742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164742</v>
      </c>
      <c r="W7" s="60">
        <v>120463</v>
      </c>
      <c r="X7" s="60">
        <v>44279</v>
      </c>
      <c r="Y7" s="61">
        <v>36.76</v>
      </c>
      <c r="Z7" s="62">
        <v>481853</v>
      </c>
    </row>
    <row r="8" spans="1:26" ht="13.5">
      <c r="A8" s="58" t="s">
        <v>34</v>
      </c>
      <c r="B8" s="19">
        <v>75393415</v>
      </c>
      <c r="C8" s="19">
        <v>0</v>
      </c>
      <c r="D8" s="59">
        <v>85384000</v>
      </c>
      <c r="E8" s="60">
        <v>85384000</v>
      </c>
      <c r="F8" s="60">
        <v>34055525</v>
      </c>
      <c r="G8" s="60">
        <v>335909</v>
      </c>
      <c r="H8" s="60">
        <v>303244</v>
      </c>
      <c r="I8" s="60">
        <v>34694678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34694678</v>
      </c>
      <c r="W8" s="60">
        <v>21346000</v>
      </c>
      <c r="X8" s="60">
        <v>13348678</v>
      </c>
      <c r="Y8" s="61">
        <v>62.53</v>
      </c>
      <c r="Z8" s="62">
        <v>85384000</v>
      </c>
    </row>
    <row r="9" spans="1:26" ht="13.5">
      <c r="A9" s="58" t="s">
        <v>35</v>
      </c>
      <c r="B9" s="19">
        <v>2645148</v>
      </c>
      <c r="C9" s="19">
        <v>0</v>
      </c>
      <c r="D9" s="59">
        <v>2664911</v>
      </c>
      <c r="E9" s="60">
        <v>2664911</v>
      </c>
      <c r="F9" s="60">
        <v>431303</v>
      </c>
      <c r="G9" s="60">
        <v>82062</v>
      </c>
      <c r="H9" s="60">
        <v>773458</v>
      </c>
      <c r="I9" s="60">
        <v>1286823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1286823</v>
      </c>
      <c r="W9" s="60">
        <v>666228</v>
      </c>
      <c r="X9" s="60">
        <v>620595</v>
      </c>
      <c r="Y9" s="61">
        <v>93.15</v>
      </c>
      <c r="Z9" s="62">
        <v>2664911</v>
      </c>
    </row>
    <row r="10" spans="1:26" ht="25.5">
      <c r="A10" s="63" t="s">
        <v>277</v>
      </c>
      <c r="B10" s="64">
        <f>SUM(B5:B9)</f>
        <v>87655123</v>
      </c>
      <c r="C10" s="64">
        <f>SUM(C5:C9)</f>
        <v>0</v>
      </c>
      <c r="D10" s="65">
        <f aca="true" t="shared" si="0" ref="D10:Z10">SUM(D5:D9)</f>
        <v>99959284</v>
      </c>
      <c r="E10" s="66">
        <f t="shared" si="0"/>
        <v>99959284</v>
      </c>
      <c r="F10" s="66">
        <f t="shared" si="0"/>
        <v>49673639</v>
      </c>
      <c r="G10" s="66">
        <f t="shared" si="0"/>
        <v>1325292</v>
      </c>
      <c r="H10" s="66">
        <f t="shared" si="0"/>
        <v>1878360</v>
      </c>
      <c r="I10" s="66">
        <f t="shared" si="0"/>
        <v>52877291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52877291</v>
      </c>
      <c r="W10" s="66">
        <f t="shared" si="0"/>
        <v>24989822</v>
      </c>
      <c r="X10" s="66">
        <f t="shared" si="0"/>
        <v>27887469</v>
      </c>
      <c r="Y10" s="67">
        <f>+IF(W10&lt;&gt;0,(X10/W10)*100,0)</f>
        <v>111.59530868207064</v>
      </c>
      <c r="Z10" s="68">
        <f t="shared" si="0"/>
        <v>99959284</v>
      </c>
    </row>
    <row r="11" spans="1:26" ht="13.5">
      <c r="A11" s="58" t="s">
        <v>37</v>
      </c>
      <c r="B11" s="19">
        <v>42514587</v>
      </c>
      <c r="C11" s="19">
        <v>0</v>
      </c>
      <c r="D11" s="59">
        <v>39756740</v>
      </c>
      <c r="E11" s="60">
        <v>39756740</v>
      </c>
      <c r="F11" s="60">
        <v>3439731</v>
      </c>
      <c r="G11" s="60">
        <v>3718524</v>
      </c>
      <c r="H11" s="60">
        <v>3850320</v>
      </c>
      <c r="I11" s="60">
        <v>11008575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11008575</v>
      </c>
      <c r="W11" s="60">
        <v>9939185</v>
      </c>
      <c r="X11" s="60">
        <v>1069390</v>
      </c>
      <c r="Y11" s="61">
        <v>10.76</v>
      </c>
      <c r="Z11" s="62">
        <v>39756740</v>
      </c>
    </row>
    <row r="12" spans="1:26" ht="13.5">
      <c r="A12" s="58" t="s">
        <v>38</v>
      </c>
      <c r="B12" s="19">
        <v>8329066</v>
      </c>
      <c r="C12" s="19">
        <v>0</v>
      </c>
      <c r="D12" s="59">
        <v>10426643</v>
      </c>
      <c r="E12" s="60">
        <v>10426643</v>
      </c>
      <c r="F12" s="60">
        <v>832918</v>
      </c>
      <c r="G12" s="60">
        <v>809499</v>
      </c>
      <c r="H12" s="60">
        <v>788830</v>
      </c>
      <c r="I12" s="60">
        <v>2431247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2431247</v>
      </c>
      <c r="W12" s="60">
        <v>2606661</v>
      </c>
      <c r="X12" s="60">
        <v>-175414</v>
      </c>
      <c r="Y12" s="61">
        <v>-6.73</v>
      </c>
      <c r="Z12" s="62">
        <v>10426643</v>
      </c>
    </row>
    <row r="13" spans="1:26" ht="13.5">
      <c r="A13" s="58" t="s">
        <v>278</v>
      </c>
      <c r="B13" s="19">
        <v>9968330</v>
      </c>
      <c r="C13" s="19">
        <v>0</v>
      </c>
      <c r="D13" s="59">
        <v>3478238</v>
      </c>
      <c r="E13" s="60">
        <v>3478238</v>
      </c>
      <c r="F13" s="60">
        <v>289853</v>
      </c>
      <c r="G13" s="60">
        <v>289853</v>
      </c>
      <c r="H13" s="60">
        <v>0</v>
      </c>
      <c r="I13" s="60">
        <v>579706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579706</v>
      </c>
      <c r="W13" s="60">
        <v>869560</v>
      </c>
      <c r="X13" s="60">
        <v>-289854</v>
      </c>
      <c r="Y13" s="61">
        <v>-33.33</v>
      </c>
      <c r="Z13" s="62">
        <v>3478238</v>
      </c>
    </row>
    <row r="14" spans="1:26" ht="13.5">
      <c r="A14" s="58" t="s">
        <v>40</v>
      </c>
      <c r="B14" s="19">
        <v>380607</v>
      </c>
      <c r="C14" s="19">
        <v>0</v>
      </c>
      <c r="D14" s="59">
        <v>1125465</v>
      </c>
      <c r="E14" s="60">
        <v>1125465</v>
      </c>
      <c r="F14" s="60">
        <v>12180</v>
      </c>
      <c r="G14" s="60">
        <v>5976</v>
      </c>
      <c r="H14" s="60">
        <v>5834</v>
      </c>
      <c r="I14" s="60">
        <v>23990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23990</v>
      </c>
      <c r="W14" s="60">
        <v>281366</v>
      </c>
      <c r="X14" s="60">
        <v>-257376</v>
      </c>
      <c r="Y14" s="61">
        <v>-91.47</v>
      </c>
      <c r="Z14" s="62">
        <v>1125465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66620</v>
      </c>
      <c r="C16" s="19">
        <v>0</v>
      </c>
      <c r="D16" s="59">
        <v>99196</v>
      </c>
      <c r="E16" s="60">
        <v>99196</v>
      </c>
      <c r="F16" s="60">
        <v>10262</v>
      </c>
      <c r="G16" s="60">
        <v>11739</v>
      </c>
      <c r="H16" s="60">
        <v>11669</v>
      </c>
      <c r="I16" s="60">
        <v>33670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33670</v>
      </c>
      <c r="W16" s="60">
        <v>24799</v>
      </c>
      <c r="X16" s="60">
        <v>8871</v>
      </c>
      <c r="Y16" s="61">
        <v>35.77</v>
      </c>
      <c r="Z16" s="62">
        <v>99196</v>
      </c>
    </row>
    <row r="17" spans="1:26" ht="13.5">
      <c r="A17" s="58" t="s">
        <v>43</v>
      </c>
      <c r="B17" s="19">
        <v>34242998</v>
      </c>
      <c r="C17" s="19">
        <v>0</v>
      </c>
      <c r="D17" s="59">
        <v>36388816</v>
      </c>
      <c r="E17" s="60">
        <v>36388816</v>
      </c>
      <c r="F17" s="60">
        <v>2850709</v>
      </c>
      <c r="G17" s="60">
        <v>2724990</v>
      </c>
      <c r="H17" s="60">
        <v>6186788</v>
      </c>
      <c r="I17" s="60">
        <v>11762487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11762487</v>
      </c>
      <c r="W17" s="60">
        <v>9097204</v>
      </c>
      <c r="X17" s="60">
        <v>2665283</v>
      </c>
      <c r="Y17" s="61">
        <v>29.3</v>
      </c>
      <c r="Z17" s="62">
        <v>36388816</v>
      </c>
    </row>
    <row r="18" spans="1:26" ht="13.5">
      <c r="A18" s="70" t="s">
        <v>44</v>
      </c>
      <c r="B18" s="71">
        <f>SUM(B11:B17)</f>
        <v>95502208</v>
      </c>
      <c r="C18" s="71">
        <f>SUM(C11:C17)</f>
        <v>0</v>
      </c>
      <c r="D18" s="72">
        <f aca="true" t="shared" si="1" ref="D18:Z18">SUM(D11:D17)</f>
        <v>91275098</v>
      </c>
      <c r="E18" s="73">
        <f t="shared" si="1"/>
        <v>91275098</v>
      </c>
      <c r="F18" s="73">
        <f t="shared" si="1"/>
        <v>7435653</v>
      </c>
      <c r="G18" s="73">
        <f t="shared" si="1"/>
        <v>7560581</v>
      </c>
      <c r="H18" s="73">
        <f t="shared" si="1"/>
        <v>10843441</v>
      </c>
      <c r="I18" s="73">
        <f t="shared" si="1"/>
        <v>25839675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25839675</v>
      </c>
      <c r="W18" s="73">
        <f t="shared" si="1"/>
        <v>22818775</v>
      </c>
      <c r="X18" s="73">
        <f t="shared" si="1"/>
        <v>3020900</v>
      </c>
      <c r="Y18" s="67">
        <f>+IF(W18&lt;&gt;0,(X18/W18)*100,0)</f>
        <v>13.238659831651786</v>
      </c>
      <c r="Z18" s="74">
        <f t="shared" si="1"/>
        <v>91275098</v>
      </c>
    </row>
    <row r="19" spans="1:26" ht="13.5">
      <c r="A19" s="70" t="s">
        <v>45</v>
      </c>
      <c r="B19" s="75">
        <f>+B10-B18</f>
        <v>-7847085</v>
      </c>
      <c r="C19" s="75">
        <f>+C10-C18</f>
        <v>0</v>
      </c>
      <c r="D19" s="76">
        <f aca="true" t="shared" si="2" ref="D19:Z19">+D10-D18</f>
        <v>8684186</v>
      </c>
      <c r="E19" s="77">
        <f t="shared" si="2"/>
        <v>8684186</v>
      </c>
      <c r="F19" s="77">
        <f t="shared" si="2"/>
        <v>42237986</v>
      </c>
      <c r="G19" s="77">
        <f t="shared" si="2"/>
        <v>-6235289</v>
      </c>
      <c r="H19" s="77">
        <f t="shared" si="2"/>
        <v>-8965081</v>
      </c>
      <c r="I19" s="77">
        <f t="shared" si="2"/>
        <v>27037616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27037616</v>
      </c>
      <c r="W19" s="77">
        <f>IF(E10=E18,0,W10-W18)</f>
        <v>2171047</v>
      </c>
      <c r="X19" s="77">
        <f t="shared" si="2"/>
        <v>24866569</v>
      </c>
      <c r="Y19" s="78">
        <f>+IF(W19&lt;&gt;0,(X19/W19)*100,0)</f>
        <v>1145.3722098139747</v>
      </c>
      <c r="Z19" s="79">
        <f t="shared" si="2"/>
        <v>8684186</v>
      </c>
    </row>
    <row r="20" spans="1:26" ht="13.5">
      <c r="A20" s="58" t="s">
        <v>46</v>
      </c>
      <c r="B20" s="19">
        <v>71786741</v>
      </c>
      <c r="C20" s="19">
        <v>0</v>
      </c>
      <c r="D20" s="59">
        <v>61443000</v>
      </c>
      <c r="E20" s="60">
        <v>61443000</v>
      </c>
      <c r="F20" s="60">
        <v>8925108</v>
      </c>
      <c r="G20" s="60">
        <v>2835556</v>
      </c>
      <c r="H20" s="60">
        <v>7813713</v>
      </c>
      <c r="I20" s="60">
        <v>19574377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19574377</v>
      </c>
      <c r="W20" s="60">
        <v>15360750</v>
      </c>
      <c r="X20" s="60">
        <v>4213627</v>
      </c>
      <c r="Y20" s="61">
        <v>27.43</v>
      </c>
      <c r="Z20" s="62">
        <v>61443000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63939656</v>
      </c>
      <c r="C22" s="86">
        <f>SUM(C19:C21)</f>
        <v>0</v>
      </c>
      <c r="D22" s="87">
        <f aca="true" t="shared" si="3" ref="D22:Z22">SUM(D19:D21)</f>
        <v>70127186</v>
      </c>
      <c r="E22" s="88">
        <f t="shared" si="3"/>
        <v>70127186</v>
      </c>
      <c r="F22" s="88">
        <f t="shared" si="3"/>
        <v>51163094</v>
      </c>
      <c r="G22" s="88">
        <f t="shared" si="3"/>
        <v>-3399733</v>
      </c>
      <c r="H22" s="88">
        <f t="shared" si="3"/>
        <v>-1151368</v>
      </c>
      <c r="I22" s="88">
        <f t="shared" si="3"/>
        <v>46611993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46611993</v>
      </c>
      <c r="W22" s="88">
        <f t="shared" si="3"/>
        <v>17531797</v>
      </c>
      <c r="X22" s="88">
        <f t="shared" si="3"/>
        <v>29080196</v>
      </c>
      <c r="Y22" s="89">
        <f>+IF(W22&lt;&gt;0,(X22/W22)*100,0)</f>
        <v>165.87116540306735</v>
      </c>
      <c r="Z22" s="90">
        <f t="shared" si="3"/>
        <v>70127186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63939656</v>
      </c>
      <c r="C24" s="75">
        <f>SUM(C22:C23)</f>
        <v>0</v>
      </c>
      <c r="D24" s="76">
        <f aca="true" t="shared" si="4" ref="D24:Z24">SUM(D22:D23)</f>
        <v>70127186</v>
      </c>
      <c r="E24" s="77">
        <f t="shared" si="4"/>
        <v>70127186</v>
      </c>
      <c r="F24" s="77">
        <f t="shared" si="4"/>
        <v>51163094</v>
      </c>
      <c r="G24" s="77">
        <f t="shared" si="4"/>
        <v>-3399733</v>
      </c>
      <c r="H24" s="77">
        <f t="shared" si="4"/>
        <v>-1151368</v>
      </c>
      <c r="I24" s="77">
        <f t="shared" si="4"/>
        <v>46611993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46611993</v>
      </c>
      <c r="W24" s="77">
        <f t="shared" si="4"/>
        <v>17531797</v>
      </c>
      <c r="X24" s="77">
        <f t="shared" si="4"/>
        <v>29080196</v>
      </c>
      <c r="Y24" s="78">
        <f>+IF(W24&lt;&gt;0,(X24/W24)*100,0)</f>
        <v>165.87116540306735</v>
      </c>
      <c r="Z24" s="79">
        <f t="shared" si="4"/>
        <v>70127186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74316434</v>
      </c>
      <c r="C27" s="22">
        <v>0</v>
      </c>
      <c r="D27" s="99">
        <v>95675000</v>
      </c>
      <c r="E27" s="100">
        <v>95675000</v>
      </c>
      <c r="F27" s="100">
        <v>8715138</v>
      </c>
      <c r="G27" s="100">
        <v>2898205</v>
      </c>
      <c r="H27" s="100">
        <v>6899649</v>
      </c>
      <c r="I27" s="100">
        <v>18512992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18512992</v>
      </c>
      <c r="W27" s="100">
        <v>23918750</v>
      </c>
      <c r="X27" s="100">
        <v>-5405758</v>
      </c>
      <c r="Y27" s="101">
        <v>-22.6</v>
      </c>
      <c r="Z27" s="102">
        <v>95675000</v>
      </c>
    </row>
    <row r="28" spans="1:26" ht="13.5">
      <c r="A28" s="103" t="s">
        <v>46</v>
      </c>
      <c r="B28" s="19">
        <v>71786741</v>
      </c>
      <c r="C28" s="19">
        <v>0</v>
      </c>
      <c r="D28" s="59">
        <v>61443000</v>
      </c>
      <c r="E28" s="60">
        <v>61443000</v>
      </c>
      <c r="F28" s="60">
        <v>8645708</v>
      </c>
      <c r="G28" s="60">
        <v>2835556</v>
      </c>
      <c r="H28" s="60">
        <v>6854135</v>
      </c>
      <c r="I28" s="60">
        <v>18335399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18335399</v>
      </c>
      <c r="W28" s="60">
        <v>15360750</v>
      </c>
      <c r="X28" s="60">
        <v>2974649</v>
      </c>
      <c r="Y28" s="61">
        <v>19.37</v>
      </c>
      <c r="Z28" s="62">
        <v>61443000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30672000</v>
      </c>
      <c r="E30" s="60">
        <v>30672000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7668000</v>
      </c>
      <c r="X30" s="60">
        <v>-7668000</v>
      </c>
      <c r="Y30" s="61">
        <v>-100</v>
      </c>
      <c r="Z30" s="62">
        <v>30672000</v>
      </c>
    </row>
    <row r="31" spans="1:26" ht="13.5">
      <c r="A31" s="58" t="s">
        <v>53</v>
      </c>
      <c r="B31" s="19">
        <v>2529693</v>
      </c>
      <c r="C31" s="19">
        <v>0</v>
      </c>
      <c r="D31" s="59">
        <v>3560000</v>
      </c>
      <c r="E31" s="60">
        <v>3560000</v>
      </c>
      <c r="F31" s="60">
        <v>69430</v>
      </c>
      <c r="G31" s="60">
        <v>62649</v>
      </c>
      <c r="H31" s="60">
        <v>45514</v>
      </c>
      <c r="I31" s="60">
        <v>177593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177593</v>
      </c>
      <c r="W31" s="60">
        <v>890000</v>
      </c>
      <c r="X31" s="60">
        <v>-712407</v>
      </c>
      <c r="Y31" s="61">
        <v>-80.05</v>
      </c>
      <c r="Z31" s="62">
        <v>3560000</v>
      </c>
    </row>
    <row r="32" spans="1:26" ht="13.5">
      <c r="A32" s="70" t="s">
        <v>54</v>
      </c>
      <c r="B32" s="22">
        <f>SUM(B28:B31)</f>
        <v>74316434</v>
      </c>
      <c r="C32" s="22">
        <f>SUM(C28:C31)</f>
        <v>0</v>
      </c>
      <c r="D32" s="99">
        <f aca="true" t="shared" si="5" ref="D32:Z32">SUM(D28:D31)</f>
        <v>95675000</v>
      </c>
      <c r="E32" s="100">
        <f t="shared" si="5"/>
        <v>95675000</v>
      </c>
      <c r="F32" s="100">
        <f t="shared" si="5"/>
        <v>8715138</v>
      </c>
      <c r="G32" s="100">
        <f t="shared" si="5"/>
        <v>2898205</v>
      </c>
      <c r="H32" s="100">
        <f t="shared" si="5"/>
        <v>6899649</v>
      </c>
      <c r="I32" s="100">
        <f t="shared" si="5"/>
        <v>18512992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18512992</v>
      </c>
      <c r="W32" s="100">
        <f t="shared" si="5"/>
        <v>23918750</v>
      </c>
      <c r="X32" s="100">
        <f t="shared" si="5"/>
        <v>-5405758</v>
      </c>
      <c r="Y32" s="101">
        <f>+IF(W32&lt;&gt;0,(X32/W32)*100,0)</f>
        <v>-22.600503788868565</v>
      </c>
      <c r="Z32" s="102">
        <f t="shared" si="5"/>
        <v>95675000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12849764</v>
      </c>
      <c r="C35" s="19">
        <v>0</v>
      </c>
      <c r="D35" s="59">
        <v>12526640</v>
      </c>
      <c r="E35" s="60">
        <v>12526640</v>
      </c>
      <c r="F35" s="60">
        <v>54833927</v>
      </c>
      <c r="G35" s="60">
        <v>45192598</v>
      </c>
      <c r="H35" s="60">
        <v>35730350</v>
      </c>
      <c r="I35" s="60">
        <v>35730350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35730350</v>
      </c>
      <c r="W35" s="60">
        <v>3131660</v>
      </c>
      <c r="X35" s="60">
        <v>32598690</v>
      </c>
      <c r="Y35" s="61">
        <v>1040.94</v>
      </c>
      <c r="Z35" s="62">
        <v>12526640</v>
      </c>
    </row>
    <row r="36" spans="1:26" ht="13.5">
      <c r="A36" s="58" t="s">
        <v>57</v>
      </c>
      <c r="B36" s="19">
        <v>207673047</v>
      </c>
      <c r="C36" s="19">
        <v>0</v>
      </c>
      <c r="D36" s="59">
        <v>324223926</v>
      </c>
      <c r="E36" s="60">
        <v>324223926</v>
      </c>
      <c r="F36" s="60">
        <v>215928888</v>
      </c>
      <c r="G36" s="60">
        <v>218367254</v>
      </c>
      <c r="H36" s="60">
        <v>206294338</v>
      </c>
      <c r="I36" s="60">
        <v>206294338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206294338</v>
      </c>
      <c r="W36" s="60">
        <v>81055982</v>
      </c>
      <c r="X36" s="60">
        <v>125238356</v>
      </c>
      <c r="Y36" s="61">
        <v>154.51</v>
      </c>
      <c r="Z36" s="62">
        <v>324223926</v>
      </c>
    </row>
    <row r="37" spans="1:26" ht="13.5">
      <c r="A37" s="58" t="s">
        <v>58</v>
      </c>
      <c r="B37" s="19">
        <v>24833943</v>
      </c>
      <c r="C37" s="19">
        <v>0</v>
      </c>
      <c r="D37" s="59">
        <v>17608611</v>
      </c>
      <c r="E37" s="60">
        <v>17608611</v>
      </c>
      <c r="F37" s="60">
        <v>29853171</v>
      </c>
      <c r="G37" s="60">
        <v>25546265</v>
      </c>
      <c r="H37" s="60">
        <v>24951321</v>
      </c>
      <c r="I37" s="60">
        <v>24951321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24951321</v>
      </c>
      <c r="W37" s="60">
        <v>4402153</v>
      </c>
      <c r="X37" s="60">
        <v>20549168</v>
      </c>
      <c r="Y37" s="61">
        <v>466.8</v>
      </c>
      <c r="Z37" s="62">
        <v>17608611</v>
      </c>
    </row>
    <row r="38" spans="1:26" ht="13.5">
      <c r="A38" s="58" t="s">
        <v>59</v>
      </c>
      <c r="B38" s="19">
        <v>5143140</v>
      </c>
      <c r="C38" s="19">
        <v>0</v>
      </c>
      <c r="D38" s="59">
        <v>39440684</v>
      </c>
      <c r="E38" s="60">
        <v>39440684</v>
      </c>
      <c r="F38" s="60">
        <v>5122492</v>
      </c>
      <c r="G38" s="60">
        <v>5122492</v>
      </c>
      <c r="H38" s="60">
        <v>5122492</v>
      </c>
      <c r="I38" s="60">
        <v>5122492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5122492</v>
      </c>
      <c r="W38" s="60">
        <v>9860171</v>
      </c>
      <c r="X38" s="60">
        <v>-4737679</v>
      </c>
      <c r="Y38" s="61">
        <v>-48.05</v>
      </c>
      <c r="Z38" s="62">
        <v>39440684</v>
      </c>
    </row>
    <row r="39" spans="1:26" ht="13.5">
      <c r="A39" s="58" t="s">
        <v>60</v>
      </c>
      <c r="B39" s="19">
        <v>190545728</v>
      </c>
      <c r="C39" s="19">
        <v>0</v>
      </c>
      <c r="D39" s="59">
        <v>279701271</v>
      </c>
      <c r="E39" s="60">
        <v>279701271</v>
      </c>
      <c r="F39" s="60">
        <v>235787152</v>
      </c>
      <c r="G39" s="60">
        <v>232891095</v>
      </c>
      <c r="H39" s="60">
        <v>211950875</v>
      </c>
      <c r="I39" s="60">
        <v>211950875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211950875</v>
      </c>
      <c r="W39" s="60">
        <v>69925318</v>
      </c>
      <c r="X39" s="60">
        <v>142025557</v>
      </c>
      <c r="Y39" s="61">
        <v>203.11</v>
      </c>
      <c r="Z39" s="62">
        <v>279701271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6033678</v>
      </c>
      <c r="C42" s="19">
        <v>0</v>
      </c>
      <c r="D42" s="59">
        <v>72078003</v>
      </c>
      <c r="E42" s="60">
        <v>72078003</v>
      </c>
      <c r="F42" s="60">
        <v>40682518</v>
      </c>
      <c r="G42" s="60">
        <v>-8010725</v>
      </c>
      <c r="H42" s="60">
        <v>713398</v>
      </c>
      <c r="I42" s="60">
        <v>33385191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33385191</v>
      </c>
      <c r="W42" s="60">
        <v>30255084</v>
      </c>
      <c r="X42" s="60">
        <v>3130107</v>
      </c>
      <c r="Y42" s="61">
        <v>10.35</v>
      </c>
      <c r="Z42" s="62">
        <v>72078003</v>
      </c>
    </row>
    <row r="43" spans="1:26" ht="13.5">
      <c r="A43" s="58" t="s">
        <v>63</v>
      </c>
      <c r="B43" s="19">
        <v>0</v>
      </c>
      <c r="C43" s="19">
        <v>0</v>
      </c>
      <c r="D43" s="59">
        <v>-95674992</v>
      </c>
      <c r="E43" s="60">
        <v>-95674992</v>
      </c>
      <c r="F43" s="60">
        <v>-8481219</v>
      </c>
      <c r="G43" s="60">
        <v>-2898206</v>
      </c>
      <c r="H43" s="60">
        <v>-7043741</v>
      </c>
      <c r="I43" s="60">
        <v>-18423166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-18423166</v>
      </c>
      <c r="W43" s="60">
        <v>-23918748</v>
      </c>
      <c r="X43" s="60">
        <v>5495582</v>
      </c>
      <c r="Y43" s="61">
        <v>-22.98</v>
      </c>
      <c r="Z43" s="62">
        <v>-95674992</v>
      </c>
    </row>
    <row r="44" spans="1:26" ht="13.5">
      <c r="A44" s="58" t="s">
        <v>64</v>
      </c>
      <c r="B44" s="19">
        <v>0</v>
      </c>
      <c r="C44" s="19">
        <v>0</v>
      </c>
      <c r="D44" s="59">
        <v>28400208</v>
      </c>
      <c r="E44" s="60">
        <v>28400208</v>
      </c>
      <c r="F44" s="60">
        <v>1160164</v>
      </c>
      <c r="G44" s="60">
        <v>941268</v>
      </c>
      <c r="H44" s="60">
        <v>-21073</v>
      </c>
      <c r="I44" s="60">
        <v>2080359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2080359</v>
      </c>
      <c r="W44" s="60">
        <v>7100052</v>
      </c>
      <c r="X44" s="60">
        <v>-5019693</v>
      </c>
      <c r="Y44" s="61">
        <v>-70.7</v>
      </c>
      <c r="Z44" s="62">
        <v>28400208</v>
      </c>
    </row>
    <row r="45" spans="1:26" ht="13.5">
      <c r="A45" s="70" t="s">
        <v>65</v>
      </c>
      <c r="B45" s="22">
        <v>785265</v>
      </c>
      <c r="C45" s="22">
        <v>0</v>
      </c>
      <c r="D45" s="99">
        <v>5965740</v>
      </c>
      <c r="E45" s="100">
        <v>5965740</v>
      </c>
      <c r="F45" s="100">
        <v>34141977</v>
      </c>
      <c r="G45" s="100">
        <v>24174314</v>
      </c>
      <c r="H45" s="100">
        <v>17822898</v>
      </c>
      <c r="I45" s="100">
        <v>17822898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17822898</v>
      </c>
      <c r="W45" s="100">
        <v>14598909</v>
      </c>
      <c r="X45" s="100">
        <v>3223989</v>
      </c>
      <c r="Y45" s="101">
        <v>22.08</v>
      </c>
      <c r="Z45" s="102">
        <v>5965740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-2066449</v>
      </c>
      <c r="C49" s="52">
        <v>0</v>
      </c>
      <c r="D49" s="129">
        <v>-530249</v>
      </c>
      <c r="E49" s="54">
        <v>14863735</v>
      </c>
      <c r="F49" s="54">
        <v>0</v>
      </c>
      <c r="G49" s="54">
        <v>0</v>
      </c>
      <c r="H49" s="54">
        <v>0</v>
      </c>
      <c r="I49" s="54">
        <v>519898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-3100432</v>
      </c>
      <c r="W49" s="54">
        <v>1060176</v>
      </c>
      <c r="X49" s="54">
        <v>2576129</v>
      </c>
      <c r="Y49" s="54">
        <v>14869825</v>
      </c>
      <c r="Z49" s="130">
        <v>28192633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113688</v>
      </c>
      <c r="C51" s="52">
        <v>0</v>
      </c>
      <c r="D51" s="129">
        <v>125938</v>
      </c>
      <c r="E51" s="54">
        <v>-156841</v>
      </c>
      <c r="F51" s="54">
        <v>0</v>
      </c>
      <c r="G51" s="54">
        <v>0</v>
      </c>
      <c r="H51" s="54">
        <v>0</v>
      </c>
      <c r="I51" s="54">
        <v>297665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27646</v>
      </c>
      <c r="W51" s="54">
        <v>235179</v>
      </c>
      <c r="X51" s="54">
        <v>82424</v>
      </c>
      <c r="Y51" s="54">
        <v>0</v>
      </c>
      <c r="Z51" s="130">
        <v>725699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88.16669590382976</v>
      </c>
      <c r="C58" s="5">
        <f>IF(C67=0,0,+(C76/C67)*100)</f>
        <v>0</v>
      </c>
      <c r="D58" s="6">
        <f aca="true" t="shared" si="6" ref="D58:Z58">IF(D67=0,0,+(D76/D67)*100)</f>
        <v>50.26408260935176</v>
      </c>
      <c r="E58" s="7">
        <f t="shared" si="6"/>
        <v>50.26408260935176</v>
      </c>
      <c r="F58" s="7">
        <f t="shared" si="6"/>
        <v>3.4842028465373645</v>
      </c>
      <c r="G58" s="7">
        <f t="shared" si="6"/>
        <v>48.043462583235176</v>
      </c>
      <c r="H58" s="7">
        <f t="shared" si="6"/>
        <v>385.1481360110525</v>
      </c>
      <c r="I58" s="7">
        <f t="shared" si="6"/>
        <v>29.269364973508022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29.269364973508022</v>
      </c>
      <c r="W58" s="7">
        <f t="shared" si="6"/>
        <v>50.26407761589036</v>
      </c>
      <c r="X58" s="7">
        <f t="shared" si="6"/>
        <v>0</v>
      </c>
      <c r="Y58" s="7">
        <f t="shared" si="6"/>
        <v>0</v>
      </c>
      <c r="Z58" s="8">
        <f t="shared" si="6"/>
        <v>50.26408260935176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50.31612191444501</v>
      </c>
      <c r="E59" s="10">
        <f t="shared" si="7"/>
        <v>50.31612191444501</v>
      </c>
      <c r="F59" s="10">
        <f t="shared" si="7"/>
        <v>3.218383132563668</v>
      </c>
      <c r="G59" s="10">
        <f t="shared" si="7"/>
        <v>48.831884654648725</v>
      </c>
      <c r="H59" s="10">
        <f t="shared" si="7"/>
        <v>644.7976336324405</v>
      </c>
      <c r="I59" s="10">
        <f t="shared" si="7"/>
        <v>30.080703292769893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30.080703292769893</v>
      </c>
      <c r="W59" s="10">
        <f t="shared" si="7"/>
        <v>50.31612789696713</v>
      </c>
      <c r="X59" s="10">
        <f t="shared" si="7"/>
        <v>0</v>
      </c>
      <c r="Y59" s="10">
        <f t="shared" si="7"/>
        <v>0</v>
      </c>
      <c r="Z59" s="11">
        <f t="shared" si="7"/>
        <v>50.31612191444501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49.999697968779635</v>
      </c>
      <c r="E60" s="13">
        <f t="shared" si="7"/>
        <v>49.999697968779635</v>
      </c>
      <c r="F60" s="13">
        <f t="shared" si="7"/>
        <v>44.64085320402028</v>
      </c>
      <c r="G60" s="13">
        <f t="shared" si="7"/>
        <v>41.00692239043568</v>
      </c>
      <c r="H60" s="13">
        <f t="shared" si="7"/>
        <v>38.31312505531463</v>
      </c>
      <c r="I60" s="13">
        <f t="shared" si="7"/>
        <v>41.300448551445854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41.300448551445854</v>
      </c>
      <c r="W60" s="13">
        <f t="shared" si="7"/>
        <v>49.99963756297343</v>
      </c>
      <c r="X60" s="13">
        <f t="shared" si="7"/>
        <v>0</v>
      </c>
      <c r="Y60" s="13">
        <f t="shared" si="7"/>
        <v>0</v>
      </c>
      <c r="Z60" s="14">
        <f t="shared" si="7"/>
        <v>49.999697968779635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49.999697968779635</v>
      </c>
      <c r="E64" s="13">
        <f t="shared" si="7"/>
        <v>49.999697968779635</v>
      </c>
      <c r="F64" s="13">
        <f t="shared" si="7"/>
        <v>44.64085320402028</v>
      </c>
      <c r="G64" s="13">
        <f t="shared" si="7"/>
        <v>41.00692239043568</v>
      </c>
      <c r="H64" s="13">
        <f t="shared" si="7"/>
        <v>38.31312505531463</v>
      </c>
      <c r="I64" s="13">
        <f t="shared" si="7"/>
        <v>41.300448551445854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41.300448551445854</v>
      </c>
      <c r="W64" s="13">
        <f t="shared" si="7"/>
        <v>49.99963756297343</v>
      </c>
      <c r="X64" s="13">
        <f t="shared" si="7"/>
        <v>0</v>
      </c>
      <c r="Y64" s="13">
        <f t="shared" si="7"/>
        <v>0</v>
      </c>
      <c r="Z64" s="14">
        <f t="shared" si="7"/>
        <v>49.999697968779635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10300817</v>
      </c>
      <c r="C67" s="24"/>
      <c r="D67" s="25">
        <v>10065979</v>
      </c>
      <c r="E67" s="26">
        <v>10065979</v>
      </c>
      <c r="F67" s="26">
        <v>15430818</v>
      </c>
      <c r="G67" s="26">
        <v>831980</v>
      </c>
      <c r="H67" s="26">
        <v>1074148</v>
      </c>
      <c r="I67" s="26">
        <v>17336946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17336946</v>
      </c>
      <c r="W67" s="26">
        <v>2516495</v>
      </c>
      <c r="X67" s="26"/>
      <c r="Y67" s="25"/>
      <c r="Z67" s="27">
        <v>10065979</v>
      </c>
    </row>
    <row r="68" spans="1:26" ht="13.5" hidden="1">
      <c r="A68" s="37" t="s">
        <v>31</v>
      </c>
      <c r="B68" s="19">
        <v>7642939</v>
      </c>
      <c r="C68" s="19"/>
      <c r="D68" s="20">
        <v>8410521</v>
      </c>
      <c r="E68" s="21">
        <v>8410521</v>
      </c>
      <c r="F68" s="21">
        <v>15011979</v>
      </c>
      <c r="G68" s="21">
        <v>714099</v>
      </c>
      <c r="H68" s="21">
        <v>634221</v>
      </c>
      <c r="I68" s="21">
        <v>16360299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16360299</v>
      </c>
      <c r="W68" s="21">
        <v>2102630</v>
      </c>
      <c r="X68" s="21"/>
      <c r="Y68" s="20"/>
      <c r="Z68" s="23">
        <v>8410521</v>
      </c>
    </row>
    <row r="69" spans="1:26" ht="13.5" hidden="1">
      <c r="A69" s="38" t="s">
        <v>32</v>
      </c>
      <c r="B69" s="19">
        <v>1438951</v>
      </c>
      <c r="C69" s="19"/>
      <c r="D69" s="20">
        <v>1655458</v>
      </c>
      <c r="E69" s="21">
        <v>1655458</v>
      </c>
      <c r="F69" s="21">
        <v>122081</v>
      </c>
      <c r="G69" s="21">
        <v>124379</v>
      </c>
      <c r="H69" s="21">
        <v>124289</v>
      </c>
      <c r="I69" s="21">
        <v>370749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370749</v>
      </c>
      <c r="W69" s="21">
        <v>413865</v>
      </c>
      <c r="X69" s="21"/>
      <c r="Y69" s="20"/>
      <c r="Z69" s="23">
        <v>1655458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1438951</v>
      </c>
      <c r="C73" s="19"/>
      <c r="D73" s="20">
        <v>1655458</v>
      </c>
      <c r="E73" s="21">
        <v>1655458</v>
      </c>
      <c r="F73" s="21">
        <v>122081</v>
      </c>
      <c r="G73" s="21">
        <v>124379</v>
      </c>
      <c r="H73" s="21">
        <v>124289</v>
      </c>
      <c r="I73" s="21">
        <v>370749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370749</v>
      </c>
      <c r="W73" s="21">
        <v>413865</v>
      </c>
      <c r="X73" s="21"/>
      <c r="Y73" s="20"/>
      <c r="Z73" s="23">
        <v>1655458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1218927</v>
      </c>
      <c r="C75" s="28"/>
      <c r="D75" s="29"/>
      <c r="E75" s="30"/>
      <c r="F75" s="30">
        <v>296758</v>
      </c>
      <c r="G75" s="30">
        <v>-6498</v>
      </c>
      <c r="H75" s="30">
        <v>315638</v>
      </c>
      <c r="I75" s="30">
        <v>605898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605898</v>
      </c>
      <c r="W75" s="30"/>
      <c r="X75" s="30"/>
      <c r="Y75" s="29"/>
      <c r="Z75" s="31"/>
    </row>
    <row r="76" spans="1:26" ht="13.5" hidden="1">
      <c r="A76" s="42" t="s">
        <v>286</v>
      </c>
      <c r="B76" s="32">
        <v>9081890</v>
      </c>
      <c r="C76" s="32"/>
      <c r="D76" s="33">
        <v>5059572</v>
      </c>
      <c r="E76" s="34">
        <v>5059572</v>
      </c>
      <c r="F76" s="34">
        <v>537641</v>
      </c>
      <c r="G76" s="34">
        <v>399712</v>
      </c>
      <c r="H76" s="34">
        <v>4137061</v>
      </c>
      <c r="I76" s="34">
        <v>5074414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5074414</v>
      </c>
      <c r="W76" s="34">
        <v>1264893</v>
      </c>
      <c r="X76" s="34"/>
      <c r="Y76" s="33"/>
      <c r="Z76" s="35">
        <v>5059572</v>
      </c>
    </row>
    <row r="77" spans="1:26" ht="13.5" hidden="1">
      <c r="A77" s="37" t="s">
        <v>31</v>
      </c>
      <c r="B77" s="19">
        <v>7642939</v>
      </c>
      <c r="C77" s="19"/>
      <c r="D77" s="20">
        <v>4231848</v>
      </c>
      <c r="E77" s="21">
        <v>4231848</v>
      </c>
      <c r="F77" s="21">
        <v>483143</v>
      </c>
      <c r="G77" s="21">
        <v>348708</v>
      </c>
      <c r="H77" s="21">
        <v>4089442</v>
      </c>
      <c r="I77" s="21">
        <v>4921293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4921293</v>
      </c>
      <c r="W77" s="21">
        <v>1057962</v>
      </c>
      <c r="X77" s="21"/>
      <c r="Y77" s="20"/>
      <c r="Z77" s="23">
        <v>4231848</v>
      </c>
    </row>
    <row r="78" spans="1:26" ht="13.5" hidden="1">
      <c r="A78" s="38" t="s">
        <v>32</v>
      </c>
      <c r="B78" s="19">
        <v>1438951</v>
      </c>
      <c r="C78" s="19"/>
      <c r="D78" s="20">
        <v>827724</v>
      </c>
      <c r="E78" s="21">
        <v>827724</v>
      </c>
      <c r="F78" s="21">
        <v>54498</v>
      </c>
      <c r="G78" s="21">
        <v>51004</v>
      </c>
      <c r="H78" s="21">
        <v>47619</v>
      </c>
      <c r="I78" s="21">
        <v>153121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153121</v>
      </c>
      <c r="W78" s="21">
        <v>206931</v>
      </c>
      <c r="X78" s="21"/>
      <c r="Y78" s="20"/>
      <c r="Z78" s="23">
        <v>827724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1438951</v>
      </c>
      <c r="C82" s="19"/>
      <c r="D82" s="20">
        <v>827724</v>
      </c>
      <c r="E82" s="21">
        <v>827724</v>
      </c>
      <c r="F82" s="21">
        <v>54498</v>
      </c>
      <c r="G82" s="21">
        <v>51004</v>
      </c>
      <c r="H82" s="21">
        <v>47619</v>
      </c>
      <c r="I82" s="21">
        <v>153121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153121</v>
      </c>
      <c r="W82" s="21">
        <v>206931</v>
      </c>
      <c r="X82" s="21"/>
      <c r="Y82" s="20"/>
      <c r="Z82" s="23">
        <v>827724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8404000</v>
      </c>
      <c r="F5" s="358">
        <f t="shared" si="0"/>
        <v>8404000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2101000</v>
      </c>
      <c r="Y5" s="358">
        <f t="shared" si="0"/>
        <v>-2101000</v>
      </c>
      <c r="Z5" s="359">
        <f>+IF(X5&lt;&gt;0,+(Y5/X5)*100,0)</f>
        <v>-100</v>
      </c>
      <c r="AA5" s="360">
        <f>+AA6+AA8+AA11+AA13+AA15</f>
        <v>8404000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8404000</v>
      </c>
      <c r="F6" s="59">
        <f t="shared" si="1"/>
        <v>8404000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2101000</v>
      </c>
      <c r="Y6" s="59">
        <f t="shared" si="1"/>
        <v>-2101000</v>
      </c>
      <c r="Z6" s="61">
        <f>+IF(X6&lt;&gt;0,+(Y6/X6)*100,0)</f>
        <v>-100</v>
      </c>
      <c r="AA6" s="62">
        <f t="shared" si="1"/>
        <v>8404000</v>
      </c>
    </row>
    <row r="7" spans="1:27" ht="13.5">
      <c r="A7" s="291" t="s">
        <v>228</v>
      </c>
      <c r="B7" s="142"/>
      <c r="C7" s="60"/>
      <c r="D7" s="340"/>
      <c r="E7" s="60">
        <v>8404000</v>
      </c>
      <c r="F7" s="59">
        <v>8404000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2101000</v>
      </c>
      <c r="Y7" s="59">
        <v>-2101000</v>
      </c>
      <c r="Z7" s="61">
        <v>-100</v>
      </c>
      <c r="AA7" s="62">
        <v>8404000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8404000</v>
      </c>
      <c r="F60" s="264">
        <f t="shared" si="14"/>
        <v>8404000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2101000</v>
      </c>
      <c r="Y60" s="264">
        <f t="shared" si="14"/>
        <v>-2101000</v>
      </c>
      <c r="Z60" s="337">
        <f>+IF(X60&lt;&gt;0,+(Y60/X60)*100,0)</f>
        <v>-100</v>
      </c>
      <c r="AA60" s="232">
        <f>+AA57+AA54+AA51+AA40+AA37+AA34+AA22+AA5</f>
        <v>8404000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84876736</v>
      </c>
      <c r="D5" s="153">
        <f>SUM(D6:D8)</f>
        <v>0</v>
      </c>
      <c r="E5" s="154">
        <f t="shared" si="0"/>
        <v>94273634</v>
      </c>
      <c r="F5" s="100">
        <f t="shared" si="0"/>
        <v>94273634</v>
      </c>
      <c r="G5" s="100">
        <f t="shared" si="0"/>
        <v>49423714</v>
      </c>
      <c r="H5" s="100">
        <f t="shared" si="0"/>
        <v>878291</v>
      </c>
      <c r="I5" s="100">
        <f t="shared" si="0"/>
        <v>1121846</v>
      </c>
      <c r="J5" s="100">
        <f t="shared" si="0"/>
        <v>51423851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51423851</v>
      </c>
      <c r="X5" s="100">
        <f t="shared" si="0"/>
        <v>23568408</v>
      </c>
      <c r="Y5" s="100">
        <f t="shared" si="0"/>
        <v>27855443</v>
      </c>
      <c r="Z5" s="137">
        <f>+IF(X5&lt;&gt;0,+(Y5/X5)*100,0)</f>
        <v>118.18975214617807</v>
      </c>
      <c r="AA5" s="153">
        <f>SUM(AA6:AA8)</f>
        <v>94273634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84694728</v>
      </c>
      <c r="D7" s="157"/>
      <c r="E7" s="158">
        <v>94094113</v>
      </c>
      <c r="F7" s="159">
        <v>94094113</v>
      </c>
      <c r="G7" s="159">
        <v>49423714</v>
      </c>
      <c r="H7" s="159">
        <v>866246</v>
      </c>
      <c r="I7" s="159">
        <v>1121846</v>
      </c>
      <c r="J7" s="159">
        <v>51411806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51411806</v>
      </c>
      <c r="X7" s="159">
        <v>23523528</v>
      </c>
      <c r="Y7" s="159">
        <v>27888278</v>
      </c>
      <c r="Z7" s="141">
        <v>118.55</v>
      </c>
      <c r="AA7" s="157">
        <v>94094113</v>
      </c>
    </row>
    <row r="8" spans="1:27" ht="13.5">
      <c r="A8" s="138" t="s">
        <v>77</v>
      </c>
      <c r="B8" s="136"/>
      <c r="C8" s="155">
        <v>182008</v>
      </c>
      <c r="D8" s="155"/>
      <c r="E8" s="156">
        <v>179521</v>
      </c>
      <c r="F8" s="60">
        <v>179521</v>
      </c>
      <c r="G8" s="60"/>
      <c r="H8" s="60">
        <v>12045</v>
      </c>
      <c r="I8" s="60"/>
      <c r="J8" s="60">
        <v>12045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12045</v>
      </c>
      <c r="X8" s="60">
        <v>44880</v>
      </c>
      <c r="Y8" s="60">
        <v>-32835</v>
      </c>
      <c r="Z8" s="140">
        <v>-73.16</v>
      </c>
      <c r="AA8" s="155">
        <v>179521</v>
      </c>
    </row>
    <row r="9" spans="1:27" ht="13.5">
      <c r="A9" s="135" t="s">
        <v>78</v>
      </c>
      <c r="B9" s="136"/>
      <c r="C9" s="153">
        <f aca="true" t="shared" si="1" ref="C9:Y9">SUM(C10:C14)</f>
        <v>674553</v>
      </c>
      <c r="D9" s="153">
        <f>SUM(D10:D14)</f>
        <v>0</v>
      </c>
      <c r="E9" s="154">
        <f t="shared" si="1"/>
        <v>790436</v>
      </c>
      <c r="F9" s="100">
        <f t="shared" si="1"/>
        <v>790436</v>
      </c>
      <c r="G9" s="100">
        <f t="shared" si="1"/>
        <v>77577</v>
      </c>
      <c r="H9" s="100">
        <f t="shared" si="1"/>
        <v>356237</v>
      </c>
      <c r="I9" s="100">
        <f t="shared" si="1"/>
        <v>168177</v>
      </c>
      <c r="J9" s="100">
        <f t="shared" si="1"/>
        <v>601991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601991</v>
      </c>
      <c r="X9" s="100">
        <f t="shared" si="1"/>
        <v>197610</v>
      </c>
      <c r="Y9" s="100">
        <f t="shared" si="1"/>
        <v>404381</v>
      </c>
      <c r="Z9" s="137">
        <f>+IF(X9&lt;&gt;0,+(Y9/X9)*100,0)</f>
        <v>204.63589899296593</v>
      </c>
      <c r="AA9" s="153">
        <f>SUM(AA10:AA14)</f>
        <v>790436</v>
      </c>
    </row>
    <row r="10" spans="1:27" ht="13.5">
      <c r="A10" s="138" t="s">
        <v>79</v>
      </c>
      <c r="B10" s="136"/>
      <c r="C10" s="155">
        <v>420476</v>
      </c>
      <c r="D10" s="155"/>
      <c r="E10" s="156">
        <v>737742</v>
      </c>
      <c r="F10" s="60">
        <v>737742</v>
      </c>
      <c r="G10" s="60">
        <v>6177</v>
      </c>
      <c r="H10" s="60">
        <v>348837</v>
      </c>
      <c r="I10" s="60">
        <v>127527</v>
      </c>
      <c r="J10" s="60">
        <v>482541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482541</v>
      </c>
      <c r="X10" s="60">
        <v>184436</v>
      </c>
      <c r="Y10" s="60">
        <v>298105</v>
      </c>
      <c r="Z10" s="140">
        <v>161.63</v>
      </c>
      <c r="AA10" s="155">
        <v>737742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254077</v>
      </c>
      <c r="D12" s="155"/>
      <c r="E12" s="156">
        <v>52694</v>
      </c>
      <c r="F12" s="60">
        <v>52694</v>
      </c>
      <c r="G12" s="60">
        <v>71400</v>
      </c>
      <c r="H12" s="60">
        <v>7400</v>
      </c>
      <c r="I12" s="60">
        <v>40650</v>
      </c>
      <c r="J12" s="60">
        <v>119450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119450</v>
      </c>
      <c r="X12" s="60">
        <v>13174</v>
      </c>
      <c r="Y12" s="60">
        <v>106276</v>
      </c>
      <c r="Z12" s="140">
        <v>806.71</v>
      </c>
      <c r="AA12" s="155">
        <v>52694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72451624</v>
      </c>
      <c r="D15" s="153">
        <f>SUM(D16:D18)</f>
        <v>0</v>
      </c>
      <c r="E15" s="154">
        <f t="shared" si="2"/>
        <v>64632756</v>
      </c>
      <c r="F15" s="100">
        <f t="shared" si="2"/>
        <v>64632756</v>
      </c>
      <c r="G15" s="100">
        <f t="shared" si="2"/>
        <v>8975375</v>
      </c>
      <c r="H15" s="100">
        <f t="shared" si="2"/>
        <v>2801941</v>
      </c>
      <c r="I15" s="100">
        <f t="shared" si="2"/>
        <v>8277761</v>
      </c>
      <c r="J15" s="100">
        <f t="shared" si="2"/>
        <v>20055077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20055077</v>
      </c>
      <c r="X15" s="100">
        <f t="shared" si="2"/>
        <v>16158190</v>
      </c>
      <c r="Y15" s="100">
        <f t="shared" si="2"/>
        <v>3896887</v>
      </c>
      <c r="Z15" s="137">
        <f>+IF(X15&lt;&gt;0,+(Y15/X15)*100,0)</f>
        <v>24.117100987177402</v>
      </c>
      <c r="AA15" s="153">
        <f>SUM(AA16:AA18)</f>
        <v>64632756</v>
      </c>
    </row>
    <row r="16" spans="1:27" ht="13.5">
      <c r="A16" s="138" t="s">
        <v>85</v>
      </c>
      <c r="B16" s="136"/>
      <c r="C16" s="155">
        <v>28873</v>
      </c>
      <c r="D16" s="155"/>
      <c r="E16" s="156">
        <v>130310</v>
      </c>
      <c r="F16" s="60">
        <v>130310</v>
      </c>
      <c r="G16" s="60">
        <v>3132</v>
      </c>
      <c r="H16" s="60">
        <v>3425</v>
      </c>
      <c r="I16" s="60">
        <v>3014</v>
      </c>
      <c r="J16" s="60">
        <v>9571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9571</v>
      </c>
      <c r="X16" s="60">
        <v>32578</v>
      </c>
      <c r="Y16" s="60">
        <v>-23007</v>
      </c>
      <c r="Z16" s="140">
        <v>-70.62</v>
      </c>
      <c r="AA16" s="155">
        <v>130310</v>
      </c>
    </row>
    <row r="17" spans="1:27" ht="13.5">
      <c r="A17" s="138" t="s">
        <v>86</v>
      </c>
      <c r="B17" s="136"/>
      <c r="C17" s="155">
        <v>72422751</v>
      </c>
      <c r="D17" s="155"/>
      <c r="E17" s="156">
        <v>64502446</v>
      </c>
      <c r="F17" s="60">
        <v>64502446</v>
      </c>
      <c r="G17" s="60">
        <v>8972243</v>
      </c>
      <c r="H17" s="60">
        <v>2798516</v>
      </c>
      <c r="I17" s="60">
        <v>8274747</v>
      </c>
      <c r="J17" s="60">
        <v>20045506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20045506</v>
      </c>
      <c r="X17" s="60">
        <v>16125612</v>
      </c>
      <c r="Y17" s="60">
        <v>3919894</v>
      </c>
      <c r="Z17" s="140">
        <v>24.31</v>
      </c>
      <c r="AA17" s="155">
        <v>64502446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1438951</v>
      </c>
      <c r="D19" s="153">
        <f>SUM(D20:D23)</f>
        <v>0</v>
      </c>
      <c r="E19" s="154">
        <f t="shared" si="3"/>
        <v>1655458</v>
      </c>
      <c r="F19" s="100">
        <f t="shared" si="3"/>
        <v>1655458</v>
      </c>
      <c r="G19" s="100">
        <f t="shared" si="3"/>
        <v>122081</v>
      </c>
      <c r="H19" s="100">
        <f t="shared" si="3"/>
        <v>124379</v>
      </c>
      <c r="I19" s="100">
        <f t="shared" si="3"/>
        <v>124289</v>
      </c>
      <c r="J19" s="100">
        <f t="shared" si="3"/>
        <v>370749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370749</v>
      </c>
      <c r="X19" s="100">
        <f t="shared" si="3"/>
        <v>413865</v>
      </c>
      <c r="Y19" s="100">
        <f t="shared" si="3"/>
        <v>-43116</v>
      </c>
      <c r="Z19" s="137">
        <f>+IF(X19&lt;&gt;0,+(Y19/X19)*100,0)</f>
        <v>-10.41788989163133</v>
      </c>
      <c r="AA19" s="153">
        <f>SUM(AA20:AA23)</f>
        <v>1655458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1438951</v>
      </c>
      <c r="D23" s="155"/>
      <c r="E23" s="156">
        <v>1655458</v>
      </c>
      <c r="F23" s="60">
        <v>1655458</v>
      </c>
      <c r="G23" s="60">
        <v>122081</v>
      </c>
      <c r="H23" s="60">
        <v>124379</v>
      </c>
      <c r="I23" s="60">
        <v>124289</v>
      </c>
      <c r="J23" s="60">
        <v>370749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370749</v>
      </c>
      <c r="X23" s="60">
        <v>413865</v>
      </c>
      <c r="Y23" s="60">
        <v>-43116</v>
      </c>
      <c r="Z23" s="140">
        <v>-10.42</v>
      </c>
      <c r="AA23" s="155">
        <v>1655458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50000</v>
      </c>
      <c r="F24" s="100">
        <v>50000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12500</v>
      </c>
      <c r="Y24" s="100">
        <v>-12500</v>
      </c>
      <c r="Z24" s="137">
        <v>-100</v>
      </c>
      <c r="AA24" s="153">
        <v>50000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159441864</v>
      </c>
      <c r="D25" s="168">
        <f>+D5+D9+D15+D19+D24</f>
        <v>0</v>
      </c>
      <c r="E25" s="169">
        <f t="shared" si="4"/>
        <v>161402284</v>
      </c>
      <c r="F25" s="73">
        <f t="shared" si="4"/>
        <v>161402284</v>
      </c>
      <c r="G25" s="73">
        <f t="shared" si="4"/>
        <v>58598747</v>
      </c>
      <c r="H25" s="73">
        <f t="shared" si="4"/>
        <v>4160848</v>
      </c>
      <c r="I25" s="73">
        <f t="shared" si="4"/>
        <v>9692073</v>
      </c>
      <c r="J25" s="73">
        <f t="shared" si="4"/>
        <v>72451668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72451668</v>
      </c>
      <c r="X25" s="73">
        <f t="shared" si="4"/>
        <v>40350573</v>
      </c>
      <c r="Y25" s="73">
        <f t="shared" si="4"/>
        <v>32101095</v>
      </c>
      <c r="Z25" s="170">
        <f>+IF(X25&lt;&gt;0,+(Y25/X25)*100,0)</f>
        <v>79.55548735330227</v>
      </c>
      <c r="AA25" s="168">
        <f>+AA5+AA9+AA15+AA19+AA24</f>
        <v>161402284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54513188</v>
      </c>
      <c r="D28" s="153">
        <f>SUM(D29:D31)</f>
        <v>0</v>
      </c>
      <c r="E28" s="154">
        <f t="shared" si="5"/>
        <v>52792052</v>
      </c>
      <c r="F28" s="100">
        <f t="shared" si="5"/>
        <v>52792052</v>
      </c>
      <c r="G28" s="100">
        <f t="shared" si="5"/>
        <v>4143671</v>
      </c>
      <c r="H28" s="100">
        <f t="shared" si="5"/>
        <v>3828490</v>
      </c>
      <c r="I28" s="100">
        <f t="shared" si="5"/>
        <v>5889796</v>
      </c>
      <c r="J28" s="100">
        <f t="shared" si="5"/>
        <v>13861957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13861957</v>
      </c>
      <c r="X28" s="100">
        <f t="shared" si="5"/>
        <v>13198013</v>
      </c>
      <c r="Y28" s="100">
        <f t="shared" si="5"/>
        <v>663944</v>
      </c>
      <c r="Z28" s="137">
        <f>+IF(X28&lt;&gt;0,+(Y28/X28)*100,0)</f>
        <v>5.0306360510479875</v>
      </c>
      <c r="AA28" s="153">
        <f>SUM(AA29:AA31)</f>
        <v>52792052</v>
      </c>
    </row>
    <row r="29" spans="1:27" ht="13.5">
      <c r="A29" s="138" t="s">
        <v>75</v>
      </c>
      <c r="B29" s="136"/>
      <c r="C29" s="155">
        <v>15941563</v>
      </c>
      <c r="D29" s="155"/>
      <c r="E29" s="156">
        <v>14495885</v>
      </c>
      <c r="F29" s="60">
        <v>14495885</v>
      </c>
      <c r="G29" s="60">
        <v>1326778</v>
      </c>
      <c r="H29" s="60">
        <v>1419109</v>
      </c>
      <c r="I29" s="60">
        <v>1390905</v>
      </c>
      <c r="J29" s="60">
        <v>4136792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4136792</v>
      </c>
      <c r="X29" s="60">
        <v>3623971</v>
      </c>
      <c r="Y29" s="60">
        <v>512821</v>
      </c>
      <c r="Z29" s="140">
        <v>14.15</v>
      </c>
      <c r="AA29" s="155">
        <v>14495885</v>
      </c>
    </row>
    <row r="30" spans="1:27" ht="13.5">
      <c r="A30" s="138" t="s">
        <v>76</v>
      </c>
      <c r="B30" s="136"/>
      <c r="C30" s="157">
        <v>21360556</v>
      </c>
      <c r="D30" s="157"/>
      <c r="E30" s="158">
        <v>17770296</v>
      </c>
      <c r="F30" s="159">
        <v>17770296</v>
      </c>
      <c r="G30" s="159">
        <v>1525272</v>
      </c>
      <c r="H30" s="159">
        <v>1324838</v>
      </c>
      <c r="I30" s="159">
        <v>1840272</v>
      </c>
      <c r="J30" s="159">
        <v>4690382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4690382</v>
      </c>
      <c r="X30" s="159">
        <v>4442574</v>
      </c>
      <c r="Y30" s="159">
        <v>247808</v>
      </c>
      <c r="Z30" s="141">
        <v>5.58</v>
      </c>
      <c r="AA30" s="157">
        <v>17770296</v>
      </c>
    </row>
    <row r="31" spans="1:27" ht="13.5">
      <c r="A31" s="138" t="s">
        <v>77</v>
      </c>
      <c r="B31" s="136"/>
      <c r="C31" s="155">
        <v>17211069</v>
      </c>
      <c r="D31" s="155"/>
      <c r="E31" s="156">
        <v>20525871</v>
      </c>
      <c r="F31" s="60">
        <v>20525871</v>
      </c>
      <c r="G31" s="60">
        <v>1291621</v>
      </c>
      <c r="H31" s="60">
        <v>1084543</v>
      </c>
      <c r="I31" s="60">
        <v>2658619</v>
      </c>
      <c r="J31" s="60">
        <v>5034783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5034783</v>
      </c>
      <c r="X31" s="60">
        <v>5131468</v>
      </c>
      <c r="Y31" s="60">
        <v>-96685</v>
      </c>
      <c r="Z31" s="140">
        <v>-1.88</v>
      </c>
      <c r="AA31" s="155">
        <v>20525871</v>
      </c>
    </row>
    <row r="32" spans="1:27" ht="13.5">
      <c r="A32" s="135" t="s">
        <v>78</v>
      </c>
      <c r="B32" s="136"/>
      <c r="C32" s="153">
        <f aca="true" t="shared" si="6" ref="C32:Y32">SUM(C33:C37)</f>
        <v>11409950</v>
      </c>
      <c r="D32" s="153">
        <f>SUM(D33:D37)</f>
        <v>0</v>
      </c>
      <c r="E32" s="154">
        <f t="shared" si="6"/>
        <v>13608588</v>
      </c>
      <c r="F32" s="100">
        <f t="shared" si="6"/>
        <v>13608588</v>
      </c>
      <c r="G32" s="100">
        <f t="shared" si="6"/>
        <v>1941970</v>
      </c>
      <c r="H32" s="100">
        <f t="shared" si="6"/>
        <v>1606645</v>
      </c>
      <c r="I32" s="100">
        <f t="shared" si="6"/>
        <v>1801010</v>
      </c>
      <c r="J32" s="100">
        <f t="shared" si="6"/>
        <v>5349625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5349625</v>
      </c>
      <c r="X32" s="100">
        <f t="shared" si="6"/>
        <v>3402148</v>
      </c>
      <c r="Y32" s="100">
        <f t="shared" si="6"/>
        <v>1947477</v>
      </c>
      <c r="Z32" s="137">
        <f>+IF(X32&lt;&gt;0,+(Y32/X32)*100,0)</f>
        <v>57.242571457796664</v>
      </c>
      <c r="AA32" s="153">
        <f>SUM(AA33:AA37)</f>
        <v>13608588</v>
      </c>
    </row>
    <row r="33" spans="1:27" ht="13.5">
      <c r="A33" s="138" t="s">
        <v>79</v>
      </c>
      <c r="B33" s="136"/>
      <c r="C33" s="155">
        <v>7268025</v>
      </c>
      <c r="D33" s="155"/>
      <c r="E33" s="156">
        <v>7573322</v>
      </c>
      <c r="F33" s="60">
        <v>7573322</v>
      </c>
      <c r="G33" s="60">
        <v>1380567</v>
      </c>
      <c r="H33" s="60">
        <v>975169</v>
      </c>
      <c r="I33" s="60">
        <v>1275317</v>
      </c>
      <c r="J33" s="60">
        <v>3631053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3631053</v>
      </c>
      <c r="X33" s="60">
        <v>1893331</v>
      </c>
      <c r="Y33" s="60">
        <v>1737722</v>
      </c>
      <c r="Z33" s="140">
        <v>91.78</v>
      </c>
      <c r="AA33" s="155">
        <v>7573322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4141925</v>
      </c>
      <c r="D35" s="155"/>
      <c r="E35" s="156">
        <v>6035266</v>
      </c>
      <c r="F35" s="60">
        <v>6035266</v>
      </c>
      <c r="G35" s="60">
        <v>561403</v>
      </c>
      <c r="H35" s="60">
        <v>631476</v>
      </c>
      <c r="I35" s="60">
        <v>525693</v>
      </c>
      <c r="J35" s="60">
        <v>1718572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1718572</v>
      </c>
      <c r="X35" s="60">
        <v>1508817</v>
      </c>
      <c r="Y35" s="60">
        <v>209755</v>
      </c>
      <c r="Z35" s="140">
        <v>13.9</v>
      </c>
      <c r="AA35" s="155">
        <v>6035266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18686186</v>
      </c>
      <c r="D38" s="153">
        <f>SUM(D39:D41)</f>
        <v>0</v>
      </c>
      <c r="E38" s="154">
        <f t="shared" si="7"/>
        <v>13778151</v>
      </c>
      <c r="F38" s="100">
        <f t="shared" si="7"/>
        <v>13778151</v>
      </c>
      <c r="G38" s="100">
        <f t="shared" si="7"/>
        <v>773984</v>
      </c>
      <c r="H38" s="100">
        <f t="shared" si="7"/>
        <v>1460802</v>
      </c>
      <c r="I38" s="100">
        <f t="shared" si="7"/>
        <v>2224845</v>
      </c>
      <c r="J38" s="100">
        <f t="shared" si="7"/>
        <v>4459631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4459631</v>
      </c>
      <c r="X38" s="100">
        <f t="shared" si="7"/>
        <v>3444538</v>
      </c>
      <c r="Y38" s="100">
        <f t="shared" si="7"/>
        <v>1015093</v>
      </c>
      <c r="Z38" s="137">
        <f>+IF(X38&lt;&gt;0,+(Y38/X38)*100,0)</f>
        <v>29.46964150199533</v>
      </c>
      <c r="AA38" s="153">
        <f>SUM(AA39:AA41)</f>
        <v>13778151</v>
      </c>
    </row>
    <row r="39" spans="1:27" ht="13.5">
      <c r="A39" s="138" t="s">
        <v>85</v>
      </c>
      <c r="B39" s="136"/>
      <c r="C39" s="155">
        <v>4524125</v>
      </c>
      <c r="D39" s="155"/>
      <c r="E39" s="156">
        <v>4786356</v>
      </c>
      <c r="F39" s="60">
        <v>4786356</v>
      </c>
      <c r="G39" s="60">
        <v>198917</v>
      </c>
      <c r="H39" s="60">
        <v>401817</v>
      </c>
      <c r="I39" s="60">
        <v>1448303</v>
      </c>
      <c r="J39" s="60">
        <v>2049037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2049037</v>
      </c>
      <c r="X39" s="60">
        <v>1196589</v>
      </c>
      <c r="Y39" s="60">
        <v>852448</v>
      </c>
      <c r="Z39" s="140">
        <v>71.24</v>
      </c>
      <c r="AA39" s="155">
        <v>4786356</v>
      </c>
    </row>
    <row r="40" spans="1:27" ht="13.5">
      <c r="A40" s="138" t="s">
        <v>86</v>
      </c>
      <c r="B40" s="136"/>
      <c r="C40" s="155">
        <v>14162061</v>
      </c>
      <c r="D40" s="155"/>
      <c r="E40" s="156">
        <v>8991795</v>
      </c>
      <c r="F40" s="60">
        <v>8991795</v>
      </c>
      <c r="G40" s="60">
        <v>575067</v>
      </c>
      <c r="H40" s="60">
        <v>1058985</v>
      </c>
      <c r="I40" s="60">
        <v>776542</v>
      </c>
      <c r="J40" s="60">
        <v>2410594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2410594</v>
      </c>
      <c r="X40" s="60">
        <v>2247949</v>
      </c>
      <c r="Y40" s="60">
        <v>162645</v>
      </c>
      <c r="Z40" s="140">
        <v>7.24</v>
      </c>
      <c r="AA40" s="155">
        <v>8991795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9980211</v>
      </c>
      <c r="D42" s="153">
        <f>SUM(D43:D46)</f>
        <v>0</v>
      </c>
      <c r="E42" s="154">
        <f t="shared" si="8"/>
        <v>10116355</v>
      </c>
      <c r="F42" s="100">
        <f t="shared" si="8"/>
        <v>10116355</v>
      </c>
      <c r="G42" s="100">
        <f t="shared" si="8"/>
        <v>548222</v>
      </c>
      <c r="H42" s="100">
        <f t="shared" si="8"/>
        <v>635903</v>
      </c>
      <c r="I42" s="100">
        <f t="shared" si="8"/>
        <v>875319</v>
      </c>
      <c r="J42" s="100">
        <f t="shared" si="8"/>
        <v>2059444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2059444</v>
      </c>
      <c r="X42" s="100">
        <f t="shared" si="8"/>
        <v>2529089</v>
      </c>
      <c r="Y42" s="100">
        <f t="shared" si="8"/>
        <v>-469645</v>
      </c>
      <c r="Z42" s="137">
        <f>+IF(X42&lt;&gt;0,+(Y42/X42)*100,0)</f>
        <v>-18.569730049041375</v>
      </c>
      <c r="AA42" s="153">
        <f>SUM(AA43:AA46)</f>
        <v>10116355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9980211</v>
      </c>
      <c r="D46" s="155"/>
      <c r="E46" s="156">
        <v>10116355</v>
      </c>
      <c r="F46" s="60">
        <v>10116355</v>
      </c>
      <c r="G46" s="60">
        <v>548222</v>
      </c>
      <c r="H46" s="60">
        <v>635903</v>
      </c>
      <c r="I46" s="60">
        <v>875319</v>
      </c>
      <c r="J46" s="60">
        <v>2059444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2059444</v>
      </c>
      <c r="X46" s="60">
        <v>2529089</v>
      </c>
      <c r="Y46" s="60">
        <v>-469645</v>
      </c>
      <c r="Z46" s="140">
        <v>-18.57</v>
      </c>
      <c r="AA46" s="155">
        <v>10116355</v>
      </c>
    </row>
    <row r="47" spans="1:27" ht="13.5">
      <c r="A47" s="135" t="s">
        <v>93</v>
      </c>
      <c r="B47" s="142" t="s">
        <v>94</v>
      </c>
      <c r="C47" s="153">
        <v>912673</v>
      </c>
      <c r="D47" s="153"/>
      <c r="E47" s="154">
        <v>979952</v>
      </c>
      <c r="F47" s="100">
        <v>979952</v>
      </c>
      <c r="G47" s="100">
        <v>27806</v>
      </c>
      <c r="H47" s="100">
        <v>28741</v>
      </c>
      <c r="I47" s="100">
        <v>52471</v>
      </c>
      <c r="J47" s="100">
        <v>109018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109018</v>
      </c>
      <c r="X47" s="100">
        <v>244988</v>
      </c>
      <c r="Y47" s="100">
        <v>-135970</v>
      </c>
      <c r="Z47" s="137">
        <v>-55.5</v>
      </c>
      <c r="AA47" s="153">
        <v>979952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95502208</v>
      </c>
      <c r="D48" s="168">
        <f>+D28+D32+D38+D42+D47</f>
        <v>0</v>
      </c>
      <c r="E48" s="169">
        <f t="shared" si="9"/>
        <v>91275098</v>
      </c>
      <c r="F48" s="73">
        <f t="shared" si="9"/>
        <v>91275098</v>
      </c>
      <c r="G48" s="73">
        <f t="shared" si="9"/>
        <v>7435653</v>
      </c>
      <c r="H48" s="73">
        <f t="shared" si="9"/>
        <v>7560581</v>
      </c>
      <c r="I48" s="73">
        <f t="shared" si="9"/>
        <v>10843441</v>
      </c>
      <c r="J48" s="73">
        <f t="shared" si="9"/>
        <v>25839675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25839675</v>
      </c>
      <c r="X48" s="73">
        <f t="shared" si="9"/>
        <v>22818776</v>
      </c>
      <c r="Y48" s="73">
        <f t="shared" si="9"/>
        <v>3020899</v>
      </c>
      <c r="Z48" s="170">
        <f>+IF(X48&lt;&gt;0,+(Y48/X48)*100,0)</f>
        <v>13.238654869130578</v>
      </c>
      <c r="AA48" s="168">
        <f>+AA28+AA32+AA38+AA42+AA47</f>
        <v>91275098</v>
      </c>
    </row>
    <row r="49" spans="1:27" ht="13.5">
      <c r="A49" s="148" t="s">
        <v>49</v>
      </c>
      <c r="B49" s="149"/>
      <c r="C49" s="171">
        <f aca="true" t="shared" si="10" ref="C49:Y49">+C25-C48</f>
        <v>63939656</v>
      </c>
      <c r="D49" s="171">
        <f>+D25-D48</f>
        <v>0</v>
      </c>
      <c r="E49" s="172">
        <f t="shared" si="10"/>
        <v>70127186</v>
      </c>
      <c r="F49" s="173">
        <f t="shared" si="10"/>
        <v>70127186</v>
      </c>
      <c r="G49" s="173">
        <f t="shared" si="10"/>
        <v>51163094</v>
      </c>
      <c r="H49" s="173">
        <f t="shared" si="10"/>
        <v>-3399733</v>
      </c>
      <c r="I49" s="173">
        <f t="shared" si="10"/>
        <v>-1151368</v>
      </c>
      <c r="J49" s="173">
        <f t="shared" si="10"/>
        <v>46611993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46611993</v>
      </c>
      <c r="X49" s="173">
        <f>IF(F25=F48,0,X25-X48)</f>
        <v>17531797</v>
      </c>
      <c r="Y49" s="173">
        <f t="shared" si="10"/>
        <v>29080196</v>
      </c>
      <c r="Z49" s="174">
        <f>+IF(X49&lt;&gt;0,+(Y49/X49)*100,0)</f>
        <v>165.87116540306735</v>
      </c>
      <c r="AA49" s="171">
        <f>+AA25-AA48</f>
        <v>70127186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7642939</v>
      </c>
      <c r="D5" s="155">
        <v>0</v>
      </c>
      <c r="E5" s="156">
        <v>8410521</v>
      </c>
      <c r="F5" s="60">
        <v>8410521</v>
      </c>
      <c r="G5" s="60">
        <v>15011979</v>
      </c>
      <c r="H5" s="60">
        <v>714099</v>
      </c>
      <c r="I5" s="60">
        <v>634221</v>
      </c>
      <c r="J5" s="60">
        <v>16360299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16360299</v>
      </c>
      <c r="X5" s="60">
        <v>2102630</v>
      </c>
      <c r="Y5" s="60">
        <v>14257669</v>
      </c>
      <c r="Z5" s="140">
        <v>678.09</v>
      </c>
      <c r="AA5" s="155">
        <v>8410521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1362541</v>
      </c>
      <c r="F6" s="60">
        <v>1362541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340635</v>
      </c>
      <c r="Y6" s="60">
        <v>-340635</v>
      </c>
      <c r="Z6" s="140">
        <v>-100</v>
      </c>
      <c r="AA6" s="155">
        <v>1362541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1438951</v>
      </c>
      <c r="D10" s="155">
        <v>0</v>
      </c>
      <c r="E10" s="156">
        <v>1655458</v>
      </c>
      <c r="F10" s="54">
        <v>1655458</v>
      </c>
      <c r="G10" s="54">
        <v>122081</v>
      </c>
      <c r="H10" s="54">
        <v>124379</v>
      </c>
      <c r="I10" s="54">
        <v>124289</v>
      </c>
      <c r="J10" s="54">
        <v>370749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370749</v>
      </c>
      <c r="X10" s="54">
        <v>413865</v>
      </c>
      <c r="Y10" s="54">
        <v>-43116</v>
      </c>
      <c r="Z10" s="184">
        <v>-10.42</v>
      </c>
      <c r="AA10" s="130">
        <v>1655458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148580</v>
      </c>
      <c r="D12" s="155">
        <v>0</v>
      </c>
      <c r="E12" s="156">
        <v>186336</v>
      </c>
      <c r="F12" s="60">
        <v>186336</v>
      </c>
      <c r="G12" s="60">
        <v>3656</v>
      </c>
      <c r="H12" s="60">
        <v>5099</v>
      </c>
      <c r="I12" s="60">
        <v>7696</v>
      </c>
      <c r="J12" s="60">
        <v>16451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16451</v>
      </c>
      <c r="X12" s="60">
        <v>46584</v>
      </c>
      <c r="Y12" s="60">
        <v>-30133</v>
      </c>
      <c r="Z12" s="140">
        <v>-64.69</v>
      </c>
      <c r="AA12" s="155">
        <v>186336</v>
      </c>
    </row>
    <row r="13" spans="1:27" ht="13.5">
      <c r="A13" s="181" t="s">
        <v>109</v>
      </c>
      <c r="B13" s="185"/>
      <c r="C13" s="155">
        <v>534670</v>
      </c>
      <c r="D13" s="155">
        <v>0</v>
      </c>
      <c r="E13" s="156">
        <v>481853</v>
      </c>
      <c r="F13" s="60">
        <v>481853</v>
      </c>
      <c r="G13" s="60">
        <v>52751</v>
      </c>
      <c r="H13" s="60">
        <v>68843</v>
      </c>
      <c r="I13" s="60">
        <v>43148</v>
      </c>
      <c r="J13" s="60">
        <v>164742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164742</v>
      </c>
      <c r="X13" s="60">
        <v>120463</v>
      </c>
      <c r="Y13" s="60">
        <v>44279</v>
      </c>
      <c r="Z13" s="140">
        <v>36.76</v>
      </c>
      <c r="AA13" s="155">
        <v>481853</v>
      </c>
    </row>
    <row r="14" spans="1:27" ht="13.5">
      <c r="A14" s="181" t="s">
        <v>110</v>
      </c>
      <c r="B14" s="185"/>
      <c r="C14" s="155">
        <v>1218927</v>
      </c>
      <c r="D14" s="155">
        <v>0</v>
      </c>
      <c r="E14" s="156">
        <v>0</v>
      </c>
      <c r="F14" s="60">
        <v>0</v>
      </c>
      <c r="G14" s="60">
        <v>296758</v>
      </c>
      <c r="H14" s="60">
        <v>-6498</v>
      </c>
      <c r="I14" s="60">
        <v>315638</v>
      </c>
      <c r="J14" s="60">
        <v>605898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605898</v>
      </c>
      <c r="X14" s="60">
        <v>0</v>
      </c>
      <c r="Y14" s="60">
        <v>605898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71908</v>
      </c>
      <c r="D16" s="155">
        <v>0</v>
      </c>
      <c r="E16" s="156">
        <v>67156</v>
      </c>
      <c r="F16" s="60">
        <v>67156</v>
      </c>
      <c r="G16" s="60">
        <v>3277</v>
      </c>
      <c r="H16" s="60">
        <v>9142</v>
      </c>
      <c r="I16" s="60">
        <v>3193</v>
      </c>
      <c r="J16" s="60">
        <v>15612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15612</v>
      </c>
      <c r="X16" s="60">
        <v>16789</v>
      </c>
      <c r="Y16" s="60">
        <v>-1177</v>
      </c>
      <c r="Z16" s="140">
        <v>-7.01</v>
      </c>
      <c r="AA16" s="155">
        <v>67156</v>
      </c>
    </row>
    <row r="17" spans="1:27" ht="13.5">
      <c r="A17" s="181" t="s">
        <v>113</v>
      </c>
      <c r="B17" s="185"/>
      <c r="C17" s="155">
        <v>646715</v>
      </c>
      <c r="D17" s="155">
        <v>0</v>
      </c>
      <c r="E17" s="156">
        <v>2010000</v>
      </c>
      <c r="F17" s="60">
        <v>2010000</v>
      </c>
      <c r="G17" s="60">
        <v>47135</v>
      </c>
      <c r="H17" s="60">
        <v>47960</v>
      </c>
      <c r="I17" s="60">
        <v>53535</v>
      </c>
      <c r="J17" s="60">
        <v>148630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148630</v>
      </c>
      <c r="X17" s="60">
        <v>502500</v>
      </c>
      <c r="Y17" s="60">
        <v>-353870</v>
      </c>
      <c r="Z17" s="140">
        <v>-70.42</v>
      </c>
      <c r="AA17" s="155">
        <v>2010000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75393415</v>
      </c>
      <c r="D19" s="155">
        <v>0</v>
      </c>
      <c r="E19" s="156">
        <v>85384000</v>
      </c>
      <c r="F19" s="60">
        <v>85384000</v>
      </c>
      <c r="G19" s="60">
        <v>34055525</v>
      </c>
      <c r="H19" s="60">
        <v>335909</v>
      </c>
      <c r="I19" s="60">
        <v>303244</v>
      </c>
      <c r="J19" s="60">
        <v>34694678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34694678</v>
      </c>
      <c r="X19" s="60">
        <v>21346000</v>
      </c>
      <c r="Y19" s="60">
        <v>13348678</v>
      </c>
      <c r="Z19" s="140">
        <v>62.53</v>
      </c>
      <c r="AA19" s="155">
        <v>85384000</v>
      </c>
    </row>
    <row r="20" spans="1:27" ht="13.5">
      <c r="A20" s="181" t="s">
        <v>35</v>
      </c>
      <c r="B20" s="185"/>
      <c r="C20" s="155">
        <v>559018</v>
      </c>
      <c r="D20" s="155">
        <v>0</v>
      </c>
      <c r="E20" s="156">
        <v>401419</v>
      </c>
      <c r="F20" s="54">
        <v>401419</v>
      </c>
      <c r="G20" s="54">
        <v>80477</v>
      </c>
      <c r="H20" s="54">
        <v>26359</v>
      </c>
      <c r="I20" s="54">
        <v>393396</v>
      </c>
      <c r="J20" s="54">
        <v>500232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500232</v>
      </c>
      <c r="X20" s="54">
        <v>100355</v>
      </c>
      <c r="Y20" s="54">
        <v>399877</v>
      </c>
      <c r="Z20" s="184">
        <v>398.46</v>
      </c>
      <c r="AA20" s="130">
        <v>401419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87655123</v>
      </c>
      <c r="D22" s="188">
        <f>SUM(D5:D21)</f>
        <v>0</v>
      </c>
      <c r="E22" s="189">
        <f t="shared" si="0"/>
        <v>99959284</v>
      </c>
      <c r="F22" s="190">
        <f t="shared" si="0"/>
        <v>99959284</v>
      </c>
      <c r="G22" s="190">
        <f t="shared" si="0"/>
        <v>49673639</v>
      </c>
      <c r="H22" s="190">
        <f t="shared" si="0"/>
        <v>1325292</v>
      </c>
      <c r="I22" s="190">
        <f t="shared" si="0"/>
        <v>1878360</v>
      </c>
      <c r="J22" s="190">
        <f t="shared" si="0"/>
        <v>52877291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52877291</v>
      </c>
      <c r="X22" s="190">
        <f t="shared" si="0"/>
        <v>24989821</v>
      </c>
      <c r="Y22" s="190">
        <f t="shared" si="0"/>
        <v>27887470</v>
      </c>
      <c r="Z22" s="191">
        <f>+IF(X22&lt;&gt;0,+(Y22/X22)*100,0)</f>
        <v>111.59531714933053</v>
      </c>
      <c r="AA22" s="188">
        <f>SUM(AA5:AA21)</f>
        <v>99959284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42514587</v>
      </c>
      <c r="D25" s="155">
        <v>0</v>
      </c>
      <c r="E25" s="156">
        <v>39756740</v>
      </c>
      <c r="F25" s="60">
        <v>39756740</v>
      </c>
      <c r="G25" s="60">
        <v>3439731</v>
      </c>
      <c r="H25" s="60">
        <v>3718524</v>
      </c>
      <c r="I25" s="60">
        <v>3850320</v>
      </c>
      <c r="J25" s="60">
        <v>11008575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11008575</v>
      </c>
      <c r="X25" s="60">
        <v>9939185</v>
      </c>
      <c r="Y25" s="60">
        <v>1069390</v>
      </c>
      <c r="Z25" s="140">
        <v>10.76</v>
      </c>
      <c r="AA25" s="155">
        <v>39756740</v>
      </c>
    </row>
    <row r="26" spans="1:27" ht="13.5">
      <c r="A26" s="183" t="s">
        <v>38</v>
      </c>
      <c r="B26" s="182"/>
      <c r="C26" s="155">
        <v>8329066</v>
      </c>
      <c r="D26" s="155">
        <v>0</v>
      </c>
      <c r="E26" s="156">
        <v>10426643</v>
      </c>
      <c r="F26" s="60">
        <v>10426643</v>
      </c>
      <c r="G26" s="60">
        <v>832918</v>
      </c>
      <c r="H26" s="60">
        <v>809499</v>
      </c>
      <c r="I26" s="60">
        <v>788830</v>
      </c>
      <c r="J26" s="60">
        <v>2431247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2431247</v>
      </c>
      <c r="X26" s="60">
        <v>2606661</v>
      </c>
      <c r="Y26" s="60">
        <v>-175414</v>
      </c>
      <c r="Z26" s="140">
        <v>-6.73</v>
      </c>
      <c r="AA26" s="155">
        <v>10426643</v>
      </c>
    </row>
    <row r="27" spans="1:27" ht="13.5">
      <c r="A27" s="183" t="s">
        <v>118</v>
      </c>
      <c r="B27" s="182"/>
      <c r="C27" s="155">
        <v>887120</v>
      </c>
      <c r="D27" s="155">
        <v>0</v>
      </c>
      <c r="E27" s="156">
        <v>974376</v>
      </c>
      <c r="F27" s="60">
        <v>974376</v>
      </c>
      <c r="G27" s="60">
        <v>81198</v>
      </c>
      <c r="H27" s="60">
        <v>81198</v>
      </c>
      <c r="I27" s="60">
        <v>81198</v>
      </c>
      <c r="J27" s="60">
        <v>243594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243594</v>
      </c>
      <c r="X27" s="60">
        <v>243594</v>
      </c>
      <c r="Y27" s="60">
        <v>0</v>
      </c>
      <c r="Z27" s="140">
        <v>0</v>
      </c>
      <c r="AA27" s="155">
        <v>974376</v>
      </c>
    </row>
    <row r="28" spans="1:27" ht="13.5">
      <c r="A28" s="183" t="s">
        <v>39</v>
      </c>
      <c r="B28" s="182"/>
      <c r="C28" s="155">
        <v>9968330</v>
      </c>
      <c r="D28" s="155">
        <v>0</v>
      </c>
      <c r="E28" s="156">
        <v>3478238</v>
      </c>
      <c r="F28" s="60">
        <v>3478238</v>
      </c>
      <c r="G28" s="60">
        <v>289853</v>
      </c>
      <c r="H28" s="60">
        <v>289853</v>
      </c>
      <c r="I28" s="60">
        <v>0</v>
      </c>
      <c r="J28" s="60">
        <v>579706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579706</v>
      </c>
      <c r="X28" s="60">
        <v>869560</v>
      </c>
      <c r="Y28" s="60">
        <v>-289854</v>
      </c>
      <c r="Z28" s="140">
        <v>-33.33</v>
      </c>
      <c r="AA28" s="155">
        <v>3478238</v>
      </c>
    </row>
    <row r="29" spans="1:27" ht="13.5">
      <c r="A29" s="183" t="s">
        <v>40</v>
      </c>
      <c r="B29" s="182"/>
      <c r="C29" s="155">
        <v>380607</v>
      </c>
      <c r="D29" s="155">
        <v>0</v>
      </c>
      <c r="E29" s="156">
        <v>1125465</v>
      </c>
      <c r="F29" s="60">
        <v>1125465</v>
      </c>
      <c r="G29" s="60">
        <v>12180</v>
      </c>
      <c r="H29" s="60">
        <v>5976</v>
      </c>
      <c r="I29" s="60">
        <v>5834</v>
      </c>
      <c r="J29" s="60">
        <v>23990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23990</v>
      </c>
      <c r="X29" s="60">
        <v>281366</v>
      </c>
      <c r="Y29" s="60">
        <v>-257376</v>
      </c>
      <c r="Z29" s="140">
        <v>-91.47</v>
      </c>
      <c r="AA29" s="155">
        <v>1125465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5100914</v>
      </c>
      <c r="D32" s="155">
        <v>0</v>
      </c>
      <c r="E32" s="156">
        <v>6745198</v>
      </c>
      <c r="F32" s="60">
        <v>6745198</v>
      </c>
      <c r="G32" s="60">
        <v>433156</v>
      </c>
      <c r="H32" s="60">
        <v>291612</v>
      </c>
      <c r="I32" s="60">
        <v>545315</v>
      </c>
      <c r="J32" s="60">
        <v>1270083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1270083</v>
      </c>
      <c r="X32" s="60">
        <v>1686300</v>
      </c>
      <c r="Y32" s="60">
        <v>-416217</v>
      </c>
      <c r="Z32" s="140">
        <v>-24.68</v>
      </c>
      <c r="AA32" s="155">
        <v>6745198</v>
      </c>
    </row>
    <row r="33" spans="1:27" ht="13.5">
      <c r="A33" s="183" t="s">
        <v>42</v>
      </c>
      <c r="B33" s="182"/>
      <c r="C33" s="155">
        <v>66620</v>
      </c>
      <c r="D33" s="155">
        <v>0</v>
      </c>
      <c r="E33" s="156">
        <v>99196</v>
      </c>
      <c r="F33" s="60">
        <v>99196</v>
      </c>
      <c r="G33" s="60">
        <v>10262</v>
      </c>
      <c r="H33" s="60">
        <v>11739</v>
      </c>
      <c r="I33" s="60">
        <v>11669</v>
      </c>
      <c r="J33" s="60">
        <v>33670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33670</v>
      </c>
      <c r="X33" s="60">
        <v>24799</v>
      </c>
      <c r="Y33" s="60">
        <v>8871</v>
      </c>
      <c r="Z33" s="140">
        <v>35.77</v>
      </c>
      <c r="AA33" s="155">
        <v>99196</v>
      </c>
    </row>
    <row r="34" spans="1:27" ht="13.5">
      <c r="A34" s="183" t="s">
        <v>43</v>
      </c>
      <c r="B34" s="182"/>
      <c r="C34" s="155">
        <v>27367844</v>
      </c>
      <c r="D34" s="155">
        <v>0</v>
      </c>
      <c r="E34" s="156">
        <v>28669242</v>
      </c>
      <c r="F34" s="60">
        <v>28669242</v>
      </c>
      <c r="G34" s="60">
        <v>2336355</v>
      </c>
      <c r="H34" s="60">
        <v>2352180</v>
      </c>
      <c r="I34" s="60">
        <v>5560275</v>
      </c>
      <c r="J34" s="60">
        <v>10248810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10248810</v>
      </c>
      <c r="X34" s="60">
        <v>7167311</v>
      </c>
      <c r="Y34" s="60">
        <v>3081499</v>
      </c>
      <c r="Z34" s="140">
        <v>42.99</v>
      </c>
      <c r="AA34" s="155">
        <v>28669242</v>
      </c>
    </row>
    <row r="35" spans="1:27" ht="13.5">
      <c r="A35" s="181" t="s">
        <v>122</v>
      </c>
      <c r="B35" s="185"/>
      <c r="C35" s="155">
        <v>887120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95502208</v>
      </c>
      <c r="D36" s="188">
        <f>SUM(D25:D35)</f>
        <v>0</v>
      </c>
      <c r="E36" s="189">
        <f t="shared" si="1"/>
        <v>91275098</v>
      </c>
      <c r="F36" s="190">
        <f t="shared" si="1"/>
        <v>91275098</v>
      </c>
      <c r="G36" s="190">
        <f t="shared" si="1"/>
        <v>7435653</v>
      </c>
      <c r="H36" s="190">
        <f t="shared" si="1"/>
        <v>7560581</v>
      </c>
      <c r="I36" s="190">
        <f t="shared" si="1"/>
        <v>10843441</v>
      </c>
      <c r="J36" s="190">
        <f t="shared" si="1"/>
        <v>25839675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25839675</v>
      </c>
      <c r="X36" s="190">
        <f t="shared" si="1"/>
        <v>22818776</v>
      </c>
      <c r="Y36" s="190">
        <f t="shared" si="1"/>
        <v>3020899</v>
      </c>
      <c r="Z36" s="191">
        <f>+IF(X36&lt;&gt;0,+(Y36/X36)*100,0)</f>
        <v>13.238654869130578</v>
      </c>
      <c r="AA36" s="188">
        <f>SUM(AA25:AA35)</f>
        <v>91275098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-7847085</v>
      </c>
      <c r="D38" s="199">
        <f>+D22-D36</f>
        <v>0</v>
      </c>
      <c r="E38" s="200">
        <f t="shared" si="2"/>
        <v>8684186</v>
      </c>
      <c r="F38" s="106">
        <f t="shared" si="2"/>
        <v>8684186</v>
      </c>
      <c r="G38" s="106">
        <f t="shared" si="2"/>
        <v>42237986</v>
      </c>
      <c r="H38" s="106">
        <f t="shared" si="2"/>
        <v>-6235289</v>
      </c>
      <c r="I38" s="106">
        <f t="shared" si="2"/>
        <v>-8965081</v>
      </c>
      <c r="J38" s="106">
        <f t="shared" si="2"/>
        <v>27037616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27037616</v>
      </c>
      <c r="X38" s="106">
        <f>IF(F22=F36,0,X22-X36)</f>
        <v>2171045</v>
      </c>
      <c r="Y38" s="106">
        <f t="shared" si="2"/>
        <v>24866571</v>
      </c>
      <c r="Z38" s="201">
        <f>+IF(X38&lt;&gt;0,+(Y38/X38)*100,0)</f>
        <v>1145.3733570699824</v>
      </c>
      <c r="AA38" s="199">
        <f>+AA22-AA36</f>
        <v>8684186</v>
      </c>
    </row>
    <row r="39" spans="1:27" ht="13.5">
      <c r="A39" s="181" t="s">
        <v>46</v>
      </c>
      <c r="B39" s="185"/>
      <c r="C39" s="155">
        <v>71786741</v>
      </c>
      <c r="D39" s="155">
        <v>0</v>
      </c>
      <c r="E39" s="156">
        <v>61443000</v>
      </c>
      <c r="F39" s="60">
        <v>61443000</v>
      </c>
      <c r="G39" s="60">
        <v>8925108</v>
      </c>
      <c r="H39" s="60">
        <v>2835556</v>
      </c>
      <c r="I39" s="60">
        <v>7813713</v>
      </c>
      <c r="J39" s="60">
        <v>19574377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19574377</v>
      </c>
      <c r="X39" s="60">
        <v>15360750</v>
      </c>
      <c r="Y39" s="60">
        <v>4213627</v>
      </c>
      <c r="Z39" s="140">
        <v>27.43</v>
      </c>
      <c r="AA39" s="155">
        <v>61443000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63939656</v>
      </c>
      <c r="D42" s="206">
        <f>SUM(D38:D41)</f>
        <v>0</v>
      </c>
      <c r="E42" s="207">
        <f t="shared" si="3"/>
        <v>70127186</v>
      </c>
      <c r="F42" s="88">
        <f t="shared" si="3"/>
        <v>70127186</v>
      </c>
      <c r="G42" s="88">
        <f t="shared" si="3"/>
        <v>51163094</v>
      </c>
      <c r="H42" s="88">
        <f t="shared" si="3"/>
        <v>-3399733</v>
      </c>
      <c r="I42" s="88">
        <f t="shared" si="3"/>
        <v>-1151368</v>
      </c>
      <c r="J42" s="88">
        <f t="shared" si="3"/>
        <v>46611993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46611993</v>
      </c>
      <c r="X42" s="88">
        <f t="shared" si="3"/>
        <v>17531795</v>
      </c>
      <c r="Y42" s="88">
        <f t="shared" si="3"/>
        <v>29080198</v>
      </c>
      <c r="Z42" s="208">
        <f>+IF(X42&lt;&gt;0,+(Y42/X42)*100,0)</f>
        <v>165.8711957332378</v>
      </c>
      <c r="AA42" s="206">
        <f>SUM(AA38:AA41)</f>
        <v>70127186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63939656</v>
      </c>
      <c r="D44" s="210">
        <f>+D42-D43</f>
        <v>0</v>
      </c>
      <c r="E44" s="211">
        <f t="shared" si="4"/>
        <v>70127186</v>
      </c>
      <c r="F44" s="77">
        <f t="shared" si="4"/>
        <v>70127186</v>
      </c>
      <c r="G44" s="77">
        <f t="shared" si="4"/>
        <v>51163094</v>
      </c>
      <c r="H44" s="77">
        <f t="shared" si="4"/>
        <v>-3399733</v>
      </c>
      <c r="I44" s="77">
        <f t="shared" si="4"/>
        <v>-1151368</v>
      </c>
      <c r="J44" s="77">
        <f t="shared" si="4"/>
        <v>46611993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46611993</v>
      </c>
      <c r="X44" s="77">
        <f t="shared" si="4"/>
        <v>17531795</v>
      </c>
      <c r="Y44" s="77">
        <f t="shared" si="4"/>
        <v>29080198</v>
      </c>
      <c r="Z44" s="212">
        <f>+IF(X44&lt;&gt;0,+(Y44/X44)*100,0)</f>
        <v>165.8711957332378</v>
      </c>
      <c r="AA44" s="210">
        <f>+AA42-AA43</f>
        <v>70127186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63939656</v>
      </c>
      <c r="D46" s="206">
        <f>SUM(D44:D45)</f>
        <v>0</v>
      </c>
      <c r="E46" s="207">
        <f t="shared" si="5"/>
        <v>70127186</v>
      </c>
      <c r="F46" s="88">
        <f t="shared" si="5"/>
        <v>70127186</v>
      </c>
      <c r="G46" s="88">
        <f t="shared" si="5"/>
        <v>51163094</v>
      </c>
      <c r="H46" s="88">
        <f t="shared" si="5"/>
        <v>-3399733</v>
      </c>
      <c r="I46" s="88">
        <f t="shared" si="5"/>
        <v>-1151368</v>
      </c>
      <c r="J46" s="88">
        <f t="shared" si="5"/>
        <v>46611993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46611993</v>
      </c>
      <c r="X46" s="88">
        <f t="shared" si="5"/>
        <v>17531795</v>
      </c>
      <c r="Y46" s="88">
        <f t="shared" si="5"/>
        <v>29080198</v>
      </c>
      <c r="Z46" s="208">
        <f>+IF(X46&lt;&gt;0,+(Y46/X46)*100,0)</f>
        <v>165.8711957332378</v>
      </c>
      <c r="AA46" s="206">
        <f>SUM(AA44:AA45)</f>
        <v>70127186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63939656</v>
      </c>
      <c r="D48" s="217">
        <f>SUM(D46:D47)</f>
        <v>0</v>
      </c>
      <c r="E48" s="218">
        <f t="shared" si="6"/>
        <v>70127186</v>
      </c>
      <c r="F48" s="219">
        <f t="shared" si="6"/>
        <v>70127186</v>
      </c>
      <c r="G48" s="219">
        <f t="shared" si="6"/>
        <v>51163094</v>
      </c>
      <c r="H48" s="220">
        <f t="shared" si="6"/>
        <v>-3399733</v>
      </c>
      <c r="I48" s="220">
        <f t="shared" si="6"/>
        <v>-1151368</v>
      </c>
      <c r="J48" s="220">
        <f t="shared" si="6"/>
        <v>46611993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46611993</v>
      </c>
      <c r="X48" s="220">
        <f t="shared" si="6"/>
        <v>17531795</v>
      </c>
      <c r="Y48" s="220">
        <f t="shared" si="6"/>
        <v>29080198</v>
      </c>
      <c r="Z48" s="221">
        <f>+IF(X48&lt;&gt;0,+(Y48/X48)*100,0)</f>
        <v>165.8711957332378</v>
      </c>
      <c r="AA48" s="222">
        <f>SUM(AA46:AA47)</f>
        <v>70127186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395020</v>
      </c>
      <c r="D5" s="153">
        <f>SUM(D6:D8)</f>
        <v>0</v>
      </c>
      <c r="E5" s="154">
        <f t="shared" si="0"/>
        <v>22190000</v>
      </c>
      <c r="F5" s="100">
        <f t="shared" si="0"/>
        <v>22190000</v>
      </c>
      <c r="G5" s="100">
        <f t="shared" si="0"/>
        <v>47475</v>
      </c>
      <c r="H5" s="100">
        <f t="shared" si="0"/>
        <v>0</v>
      </c>
      <c r="I5" s="100">
        <f t="shared" si="0"/>
        <v>45514</v>
      </c>
      <c r="J5" s="100">
        <f t="shared" si="0"/>
        <v>92989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92989</v>
      </c>
      <c r="X5" s="100">
        <f t="shared" si="0"/>
        <v>5547500</v>
      </c>
      <c r="Y5" s="100">
        <f t="shared" si="0"/>
        <v>-5454511</v>
      </c>
      <c r="Z5" s="137">
        <f>+IF(X5&lt;&gt;0,+(Y5/X5)*100,0)</f>
        <v>-98.32376746282108</v>
      </c>
      <c r="AA5" s="153">
        <f>SUM(AA6:AA8)</f>
        <v>22190000</v>
      </c>
    </row>
    <row r="6" spans="1:27" ht="13.5">
      <c r="A6" s="138" t="s">
        <v>75</v>
      </c>
      <c r="B6" s="136"/>
      <c r="C6" s="155">
        <v>15783</v>
      </c>
      <c r="D6" s="155"/>
      <c r="E6" s="156">
        <v>685000</v>
      </c>
      <c r="F6" s="60">
        <v>685000</v>
      </c>
      <c r="G6" s="60"/>
      <c r="H6" s="60"/>
      <c r="I6" s="60">
        <v>21297</v>
      </c>
      <c r="J6" s="60">
        <v>21297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21297</v>
      </c>
      <c r="X6" s="60">
        <v>171250</v>
      </c>
      <c r="Y6" s="60">
        <v>-149953</v>
      </c>
      <c r="Z6" s="140">
        <v>-87.56</v>
      </c>
      <c r="AA6" s="62">
        <v>685000</v>
      </c>
    </row>
    <row r="7" spans="1:27" ht="13.5">
      <c r="A7" s="138" t="s">
        <v>76</v>
      </c>
      <c r="B7" s="136"/>
      <c r="C7" s="157">
        <v>131819</v>
      </c>
      <c r="D7" s="157"/>
      <c r="E7" s="158">
        <v>130000</v>
      </c>
      <c r="F7" s="159">
        <v>130000</v>
      </c>
      <c r="G7" s="159">
        <v>15241</v>
      </c>
      <c r="H7" s="159"/>
      <c r="I7" s="159"/>
      <c r="J7" s="159">
        <v>15241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15241</v>
      </c>
      <c r="X7" s="159">
        <v>32500</v>
      </c>
      <c r="Y7" s="159">
        <v>-17259</v>
      </c>
      <c r="Z7" s="141">
        <v>-53.1</v>
      </c>
      <c r="AA7" s="225">
        <v>130000</v>
      </c>
    </row>
    <row r="8" spans="1:27" ht="13.5">
      <c r="A8" s="138" t="s">
        <v>77</v>
      </c>
      <c r="B8" s="136"/>
      <c r="C8" s="155">
        <v>247418</v>
      </c>
      <c r="D8" s="155"/>
      <c r="E8" s="156">
        <v>21375000</v>
      </c>
      <c r="F8" s="60">
        <v>21375000</v>
      </c>
      <c r="G8" s="60">
        <v>32234</v>
      </c>
      <c r="H8" s="60"/>
      <c r="I8" s="60">
        <v>24217</v>
      </c>
      <c r="J8" s="60">
        <v>56451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56451</v>
      </c>
      <c r="X8" s="60">
        <v>5343750</v>
      </c>
      <c r="Y8" s="60">
        <v>-5287299</v>
      </c>
      <c r="Z8" s="140">
        <v>-98.94</v>
      </c>
      <c r="AA8" s="62">
        <v>21375000</v>
      </c>
    </row>
    <row r="9" spans="1:27" ht="13.5">
      <c r="A9" s="135" t="s">
        <v>78</v>
      </c>
      <c r="B9" s="136"/>
      <c r="C9" s="153">
        <f aca="true" t="shared" si="1" ref="C9:Y9">SUM(C10:C14)</f>
        <v>110936</v>
      </c>
      <c r="D9" s="153">
        <f>SUM(D10:D14)</f>
        <v>0</v>
      </c>
      <c r="E9" s="154">
        <f t="shared" si="1"/>
        <v>3383000</v>
      </c>
      <c r="F9" s="100">
        <f t="shared" si="1"/>
        <v>3383000</v>
      </c>
      <c r="G9" s="100">
        <f t="shared" si="1"/>
        <v>21955</v>
      </c>
      <c r="H9" s="100">
        <f t="shared" si="1"/>
        <v>220849</v>
      </c>
      <c r="I9" s="100">
        <f t="shared" si="1"/>
        <v>0</v>
      </c>
      <c r="J9" s="100">
        <f t="shared" si="1"/>
        <v>242804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242804</v>
      </c>
      <c r="X9" s="100">
        <f t="shared" si="1"/>
        <v>845750</v>
      </c>
      <c r="Y9" s="100">
        <f t="shared" si="1"/>
        <v>-602946</v>
      </c>
      <c r="Z9" s="137">
        <f>+IF(X9&lt;&gt;0,+(Y9/X9)*100,0)</f>
        <v>-71.29127992905705</v>
      </c>
      <c r="AA9" s="102">
        <f>SUM(AA10:AA14)</f>
        <v>3383000</v>
      </c>
    </row>
    <row r="10" spans="1:27" ht="13.5">
      <c r="A10" s="138" t="s">
        <v>79</v>
      </c>
      <c r="B10" s="136"/>
      <c r="C10" s="155">
        <v>110936</v>
      </c>
      <c r="D10" s="155"/>
      <c r="E10" s="156">
        <v>3383000</v>
      </c>
      <c r="F10" s="60">
        <v>3383000</v>
      </c>
      <c r="G10" s="60"/>
      <c r="H10" s="60">
        <v>220849</v>
      </c>
      <c r="I10" s="60"/>
      <c r="J10" s="60">
        <v>220849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220849</v>
      </c>
      <c r="X10" s="60">
        <v>845750</v>
      </c>
      <c r="Y10" s="60">
        <v>-624901</v>
      </c>
      <c r="Z10" s="140">
        <v>-73.89</v>
      </c>
      <c r="AA10" s="62">
        <v>3383000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21955</v>
      </c>
      <c r="H12" s="60"/>
      <c r="I12" s="60"/>
      <c r="J12" s="60">
        <v>21955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21955</v>
      </c>
      <c r="X12" s="60"/>
      <c r="Y12" s="60">
        <v>21955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73810478</v>
      </c>
      <c r="D15" s="153">
        <f>SUM(D16:D18)</f>
        <v>0</v>
      </c>
      <c r="E15" s="154">
        <f t="shared" si="2"/>
        <v>69570000</v>
      </c>
      <c r="F15" s="100">
        <f t="shared" si="2"/>
        <v>69570000</v>
      </c>
      <c r="G15" s="100">
        <f t="shared" si="2"/>
        <v>8645708</v>
      </c>
      <c r="H15" s="100">
        <f t="shared" si="2"/>
        <v>2677356</v>
      </c>
      <c r="I15" s="100">
        <f t="shared" si="2"/>
        <v>6854135</v>
      </c>
      <c r="J15" s="100">
        <f t="shared" si="2"/>
        <v>18177199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18177199</v>
      </c>
      <c r="X15" s="100">
        <f t="shared" si="2"/>
        <v>17392500</v>
      </c>
      <c r="Y15" s="100">
        <f t="shared" si="2"/>
        <v>784699</v>
      </c>
      <c r="Z15" s="137">
        <f>+IF(X15&lt;&gt;0,+(Y15/X15)*100,0)</f>
        <v>4.511709070001437</v>
      </c>
      <c r="AA15" s="102">
        <f>SUM(AA16:AA18)</f>
        <v>69570000</v>
      </c>
    </row>
    <row r="16" spans="1:27" ht="13.5">
      <c r="A16" s="138" t="s">
        <v>85</v>
      </c>
      <c r="B16" s="136"/>
      <c r="C16" s="155"/>
      <c r="D16" s="155"/>
      <c r="E16" s="156">
        <v>110000</v>
      </c>
      <c r="F16" s="60">
        <v>110000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27500</v>
      </c>
      <c r="Y16" s="60">
        <v>-27500</v>
      </c>
      <c r="Z16" s="140">
        <v>-100</v>
      </c>
      <c r="AA16" s="62">
        <v>110000</v>
      </c>
    </row>
    <row r="17" spans="1:27" ht="13.5">
      <c r="A17" s="138" t="s">
        <v>86</v>
      </c>
      <c r="B17" s="136"/>
      <c r="C17" s="155">
        <v>73810478</v>
      </c>
      <c r="D17" s="155"/>
      <c r="E17" s="156">
        <v>69460000</v>
      </c>
      <c r="F17" s="60">
        <v>69460000</v>
      </c>
      <c r="G17" s="60">
        <v>8645708</v>
      </c>
      <c r="H17" s="60">
        <v>2677356</v>
      </c>
      <c r="I17" s="60">
        <v>6854135</v>
      </c>
      <c r="J17" s="60">
        <v>18177199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18177199</v>
      </c>
      <c r="X17" s="60">
        <v>17365000</v>
      </c>
      <c r="Y17" s="60">
        <v>812199</v>
      </c>
      <c r="Z17" s="140">
        <v>4.68</v>
      </c>
      <c r="AA17" s="62">
        <v>69460000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532000</v>
      </c>
      <c r="F19" s="100">
        <f t="shared" si="3"/>
        <v>532000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133000</v>
      </c>
      <c r="Y19" s="100">
        <f t="shared" si="3"/>
        <v>-133000</v>
      </c>
      <c r="Z19" s="137">
        <f>+IF(X19&lt;&gt;0,+(Y19/X19)*100,0)</f>
        <v>-100</v>
      </c>
      <c r="AA19" s="102">
        <f>SUM(AA20:AA23)</f>
        <v>532000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532000</v>
      </c>
      <c r="F23" s="60">
        <v>532000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133000</v>
      </c>
      <c r="Y23" s="60">
        <v>-133000</v>
      </c>
      <c r="Z23" s="140">
        <v>-100</v>
      </c>
      <c r="AA23" s="62">
        <v>532000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74316434</v>
      </c>
      <c r="D25" s="217">
        <f>+D5+D9+D15+D19+D24</f>
        <v>0</v>
      </c>
      <c r="E25" s="230">
        <f t="shared" si="4"/>
        <v>95675000</v>
      </c>
      <c r="F25" s="219">
        <f t="shared" si="4"/>
        <v>95675000</v>
      </c>
      <c r="G25" s="219">
        <f t="shared" si="4"/>
        <v>8715138</v>
      </c>
      <c r="H25" s="219">
        <f t="shared" si="4"/>
        <v>2898205</v>
      </c>
      <c r="I25" s="219">
        <f t="shared" si="4"/>
        <v>6899649</v>
      </c>
      <c r="J25" s="219">
        <f t="shared" si="4"/>
        <v>18512992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18512992</v>
      </c>
      <c r="X25" s="219">
        <f t="shared" si="4"/>
        <v>23918750</v>
      </c>
      <c r="Y25" s="219">
        <f t="shared" si="4"/>
        <v>-5405758</v>
      </c>
      <c r="Z25" s="231">
        <f>+IF(X25&lt;&gt;0,+(Y25/X25)*100,0)</f>
        <v>-22.600503788868565</v>
      </c>
      <c r="AA25" s="232">
        <f>+AA5+AA9+AA15+AA19+AA24</f>
        <v>95675000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71786741</v>
      </c>
      <c r="D28" s="155"/>
      <c r="E28" s="156">
        <v>61443000</v>
      </c>
      <c r="F28" s="60">
        <v>61443000</v>
      </c>
      <c r="G28" s="60">
        <v>8645708</v>
      </c>
      <c r="H28" s="60">
        <v>2835556</v>
      </c>
      <c r="I28" s="60">
        <v>6854135</v>
      </c>
      <c r="J28" s="60">
        <v>18335399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18335399</v>
      </c>
      <c r="X28" s="60">
        <v>15360750</v>
      </c>
      <c r="Y28" s="60">
        <v>2974649</v>
      </c>
      <c r="Z28" s="140">
        <v>19.37</v>
      </c>
      <c r="AA28" s="155">
        <v>61443000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71786741</v>
      </c>
      <c r="D32" s="210">
        <f>SUM(D28:D31)</f>
        <v>0</v>
      </c>
      <c r="E32" s="211">
        <f t="shared" si="5"/>
        <v>61443000</v>
      </c>
      <c r="F32" s="77">
        <f t="shared" si="5"/>
        <v>61443000</v>
      </c>
      <c r="G32" s="77">
        <f t="shared" si="5"/>
        <v>8645708</v>
      </c>
      <c r="H32" s="77">
        <f t="shared" si="5"/>
        <v>2835556</v>
      </c>
      <c r="I32" s="77">
        <f t="shared" si="5"/>
        <v>6854135</v>
      </c>
      <c r="J32" s="77">
        <f t="shared" si="5"/>
        <v>18335399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18335399</v>
      </c>
      <c r="X32" s="77">
        <f t="shared" si="5"/>
        <v>15360750</v>
      </c>
      <c r="Y32" s="77">
        <f t="shared" si="5"/>
        <v>2974649</v>
      </c>
      <c r="Z32" s="212">
        <f>+IF(X32&lt;&gt;0,+(Y32/X32)*100,0)</f>
        <v>19.365258857803166</v>
      </c>
      <c r="AA32" s="79">
        <f>SUM(AA28:AA31)</f>
        <v>61443000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30672000</v>
      </c>
      <c r="F34" s="60">
        <v>30672000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7668000</v>
      </c>
      <c r="Y34" s="60">
        <v>-7668000</v>
      </c>
      <c r="Z34" s="140">
        <v>-100</v>
      </c>
      <c r="AA34" s="62">
        <v>30672000</v>
      </c>
    </row>
    <row r="35" spans="1:27" ht="13.5">
      <c r="A35" s="237" t="s">
        <v>53</v>
      </c>
      <c r="B35" s="136"/>
      <c r="C35" s="155">
        <v>2529693</v>
      </c>
      <c r="D35" s="155"/>
      <c r="E35" s="156">
        <v>3560000</v>
      </c>
      <c r="F35" s="60">
        <v>3560000</v>
      </c>
      <c r="G35" s="60">
        <v>69430</v>
      </c>
      <c r="H35" s="60">
        <v>62649</v>
      </c>
      <c r="I35" s="60">
        <v>45514</v>
      </c>
      <c r="J35" s="60">
        <v>177593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177593</v>
      </c>
      <c r="X35" s="60">
        <v>890000</v>
      </c>
      <c r="Y35" s="60">
        <v>-712407</v>
      </c>
      <c r="Z35" s="140">
        <v>-80.05</v>
      </c>
      <c r="AA35" s="62">
        <v>3560000</v>
      </c>
    </row>
    <row r="36" spans="1:27" ht="13.5">
      <c r="A36" s="238" t="s">
        <v>139</v>
      </c>
      <c r="B36" s="149"/>
      <c r="C36" s="222">
        <f aca="true" t="shared" si="6" ref="C36:Y36">SUM(C32:C35)</f>
        <v>74316434</v>
      </c>
      <c r="D36" s="222">
        <f>SUM(D32:D35)</f>
        <v>0</v>
      </c>
      <c r="E36" s="218">
        <f t="shared" si="6"/>
        <v>95675000</v>
      </c>
      <c r="F36" s="220">
        <f t="shared" si="6"/>
        <v>95675000</v>
      </c>
      <c r="G36" s="220">
        <f t="shared" si="6"/>
        <v>8715138</v>
      </c>
      <c r="H36" s="220">
        <f t="shared" si="6"/>
        <v>2898205</v>
      </c>
      <c r="I36" s="220">
        <f t="shared" si="6"/>
        <v>6899649</v>
      </c>
      <c r="J36" s="220">
        <f t="shared" si="6"/>
        <v>18512992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18512992</v>
      </c>
      <c r="X36" s="220">
        <f t="shared" si="6"/>
        <v>23918750</v>
      </c>
      <c r="Y36" s="220">
        <f t="shared" si="6"/>
        <v>-5405758</v>
      </c>
      <c r="Z36" s="221">
        <f>+IF(X36&lt;&gt;0,+(Y36/X36)*100,0)</f>
        <v>-22.600503788868565</v>
      </c>
      <c r="AA36" s="239">
        <f>SUM(AA32:AA35)</f>
        <v>95675000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785265</v>
      </c>
      <c r="D6" s="155"/>
      <c r="E6" s="59">
        <v>3817697</v>
      </c>
      <c r="F6" s="60">
        <v>3817697</v>
      </c>
      <c r="G6" s="60">
        <v>15835066</v>
      </c>
      <c r="H6" s="60">
        <v>8445510</v>
      </c>
      <c r="I6" s="60">
        <v>3242207</v>
      </c>
      <c r="J6" s="60">
        <v>3242207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3242207</v>
      </c>
      <c r="X6" s="60">
        <v>954424</v>
      </c>
      <c r="Y6" s="60">
        <v>2287783</v>
      </c>
      <c r="Z6" s="140">
        <v>239.7</v>
      </c>
      <c r="AA6" s="62">
        <v>3817697</v>
      </c>
    </row>
    <row r="7" spans="1:27" ht="13.5">
      <c r="A7" s="249" t="s">
        <v>144</v>
      </c>
      <c r="B7" s="182"/>
      <c r="C7" s="155"/>
      <c r="D7" s="155"/>
      <c r="E7" s="59">
        <v>2148091</v>
      </c>
      <c r="F7" s="60">
        <v>2148091</v>
      </c>
      <c r="G7" s="60">
        <v>18306912</v>
      </c>
      <c r="H7" s="60">
        <v>15728802</v>
      </c>
      <c r="I7" s="60">
        <v>14580688</v>
      </c>
      <c r="J7" s="60">
        <v>14580688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14580688</v>
      </c>
      <c r="X7" s="60">
        <v>537023</v>
      </c>
      <c r="Y7" s="60">
        <v>14043665</v>
      </c>
      <c r="Z7" s="140">
        <v>2615.1</v>
      </c>
      <c r="AA7" s="62">
        <v>2148091</v>
      </c>
    </row>
    <row r="8" spans="1:27" ht="13.5">
      <c r="A8" s="249" t="s">
        <v>145</v>
      </c>
      <c r="B8" s="182"/>
      <c r="C8" s="155">
        <v>10055280</v>
      </c>
      <c r="D8" s="155"/>
      <c r="E8" s="59">
        <v>4639818</v>
      </c>
      <c r="F8" s="60">
        <v>4639818</v>
      </c>
      <c r="G8" s="60">
        <v>18617325</v>
      </c>
      <c r="H8" s="60">
        <v>18123196</v>
      </c>
      <c r="I8" s="60">
        <v>14567503</v>
      </c>
      <c r="J8" s="60">
        <v>14567503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14567503</v>
      </c>
      <c r="X8" s="60">
        <v>1159955</v>
      </c>
      <c r="Y8" s="60">
        <v>13407548</v>
      </c>
      <c r="Z8" s="140">
        <v>1155.87</v>
      </c>
      <c r="AA8" s="62">
        <v>4639818</v>
      </c>
    </row>
    <row r="9" spans="1:27" ht="13.5">
      <c r="A9" s="249" t="s">
        <v>146</v>
      </c>
      <c r="B9" s="182"/>
      <c r="C9" s="155">
        <v>2009219</v>
      </c>
      <c r="D9" s="155"/>
      <c r="E9" s="59">
        <v>1921034</v>
      </c>
      <c r="F9" s="60">
        <v>1921034</v>
      </c>
      <c r="G9" s="60">
        <v>2074624</v>
      </c>
      <c r="H9" s="60">
        <v>2895090</v>
      </c>
      <c r="I9" s="60">
        <v>3339952</v>
      </c>
      <c r="J9" s="60">
        <v>3339952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3339952</v>
      </c>
      <c r="X9" s="60">
        <v>480259</v>
      </c>
      <c r="Y9" s="60">
        <v>2859693</v>
      </c>
      <c r="Z9" s="140">
        <v>595.45</v>
      </c>
      <c r="AA9" s="62">
        <v>1921034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12849764</v>
      </c>
      <c r="D12" s="168">
        <f>SUM(D6:D11)</f>
        <v>0</v>
      </c>
      <c r="E12" s="72">
        <f t="shared" si="0"/>
        <v>12526640</v>
      </c>
      <c r="F12" s="73">
        <f t="shared" si="0"/>
        <v>12526640</v>
      </c>
      <c r="G12" s="73">
        <f t="shared" si="0"/>
        <v>54833927</v>
      </c>
      <c r="H12" s="73">
        <f t="shared" si="0"/>
        <v>45192598</v>
      </c>
      <c r="I12" s="73">
        <f t="shared" si="0"/>
        <v>35730350</v>
      </c>
      <c r="J12" s="73">
        <f t="shared" si="0"/>
        <v>35730350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35730350</v>
      </c>
      <c r="X12" s="73">
        <f t="shared" si="0"/>
        <v>3131661</v>
      </c>
      <c r="Y12" s="73">
        <f t="shared" si="0"/>
        <v>32598689</v>
      </c>
      <c r="Z12" s="170">
        <f>+IF(X12&lt;&gt;0,+(Y12/X12)*100,0)</f>
        <v>1040.939265137574</v>
      </c>
      <c r="AA12" s="74">
        <f>SUM(AA6:AA11)</f>
        <v>12526640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207275431</v>
      </c>
      <c r="D19" s="155"/>
      <c r="E19" s="59">
        <v>323982112</v>
      </c>
      <c r="F19" s="60">
        <v>323982112</v>
      </c>
      <c r="G19" s="60">
        <v>215545862</v>
      </c>
      <c r="H19" s="60">
        <v>217999358</v>
      </c>
      <c r="I19" s="60">
        <v>205941302</v>
      </c>
      <c r="J19" s="60">
        <v>205941302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205941302</v>
      </c>
      <c r="X19" s="60">
        <v>80995528</v>
      </c>
      <c r="Y19" s="60">
        <v>124945774</v>
      </c>
      <c r="Z19" s="140">
        <v>154.26</v>
      </c>
      <c r="AA19" s="62">
        <v>323982112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397616</v>
      </c>
      <c r="D22" s="155"/>
      <c r="E22" s="59">
        <v>241814</v>
      </c>
      <c r="F22" s="60">
        <v>241814</v>
      </c>
      <c r="G22" s="60">
        <v>383026</v>
      </c>
      <c r="H22" s="60">
        <v>367896</v>
      </c>
      <c r="I22" s="60">
        <v>353036</v>
      </c>
      <c r="J22" s="60">
        <v>353036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353036</v>
      </c>
      <c r="X22" s="60">
        <v>60454</v>
      </c>
      <c r="Y22" s="60">
        <v>292582</v>
      </c>
      <c r="Z22" s="140">
        <v>483.97</v>
      </c>
      <c r="AA22" s="62">
        <v>241814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207673047</v>
      </c>
      <c r="D24" s="168">
        <f>SUM(D15:D23)</f>
        <v>0</v>
      </c>
      <c r="E24" s="76">
        <f t="shared" si="1"/>
        <v>324223926</v>
      </c>
      <c r="F24" s="77">
        <f t="shared" si="1"/>
        <v>324223926</v>
      </c>
      <c r="G24" s="77">
        <f t="shared" si="1"/>
        <v>215928888</v>
      </c>
      <c r="H24" s="77">
        <f t="shared" si="1"/>
        <v>218367254</v>
      </c>
      <c r="I24" s="77">
        <f t="shared" si="1"/>
        <v>206294338</v>
      </c>
      <c r="J24" s="77">
        <f t="shared" si="1"/>
        <v>206294338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206294338</v>
      </c>
      <c r="X24" s="77">
        <f t="shared" si="1"/>
        <v>81055982</v>
      </c>
      <c r="Y24" s="77">
        <f t="shared" si="1"/>
        <v>125238356</v>
      </c>
      <c r="Z24" s="212">
        <f>+IF(X24&lt;&gt;0,+(Y24/X24)*100,0)</f>
        <v>154.5084679869772</v>
      </c>
      <c r="AA24" s="79">
        <f>SUM(AA15:AA23)</f>
        <v>324223926</v>
      </c>
    </row>
    <row r="25" spans="1:27" ht="13.5">
      <c r="A25" s="250" t="s">
        <v>159</v>
      </c>
      <c r="B25" s="251"/>
      <c r="C25" s="168">
        <f aca="true" t="shared" si="2" ref="C25:Y25">+C12+C24</f>
        <v>220522811</v>
      </c>
      <c r="D25" s="168">
        <f>+D12+D24</f>
        <v>0</v>
      </c>
      <c r="E25" s="72">
        <f t="shared" si="2"/>
        <v>336750566</v>
      </c>
      <c r="F25" s="73">
        <f t="shared" si="2"/>
        <v>336750566</v>
      </c>
      <c r="G25" s="73">
        <f t="shared" si="2"/>
        <v>270762815</v>
      </c>
      <c r="H25" s="73">
        <f t="shared" si="2"/>
        <v>263559852</v>
      </c>
      <c r="I25" s="73">
        <f t="shared" si="2"/>
        <v>242024688</v>
      </c>
      <c r="J25" s="73">
        <f t="shared" si="2"/>
        <v>242024688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242024688</v>
      </c>
      <c r="X25" s="73">
        <f t="shared" si="2"/>
        <v>84187643</v>
      </c>
      <c r="Y25" s="73">
        <f t="shared" si="2"/>
        <v>157837045</v>
      </c>
      <c r="Z25" s="170">
        <f>+IF(X25&lt;&gt;0,+(Y25/X25)*100,0)</f>
        <v>187.4824372978348</v>
      </c>
      <c r="AA25" s="74">
        <f>+AA12+AA24</f>
        <v>336750566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260237</v>
      </c>
      <c r="D30" s="155"/>
      <c r="E30" s="59">
        <v>2271793</v>
      </c>
      <c r="F30" s="60">
        <v>2271793</v>
      </c>
      <c r="G30" s="60">
        <v>239251</v>
      </c>
      <c r="H30" s="60">
        <v>218320</v>
      </c>
      <c r="I30" s="60">
        <v>197247</v>
      </c>
      <c r="J30" s="60">
        <v>197247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197247</v>
      </c>
      <c r="X30" s="60">
        <v>567948</v>
      </c>
      <c r="Y30" s="60">
        <v>-370701</v>
      </c>
      <c r="Z30" s="140">
        <v>-65.27</v>
      </c>
      <c r="AA30" s="62">
        <v>2271793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>
        <v>27251</v>
      </c>
      <c r="H31" s="60">
        <v>27251</v>
      </c>
      <c r="I31" s="60">
        <v>21073</v>
      </c>
      <c r="J31" s="60">
        <v>21073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21073</v>
      </c>
      <c r="X31" s="60"/>
      <c r="Y31" s="60">
        <v>21073</v>
      </c>
      <c r="Z31" s="140"/>
      <c r="AA31" s="62"/>
    </row>
    <row r="32" spans="1:27" ht="13.5">
      <c r="A32" s="249" t="s">
        <v>164</v>
      </c>
      <c r="B32" s="182"/>
      <c r="C32" s="155">
        <v>24573706</v>
      </c>
      <c r="D32" s="155"/>
      <c r="E32" s="59">
        <v>14048146</v>
      </c>
      <c r="F32" s="60">
        <v>14048146</v>
      </c>
      <c r="G32" s="60">
        <v>29574545</v>
      </c>
      <c r="H32" s="60">
        <v>25288570</v>
      </c>
      <c r="I32" s="60">
        <v>24720877</v>
      </c>
      <c r="J32" s="60">
        <v>24720877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24720877</v>
      </c>
      <c r="X32" s="60">
        <v>3512037</v>
      </c>
      <c r="Y32" s="60">
        <v>21208840</v>
      </c>
      <c r="Z32" s="140">
        <v>603.89</v>
      </c>
      <c r="AA32" s="62">
        <v>14048146</v>
      </c>
    </row>
    <row r="33" spans="1:27" ht="13.5">
      <c r="A33" s="249" t="s">
        <v>165</v>
      </c>
      <c r="B33" s="182"/>
      <c r="C33" s="155"/>
      <c r="D33" s="155"/>
      <c r="E33" s="59">
        <v>1288672</v>
      </c>
      <c r="F33" s="60">
        <v>1288672</v>
      </c>
      <c r="G33" s="60">
        <v>12124</v>
      </c>
      <c r="H33" s="60">
        <v>12124</v>
      </c>
      <c r="I33" s="60">
        <v>12124</v>
      </c>
      <c r="J33" s="60">
        <v>12124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12124</v>
      </c>
      <c r="X33" s="60">
        <v>322168</v>
      </c>
      <c r="Y33" s="60">
        <v>-310044</v>
      </c>
      <c r="Z33" s="140">
        <v>-96.24</v>
      </c>
      <c r="AA33" s="62">
        <v>1288672</v>
      </c>
    </row>
    <row r="34" spans="1:27" ht="13.5">
      <c r="A34" s="250" t="s">
        <v>58</v>
      </c>
      <c r="B34" s="251"/>
      <c r="C34" s="168">
        <f aca="true" t="shared" si="3" ref="C34:Y34">SUM(C29:C33)</f>
        <v>24833943</v>
      </c>
      <c r="D34" s="168">
        <f>SUM(D29:D33)</f>
        <v>0</v>
      </c>
      <c r="E34" s="72">
        <f t="shared" si="3"/>
        <v>17608611</v>
      </c>
      <c r="F34" s="73">
        <f t="shared" si="3"/>
        <v>17608611</v>
      </c>
      <c r="G34" s="73">
        <f t="shared" si="3"/>
        <v>29853171</v>
      </c>
      <c r="H34" s="73">
        <f t="shared" si="3"/>
        <v>25546265</v>
      </c>
      <c r="I34" s="73">
        <f t="shared" si="3"/>
        <v>24951321</v>
      </c>
      <c r="J34" s="73">
        <f t="shared" si="3"/>
        <v>24951321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24951321</v>
      </c>
      <c r="X34" s="73">
        <f t="shared" si="3"/>
        <v>4402153</v>
      </c>
      <c r="Y34" s="73">
        <f t="shared" si="3"/>
        <v>20549168</v>
      </c>
      <c r="Z34" s="170">
        <f>+IF(X34&lt;&gt;0,+(Y34/X34)*100,0)</f>
        <v>466.79813264100545</v>
      </c>
      <c r="AA34" s="74">
        <f>SUM(AA29:AA33)</f>
        <v>17608611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660954</v>
      </c>
      <c r="D37" s="155"/>
      <c r="E37" s="59">
        <v>35188016</v>
      </c>
      <c r="F37" s="60">
        <v>35188016</v>
      </c>
      <c r="G37" s="60">
        <v>640306</v>
      </c>
      <c r="H37" s="60">
        <v>640306</v>
      </c>
      <c r="I37" s="60">
        <v>640306</v>
      </c>
      <c r="J37" s="60">
        <v>640306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640306</v>
      </c>
      <c r="X37" s="60">
        <v>8797004</v>
      </c>
      <c r="Y37" s="60">
        <v>-8156698</v>
      </c>
      <c r="Z37" s="140">
        <v>-92.72</v>
      </c>
      <c r="AA37" s="62">
        <v>35188016</v>
      </c>
    </row>
    <row r="38" spans="1:27" ht="13.5">
      <c r="A38" s="249" t="s">
        <v>165</v>
      </c>
      <c r="B38" s="182"/>
      <c r="C38" s="155">
        <v>4482186</v>
      </c>
      <c r="D38" s="155"/>
      <c r="E38" s="59">
        <v>4252668</v>
      </c>
      <c r="F38" s="60">
        <v>4252668</v>
      </c>
      <c r="G38" s="60">
        <v>4482186</v>
      </c>
      <c r="H38" s="60">
        <v>4482186</v>
      </c>
      <c r="I38" s="60">
        <v>4482186</v>
      </c>
      <c r="J38" s="60">
        <v>4482186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4482186</v>
      </c>
      <c r="X38" s="60">
        <v>1063167</v>
      </c>
      <c r="Y38" s="60">
        <v>3419019</v>
      </c>
      <c r="Z38" s="140">
        <v>321.59</v>
      </c>
      <c r="AA38" s="62">
        <v>4252668</v>
      </c>
    </row>
    <row r="39" spans="1:27" ht="13.5">
      <c r="A39" s="250" t="s">
        <v>59</v>
      </c>
      <c r="B39" s="253"/>
      <c r="C39" s="168">
        <f aca="true" t="shared" si="4" ref="C39:Y39">SUM(C37:C38)</f>
        <v>5143140</v>
      </c>
      <c r="D39" s="168">
        <f>SUM(D37:D38)</f>
        <v>0</v>
      </c>
      <c r="E39" s="76">
        <f t="shared" si="4"/>
        <v>39440684</v>
      </c>
      <c r="F39" s="77">
        <f t="shared" si="4"/>
        <v>39440684</v>
      </c>
      <c r="G39" s="77">
        <f t="shared" si="4"/>
        <v>5122492</v>
      </c>
      <c r="H39" s="77">
        <f t="shared" si="4"/>
        <v>5122492</v>
      </c>
      <c r="I39" s="77">
        <f t="shared" si="4"/>
        <v>5122492</v>
      </c>
      <c r="J39" s="77">
        <f t="shared" si="4"/>
        <v>5122492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5122492</v>
      </c>
      <c r="X39" s="77">
        <f t="shared" si="4"/>
        <v>9860171</v>
      </c>
      <c r="Y39" s="77">
        <f t="shared" si="4"/>
        <v>-4737679</v>
      </c>
      <c r="Z39" s="212">
        <f>+IF(X39&lt;&gt;0,+(Y39/X39)*100,0)</f>
        <v>-48.04864946054181</v>
      </c>
      <c r="AA39" s="79">
        <f>SUM(AA37:AA38)</f>
        <v>39440684</v>
      </c>
    </row>
    <row r="40" spans="1:27" ht="13.5">
      <c r="A40" s="250" t="s">
        <v>167</v>
      </c>
      <c r="B40" s="251"/>
      <c r="C40" s="168">
        <f aca="true" t="shared" si="5" ref="C40:Y40">+C34+C39</f>
        <v>29977083</v>
      </c>
      <c r="D40" s="168">
        <f>+D34+D39</f>
        <v>0</v>
      </c>
      <c r="E40" s="72">
        <f t="shared" si="5"/>
        <v>57049295</v>
      </c>
      <c r="F40" s="73">
        <f t="shared" si="5"/>
        <v>57049295</v>
      </c>
      <c r="G40" s="73">
        <f t="shared" si="5"/>
        <v>34975663</v>
      </c>
      <c r="H40" s="73">
        <f t="shared" si="5"/>
        <v>30668757</v>
      </c>
      <c r="I40" s="73">
        <f t="shared" si="5"/>
        <v>30073813</v>
      </c>
      <c r="J40" s="73">
        <f t="shared" si="5"/>
        <v>30073813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30073813</v>
      </c>
      <c r="X40" s="73">
        <f t="shared" si="5"/>
        <v>14262324</v>
      </c>
      <c r="Y40" s="73">
        <f t="shared" si="5"/>
        <v>15811489</v>
      </c>
      <c r="Z40" s="170">
        <f>+IF(X40&lt;&gt;0,+(Y40/X40)*100,0)</f>
        <v>110.86193947073421</v>
      </c>
      <c r="AA40" s="74">
        <f>+AA34+AA39</f>
        <v>57049295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190545728</v>
      </c>
      <c r="D42" s="257">
        <f>+D25-D40</f>
        <v>0</v>
      </c>
      <c r="E42" s="258">
        <f t="shared" si="6"/>
        <v>279701271</v>
      </c>
      <c r="F42" s="259">
        <f t="shared" si="6"/>
        <v>279701271</v>
      </c>
      <c r="G42" s="259">
        <f t="shared" si="6"/>
        <v>235787152</v>
      </c>
      <c r="H42" s="259">
        <f t="shared" si="6"/>
        <v>232891095</v>
      </c>
      <c r="I42" s="259">
        <f t="shared" si="6"/>
        <v>211950875</v>
      </c>
      <c r="J42" s="259">
        <f t="shared" si="6"/>
        <v>211950875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211950875</v>
      </c>
      <c r="X42" s="259">
        <f t="shared" si="6"/>
        <v>69925319</v>
      </c>
      <c r="Y42" s="259">
        <f t="shared" si="6"/>
        <v>142025556</v>
      </c>
      <c r="Z42" s="260">
        <f>+IF(X42&lt;&gt;0,+(Y42/X42)*100,0)</f>
        <v>203.1103440514873</v>
      </c>
      <c r="AA42" s="261">
        <f>+AA25-AA40</f>
        <v>279701271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190545728</v>
      </c>
      <c r="D45" s="155"/>
      <c r="E45" s="59">
        <v>279701271</v>
      </c>
      <c r="F45" s="60">
        <v>279701271</v>
      </c>
      <c r="G45" s="60">
        <v>235787152</v>
      </c>
      <c r="H45" s="60">
        <v>232891095</v>
      </c>
      <c r="I45" s="60">
        <v>211950875</v>
      </c>
      <c r="J45" s="60">
        <v>211950875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211950875</v>
      </c>
      <c r="X45" s="60">
        <v>69925318</v>
      </c>
      <c r="Y45" s="60">
        <v>142025557</v>
      </c>
      <c r="Z45" s="139">
        <v>203.11</v>
      </c>
      <c r="AA45" s="62">
        <v>279701271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190545728</v>
      </c>
      <c r="D48" s="217">
        <f>SUM(D45:D47)</f>
        <v>0</v>
      </c>
      <c r="E48" s="264">
        <f t="shared" si="7"/>
        <v>279701271</v>
      </c>
      <c r="F48" s="219">
        <f t="shared" si="7"/>
        <v>279701271</v>
      </c>
      <c r="G48" s="219">
        <f t="shared" si="7"/>
        <v>235787152</v>
      </c>
      <c r="H48" s="219">
        <f t="shared" si="7"/>
        <v>232891095</v>
      </c>
      <c r="I48" s="219">
        <f t="shared" si="7"/>
        <v>211950875</v>
      </c>
      <c r="J48" s="219">
        <f t="shared" si="7"/>
        <v>211950875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211950875</v>
      </c>
      <c r="X48" s="219">
        <f t="shared" si="7"/>
        <v>69925318</v>
      </c>
      <c r="Y48" s="219">
        <f t="shared" si="7"/>
        <v>142025557</v>
      </c>
      <c r="Z48" s="265">
        <f>+IF(X48&lt;&gt;0,+(Y48/X48)*100,0)</f>
        <v>203.11034838625974</v>
      </c>
      <c r="AA48" s="232">
        <f>SUM(AA45:AA47)</f>
        <v>279701271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10508110</v>
      </c>
      <c r="D6" s="155"/>
      <c r="E6" s="59">
        <v>15517500</v>
      </c>
      <c r="F6" s="60">
        <v>15517500</v>
      </c>
      <c r="G6" s="60">
        <v>644909</v>
      </c>
      <c r="H6" s="60">
        <v>906696</v>
      </c>
      <c r="I6" s="60">
        <v>4611591</v>
      </c>
      <c r="J6" s="60">
        <v>6163196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6163196</v>
      </c>
      <c r="X6" s="60">
        <v>3879375</v>
      </c>
      <c r="Y6" s="60">
        <v>2283821</v>
      </c>
      <c r="Z6" s="140">
        <v>58.87</v>
      </c>
      <c r="AA6" s="62">
        <v>15517500</v>
      </c>
    </row>
    <row r="7" spans="1:27" ht="13.5">
      <c r="A7" s="249" t="s">
        <v>178</v>
      </c>
      <c r="B7" s="182"/>
      <c r="C7" s="155">
        <v>147180156</v>
      </c>
      <c r="D7" s="155"/>
      <c r="E7" s="59">
        <v>85383999</v>
      </c>
      <c r="F7" s="60">
        <v>85383999</v>
      </c>
      <c r="G7" s="60">
        <v>35467000</v>
      </c>
      <c r="H7" s="60">
        <v>1290000</v>
      </c>
      <c r="I7" s="60">
        <v>150000</v>
      </c>
      <c r="J7" s="60">
        <v>36907000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36907000</v>
      </c>
      <c r="X7" s="60">
        <v>28461333</v>
      </c>
      <c r="Y7" s="60">
        <v>8445667</v>
      </c>
      <c r="Z7" s="140">
        <v>29.67</v>
      </c>
      <c r="AA7" s="62">
        <v>85383999</v>
      </c>
    </row>
    <row r="8" spans="1:27" ht="13.5">
      <c r="A8" s="249" t="s">
        <v>179</v>
      </c>
      <c r="B8" s="182"/>
      <c r="C8" s="155"/>
      <c r="D8" s="155"/>
      <c r="E8" s="59">
        <v>61443000</v>
      </c>
      <c r="F8" s="60">
        <v>61443000</v>
      </c>
      <c r="G8" s="60">
        <v>21036000</v>
      </c>
      <c r="H8" s="60"/>
      <c r="I8" s="60">
        <v>7258000</v>
      </c>
      <c r="J8" s="60">
        <v>28294000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28294000</v>
      </c>
      <c r="X8" s="60">
        <v>20481000</v>
      </c>
      <c r="Y8" s="60">
        <v>7813000</v>
      </c>
      <c r="Z8" s="140">
        <v>38.15</v>
      </c>
      <c r="AA8" s="62">
        <v>61443000</v>
      </c>
    </row>
    <row r="9" spans="1:27" ht="13.5">
      <c r="A9" s="249" t="s">
        <v>180</v>
      </c>
      <c r="B9" s="182"/>
      <c r="C9" s="155">
        <v>1753597</v>
      </c>
      <c r="D9" s="155"/>
      <c r="E9" s="59">
        <v>481848</v>
      </c>
      <c r="F9" s="60">
        <v>481848</v>
      </c>
      <c r="G9" s="60">
        <v>52751</v>
      </c>
      <c r="H9" s="60">
        <v>68843</v>
      </c>
      <c r="I9" s="60">
        <v>43148</v>
      </c>
      <c r="J9" s="60">
        <v>164742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164742</v>
      </c>
      <c r="X9" s="60">
        <v>120462</v>
      </c>
      <c r="Y9" s="60">
        <v>44280</v>
      </c>
      <c r="Z9" s="140">
        <v>36.76</v>
      </c>
      <c r="AA9" s="62">
        <v>481848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-152960958</v>
      </c>
      <c r="D12" s="155"/>
      <c r="E12" s="59">
        <v>-89523684</v>
      </c>
      <c r="F12" s="60">
        <v>-89523684</v>
      </c>
      <c r="G12" s="60">
        <v>-16505962</v>
      </c>
      <c r="H12" s="60">
        <v>-10270288</v>
      </c>
      <c r="I12" s="60">
        <v>-11343507</v>
      </c>
      <c r="J12" s="60">
        <v>-38119757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-38119757</v>
      </c>
      <c r="X12" s="60">
        <v>-22380921</v>
      </c>
      <c r="Y12" s="60">
        <v>-15738836</v>
      </c>
      <c r="Z12" s="140">
        <v>70.32</v>
      </c>
      <c r="AA12" s="62">
        <v>-89523684</v>
      </c>
    </row>
    <row r="13" spans="1:27" ht="13.5">
      <c r="A13" s="249" t="s">
        <v>40</v>
      </c>
      <c r="B13" s="182"/>
      <c r="C13" s="155">
        <v>-380607</v>
      </c>
      <c r="D13" s="155"/>
      <c r="E13" s="59">
        <v>-1125468</v>
      </c>
      <c r="F13" s="60">
        <v>-1125468</v>
      </c>
      <c r="G13" s="60">
        <v>-12180</v>
      </c>
      <c r="H13" s="60">
        <v>-5976</v>
      </c>
      <c r="I13" s="60">
        <v>-5834</v>
      </c>
      <c r="J13" s="60">
        <v>-23990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-23990</v>
      </c>
      <c r="X13" s="60">
        <v>-281367</v>
      </c>
      <c r="Y13" s="60">
        <v>257377</v>
      </c>
      <c r="Z13" s="140">
        <v>-91.47</v>
      </c>
      <c r="AA13" s="62">
        <v>-1125468</v>
      </c>
    </row>
    <row r="14" spans="1:27" ht="13.5">
      <c r="A14" s="249" t="s">
        <v>42</v>
      </c>
      <c r="B14" s="182"/>
      <c r="C14" s="155">
        <v>-66620</v>
      </c>
      <c r="D14" s="155"/>
      <c r="E14" s="59">
        <v>-99192</v>
      </c>
      <c r="F14" s="60">
        <v>-99192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-24798</v>
      </c>
      <c r="Y14" s="60">
        <v>24798</v>
      </c>
      <c r="Z14" s="140">
        <v>-100</v>
      </c>
      <c r="AA14" s="62">
        <v>-99192</v>
      </c>
    </row>
    <row r="15" spans="1:27" ht="13.5">
      <c r="A15" s="250" t="s">
        <v>184</v>
      </c>
      <c r="B15" s="251"/>
      <c r="C15" s="168">
        <f aca="true" t="shared" si="0" ref="C15:Y15">SUM(C6:C14)</f>
        <v>6033678</v>
      </c>
      <c r="D15" s="168">
        <f>SUM(D6:D14)</f>
        <v>0</v>
      </c>
      <c r="E15" s="72">
        <f t="shared" si="0"/>
        <v>72078003</v>
      </c>
      <c r="F15" s="73">
        <f t="shared" si="0"/>
        <v>72078003</v>
      </c>
      <c r="G15" s="73">
        <f t="shared" si="0"/>
        <v>40682518</v>
      </c>
      <c r="H15" s="73">
        <f t="shared" si="0"/>
        <v>-8010725</v>
      </c>
      <c r="I15" s="73">
        <f t="shared" si="0"/>
        <v>713398</v>
      </c>
      <c r="J15" s="73">
        <f t="shared" si="0"/>
        <v>33385191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33385191</v>
      </c>
      <c r="X15" s="73">
        <f t="shared" si="0"/>
        <v>30255084</v>
      </c>
      <c r="Y15" s="73">
        <f t="shared" si="0"/>
        <v>3130107</v>
      </c>
      <c r="Z15" s="170">
        <f>+IF(X15&lt;&gt;0,+(Y15/X15)*100,0)</f>
        <v>10.345722391648293</v>
      </c>
      <c r="AA15" s="74">
        <f>SUM(AA6:AA14)</f>
        <v>72078003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>
        <v>820466</v>
      </c>
      <c r="J21" s="60">
        <v>820466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820466</v>
      </c>
      <c r="X21" s="60"/>
      <c r="Y21" s="159">
        <v>820466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-95674992</v>
      </c>
      <c r="F24" s="60">
        <v>-95674992</v>
      </c>
      <c r="G24" s="60">
        <v>-8481219</v>
      </c>
      <c r="H24" s="60">
        <v>-2898206</v>
      </c>
      <c r="I24" s="60">
        <v>-7864207</v>
      </c>
      <c r="J24" s="60">
        <v>-19243632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-19243632</v>
      </c>
      <c r="X24" s="60">
        <v>-23918748</v>
      </c>
      <c r="Y24" s="60">
        <v>4675116</v>
      </c>
      <c r="Z24" s="140">
        <v>-19.55</v>
      </c>
      <c r="AA24" s="62">
        <v>-95674992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-95674992</v>
      </c>
      <c r="F25" s="73">
        <f t="shared" si="1"/>
        <v>-95674992</v>
      </c>
      <c r="G25" s="73">
        <f t="shared" si="1"/>
        <v>-8481219</v>
      </c>
      <c r="H25" s="73">
        <f t="shared" si="1"/>
        <v>-2898206</v>
      </c>
      <c r="I25" s="73">
        <f t="shared" si="1"/>
        <v>-7043741</v>
      </c>
      <c r="J25" s="73">
        <f t="shared" si="1"/>
        <v>-18423166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-18423166</v>
      </c>
      <c r="X25" s="73">
        <f t="shared" si="1"/>
        <v>-23918748</v>
      </c>
      <c r="Y25" s="73">
        <f t="shared" si="1"/>
        <v>5495582</v>
      </c>
      <c r="Z25" s="170">
        <f>+IF(X25&lt;&gt;0,+(Y25/X25)*100,0)</f>
        <v>-22.976043729379146</v>
      </c>
      <c r="AA25" s="74">
        <f>SUM(AA19:AA24)</f>
        <v>-95674992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30672000</v>
      </c>
      <c r="F30" s="60">
        <v>30672000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7668000</v>
      </c>
      <c r="Y30" s="60">
        <v>-7668000</v>
      </c>
      <c r="Z30" s="140">
        <v>-100</v>
      </c>
      <c r="AA30" s="62">
        <v>30672000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>
        <v>1201798</v>
      </c>
      <c r="H31" s="159">
        <v>962199</v>
      </c>
      <c r="I31" s="159"/>
      <c r="J31" s="159">
        <v>2163997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2163997</v>
      </c>
      <c r="X31" s="159"/>
      <c r="Y31" s="60">
        <v>2163997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-2271792</v>
      </c>
      <c r="F33" s="60">
        <v>-2271792</v>
      </c>
      <c r="G33" s="60">
        <v>-41634</v>
      </c>
      <c r="H33" s="60">
        <v>-20931</v>
      </c>
      <c r="I33" s="60">
        <v>-21073</v>
      </c>
      <c r="J33" s="60">
        <v>-83638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-83638</v>
      </c>
      <c r="X33" s="60">
        <v>-567948</v>
      </c>
      <c r="Y33" s="60">
        <v>484310</v>
      </c>
      <c r="Z33" s="140">
        <v>-85.27</v>
      </c>
      <c r="AA33" s="62">
        <v>-2271792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28400208</v>
      </c>
      <c r="F34" s="73">
        <f t="shared" si="2"/>
        <v>28400208</v>
      </c>
      <c r="G34" s="73">
        <f t="shared" si="2"/>
        <v>1160164</v>
      </c>
      <c r="H34" s="73">
        <f t="shared" si="2"/>
        <v>941268</v>
      </c>
      <c r="I34" s="73">
        <f t="shared" si="2"/>
        <v>-21073</v>
      </c>
      <c r="J34" s="73">
        <f t="shared" si="2"/>
        <v>2080359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2080359</v>
      </c>
      <c r="X34" s="73">
        <f t="shared" si="2"/>
        <v>7100052</v>
      </c>
      <c r="Y34" s="73">
        <f t="shared" si="2"/>
        <v>-5019693</v>
      </c>
      <c r="Z34" s="170">
        <f>+IF(X34&lt;&gt;0,+(Y34/X34)*100,0)</f>
        <v>-70.6993836101482</v>
      </c>
      <c r="AA34" s="74">
        <f>SUM(AA29:AA33)</f>
        <v>28400208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6033678</v>
      </c>
      <c r="D36" s="153">
        <f>+D15+D25+D34</f>
        <v>0</v>
      </c>
      <c r="E36" s="99">
        <f t="shared" si="3"/>
        <v>4803219</v>
      </c>
      <c r="F36" s="100">
        <f t="shared" si="3"/>
        <v>4803219</v>
      </c>
      <c r="G36" s="100">
        <f t="shared" si="3"/>
        <v>33361463</v>
      </c>
      <c r="H36" s="100">
        <f t="shared" si="3"/>
        <v>-9967663</v>
      </c>
      <c r="I36" s="100">
        <f t="shared" si="3"/>
        <v>-6351416</v>
      </c>
      <c r="J36" s="100">
        <f t="shared" si="3"/>
        <v>17042384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17042384</v>
      </c>
      <c r="X36" s="100">
        <f t="shared" si="3"/>
        <v>13436388</v>
      </c>
      <c r="Y36" s="100">
        <f t="shared" si="3"/>
        <v>3605996</v>
      </c>
      <c r="Z36" s="137">
        <f>+IF(X36&lt;&gt;0,+(Y36/X36)*100,0)</f>
        <v>26.837539969819268</v>
      </c>
      <c r="AA36" s="102">
        <f>+AA15+AA25+AA34</f>
        <v>4803219</v>
      </c>
    </row>
    <row r="37" spans="1:27" ht="13.5">
      <c r="A37" s="249" t="s">
        <v>199</v>
      </c>
      <c r="B37" s="182"/>
      <c r="C37" s="153">
        <v>-5248413</v>
      </c>
      <c r="D37" s="153"/>
      <c r="E37" s="99">
        <v>1162521</v>
      </c>
      <c r="F37" s="100">
        <v>1162521</v>
      </c>
      <c r="G37" s="100">
        <v>780514</v>
      </c>
      <c r="H37" s="100">
        <v>34141977</v>
      </c>
      <c r="I37" s="100">
        <v>24174314</v>
      </c>
      <c r="J37" s="100">
        <v>780514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780514</v>
      </c>
      <c r="X37" s="100">
        <v>1162521</v>
      </c>
      <c r="Y37" s="100">
        <v>-382007</v>
      </c>
      <c r="Z37" s="137">
        <v>-32.86</v>
      </c>
      <c r="AA37" s="102">
        <v>1162521</v>
      </c>
    </row>
    <row r="38" spans="1:27" ht="13.5">
      <c r="A38" s="269" t="s">
        <v>200</v>
      </c>
      <c r="B38" s="256"/>
      <c r="C38" s="257">
        <v>785265</v>
      </c>
      <c r="D38" s="257"/>
      <c r="E38" s="258">
        <v>5965740</v>
      </c>
      <c r="F38" s="259">
        <v>5965740</v>
      </c>
      <c r="G38" s="259">
        <v>34141977</v>
      </c>
      <c r="H38" s="259">
        <v>24174314</v>
      </c>
      <c r="I38" s="259">
        <v>17822898</v>
      </c>
      <c r="J38" s="259">
        <v>17822898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17822898</v>
      </c>
      <c r="X38" s="259">
        <v>14598909</v>
      </c>
      <c r="Y38" s="259">
        <v>3223989</v>
      </c>
      <c r="Z38" s="260">
        <v>22.08</v>
      </c>
      <c r="AA38" s="261">
        <v>5965740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74316434</v>
      </c>
      <c r="D5" s="200">
        <f t="shared" si="0"/>
        <v>0</v>
      </c>
      <c r="E5" s="106">
        <f t="shared" si="0"/>
        <v>75025000</v>
      </c>
      <c r="F5" s="106">
        <f t="shared" si="0"/>
        <v>75025000</v>
      </c>
      <c r="G5" s="106">
        <f t="shared" si="0"/>
        <v>8715138</v>
      </c>
      <c r="H5" s="106">
        <f t="shared" si="0"/>
        <v>2898205</v>
      </c>
      <c r="I5" s="106">
        <f t="shared" si="0"/>
        <v>6899649</v>
      </c>
      <c r="J5" s="106">
        <f t="shared" si="0"/>
        <v>18512992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18512992</v>
      </c>
      <c r="X5" s="106">
        <f t="shared" si="0"/>
        <v>18756250</v>
      </c>
      <c r="Y5" s="106">
        <f t="shared" si="0"/>
        <v>-243258</v>
      </c>
      <c r="Z5" s="201">
        <f>+IF(X5&lt;&gt;0,+(Y5/X5)*100,0)</f>
        <v>-1.2969436854381873</v>
      </c>
      <c r="AA5" s="199">
        <f>SUM(AA11:AA18)</f>
        <v>75025000</v>
      </c>
    </row>
    <row r="6" spans="1:27" ht="13.5">
      <c r="A6" s="291" t="s">
        <v>204</v>
      </c>
      <c r="B6" s="142"/>
      <c r="C6" s="62">
        <v>17935848</v>
      </c>
      <c r="D6" s="156"/>
      <c r="E6" s="60">
        <v>6693000</v>
      </c>
      <c r="F6" s="60">
        <v>6693000</v>
      </c>
      <c r="G6" s="60">
        <v>2780464</v>
      </c>
      <c r="H6" s="60">
        <v>2665556</v>
      </c>
      <c r="I6" s="60">
        <v>1579205</v>
      </c>
      <c r="J6" s="60">
        <v>7025225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7025225</v>
      </c>
      <c r="X6" s="60">
        <v>1673250</v>
      </c>
      <c r="Y6" s="60">
        <v>5351975</v>
      </c>
      <c r="Z6" s="140">
        <v>319.86</v>
      </c>
      <c r="AA6" s="155">
        <v>6693000</v>
      </c>
    </row>
    <row r="7" spans="1:27" ht="13.5">
      <c r="A7" s="291" t="s">
        <v>205</v>
      </c>
      <c r="B7" s="142"/>
      <c r="C7" s="62">
        <v>16165622</v>
      </c>
      <c r="D7" s="156"/>
      <c r="E7" s="60">
        <v>8000000</v>
      </c>
      <c r="F7" s="60">
        <v>8000000</v>
      </c>
      <c r="G7" s="60">
        <v>907795</v>
      </c>
      <c r="H7" s="60"/>
      <c r="I7" s="60">
        <v>3007785</v>
      </c>
      <c r="J7" s="60">
        <v>3915580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3915580</v>
      </c>
      <c r="X7" s="60">
        <v>2000000</v>
      </c>
      <c r="Y7" s="60">
        <v>1915580</v>
      </c>
      <c r="Z7" s="140">
        <v>95.78</v>
      </c>
      <c r="AA7" s="155">
        <v>8000000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39700213</v>
      </c>
      <c r="D10" s="156"/>
      <c r="E10" s="60">
        <v>7500000</v>
      </c>
      <c r="F10" s="60">
        <v>7500000</v>
      </c>
      <c r="G10" s="60">
        <v>3809485</v>
      </c>
      <c r="H10" s="60">
        <v>170000</v>
      </c>
      <c r="I10" s="60">
        <v>1752912</v>
      </c>
      <c r="J10" s="60">
        <v>5732397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5732397</v>
      </c>
      <c r="X10" s="60">
        <v>1875000</v>
      </c>
      <c r="Y10" s="60">
        <v>3857397</v>
      </c>
      <c r="Z10" s="140">
        <v>205.73</v>
      </c>
      <c r="AA10" s="155">
        <v>7500000</v>
      </c>
    </row>
    <row r="11" spans="1:27" ht="13.5">
      <c r="A11" s="292" t="s">
        <v>209</v>
      </c>
      <c r="B11" s="142"/>
      <c r="C11" s="293">
        <f aca="true" t="shared" si="1" ref="C11:Y11">SUM(C6:C10)</f>
        <v>73801683</v>
      </c>
      <c r="D11" s="294">
        <f t="shared" si="1"/>
        <v>0</v>
      </c>
      <c r="E11" s="295">
        <f t="shared" si="1"/>
        <v>22193000</v>
      </c>
      <c r="F11" s="295">
        <f t="shared" si="1"/>
        <v>22193000</v>
      </c>
      <c r="G11" s="295">
        <f t="shared" si="1"/>
        <v>7497744</v>
      </c>
      <c r="H11" s="295">
        <f t="shared" si="1"/>
        <v>2835556</v>
      </c>
      <c r="I11" s="295">
        <f t="shared" si="1"/>
        <v>6339902</v>
      </c>
      <c r="J11" s="295">
        <f t="shared" si="1"/>
        <v>16673202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16673202</v>
      </c>
      <c r="X11" s="295">
        <f t="shared" si="1"/>
        <v>5548250</v>
      </c>
      <c r="Y11" s="295">
        <f t="shared" si="1"/>
        <v>11124952</v>
      </c>
      <c r="Z11" s="296">
        <f>+IF(X11&lt;&gt;0,+(Y11/X11)*100,0)</f>
        <v>200.51281034560446</v>
      </c>
      <c r="AA11" s="297">
        <f>SUM(AA6:AA10)</f>
        <v>22193000</v>
      </c>
    </row>
    <row r="12" spans="1:27" ht="13.5">
      <c r="A12" s="298" t="s">
        <v>210</v>
      </c>
      <c r="B12" s="136"/>
      <c r="C12" s="62"/>
      <c r="D12" s="156"/>
      <c r="E12" s="60">
        <v>26100000</v>
      </c>
      <c r="F12" s="60">
        <v>26100000</v>
      </c>
      <c r="G12" s="60">
        <v>1147964</v>
      </c>
      <c r="H12" s="60"/>
      <c r="I12" s="60">
        <v>514233</v>
      </c>
      <c r="J12" s="60">
        <v>1662197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1662197</v>
      </c>
      <c r="X12" s="60">
        <v>6525000</v>
      </c>
      <c r="Y12" s="60">
        <v>-4862803</v>
      </c>
      <c r="Z12" s="140">
        <v>-74.53</v>
      </c>
      <c r="AA12" s="155">
        <v>26100000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514751</v>
      </c>
      <c r="D15" s="156"/>
      <c r="E15" s="60">
        <v>26732000</v>
      </c>
      <c r="F15" s="60">
        <v>26732000</v>
      </c>
      <c r="G15" s="60">
        <v>69430</v>
      </c>
      <c r="H15" s="60">
        <v>62649</v>
      </c>
      <c r="I15" s="60">
        <v>45514</v>
      </c>
      <c r="J15" s="60">
        <v>177593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177593</v>
      </c>
      <c r="X15" s="60">
        <v>6683000</v>
      </c>
      <c r="Y15" s="60">
        <v>-6505407</v>
      </c>
      <c r="Z15" s="140">
        <v>-97.34</v>
      </c>
      <c r="AA15" s="155">
        <v>26732000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20650000</v>
      </c>
      <c r="F20" s="100">
        <f t="shared" si="2"/>
        <v>20650000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5162500</v>
      </c>
      <c r="Y20" s="100">
        <f t="shared" si="2"/>
        <v>-5162500</v>
      </c>
      <c r="Z20" s="137">
        <f>+IF(X20&lt;&gt;0,+(Y20/X20)*100,0)</f>
        <v>-100</v>
      </c>
      <c r="AA20" s="153">
        <f>SUM(AA26:AA33)</f>
        <v>20650000</v>
      </c>
    </row>
    <row r="21" spans="1:27" ht="13.5">
      <c r="A21" s="291" t="s">
        <v>204</v>
      </c>
      <c r="B21" s="142"/>
      <c r="C21" s="62"/>
      <c r="D21" s="156"/>
      <c r="E21" s="60">
        <v>20650000</v>
      </c>
      <c r="F21" s="60">
        <v>20650000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5162500</v>
      </c>
      <c r="Y21" s="60">
        <v>-5162500</v>
      </c>
      <c r="Z21" s="140">
        <v>-100</v>
      </c>
      <c r="AA21" s="155">
        <v>20650000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20650000</v>
      </c>
      <c r="F26" s="295">
        <f t="shared" si="3"/>
        <v>20650000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5162500</v>
      </c>
      <c r="Y26" s="295">
        <f t="shared" si="3"/>
        <v>-5162500</v>
      </c>
      <c r="Z26" s="296">
        <f>+IF(X26&lt;&gt;0,+(Y26/X26)*100,0)</f>
        <v>-100</v>
      </c>
      <c r="AA26" s="297">
        <f>SUM(AA21:AA25)</f>
        <v>20650000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17935848</v>
      </c>
      <c r="D36" s="156">
        <f t="shared" si="4"/>
        <v>0</v>
      </c>
      <c r="E36" s="60">
        <f t="shared" si="4"/>
        <v>27343000</v>
      </c>
      <c r="F36" s="60">
        <f t="shared" si="4"/>
        <v>27343000</v>
      </c>
      <c r="G36" s="60">
        <f t="shared" si="4"/>
        <v>2780464</v>
      </c>
      <c r="H36" s="60">
        <f t="shared" si="4"/>
        <v>2665556</v>
      </c>
      <c r="I36" s="60">
        <f t="shared" si="4"/>
        <v>1579205</v>
      </c>
      <c r="J36" s="60">
        <f t="shared" si="4"/>
        <v>7025225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7025225</v>
      </c>
      <c r="X36" s="60">
        <f t="shared" si="4"/>
        <v>6835750</v>
      </c>
      <c r="Y36" s="60">
        <f t="shared" si="4"/>
        <v>189475</v>
      </c>
      <c r="Z36" s="140">
        <f aca="true" t="shared" si="5" ref="Z36:Z49">+IF(X36&lt;&gt;0,+(Y36/X36)*100,0)</f>
        <v>2.771824598617562</v>
      </c>
      <c r="AA36" s="155">
        <f>AA6+AA21</f>
        <v>27343000</v>
      </c>
    </row>
    <row r="37" spans="1:27" ht="13.5">
      <c r="A37" s="291" t="s">
        <v>205</v>
      </c>
      <c r="B37" s="142"/>
      <c r="C37" s="62">
        <f t="shared" si="4"/>
        <v>16165622</v>
      </c>
      <c r="D37" s="156">
        <f t="shared" si="4"/>
        <v>0</v>
      </c>
      <c r="E37" s="60">
        <f t="shared" si="4"/>
        <v>8000000</v>
      </c>
      <c r="F37" s="60">
        <f t="shared" si="4"/>
        <v>8000000</v>
      </c>
      <c r="G37" s="60">
        <f t="shared" si="4"/>
        <v>907795</v>
      </c>
      <c r="H37" s="60">
        <f t="shared" si="4"/>
        <v>0</v>
      </c>
      <c r="I37" s="60">
        <f t="shared" si="4"/>
        <v>3007785</v>
      </c>
      <c r="J37" s="60">
        <f t="shared" si="4"/>
        <v>3915580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3915580</v>
      </c>
      <c r="X37" s="60">
        <f t="shared" si="4"/>
        <v>2000000</v>
      </c>
      <c r="Y37" s="60">
        <f t="shared" si="4"/>
        <v>1915580</v>
      </c>
      <c r="Z37" s="140">
        <f t="shared" si="5"/>
        <v>95.779</v>
      </c>
      <c r="AA37" s="155">
        <f>AA7+AA22</f>
        <v>8000000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39700213</v>
      </c>
      <c r="D40" s="156">
        <f t="shared" si="4"/>
        <v>0</v>
      </c>
      <c r="E40" s="60">
        <f t="shared" si="4"/>
        <v>7500000</v>
      </c>
      <c r="F40" s="60">
        <f t="shared" si="4"/>
        <v>7500000</v>
      </c>
      <c r="G40" s="60">
        <f t="shared" si="4"/>
        <v>3809485</v>
      </c>
      <c r="H40" s="60">
        <f t="shared" si="4"/>
        <v>170000</v>
      </c>
      <c r="I40" s="60">
        <f t="shared" si="4"/>
        <v>1752912</v>
      </c>
      <c r="J40" s="60">
        <f t="shared" si="4"/>
        <v>5732397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5732397</v>
      </c>
      <c r="X40" s="60">
        <f t="shared" si="4"/>
        <v>1875000</v>
      </c>
      <c r="Y40" s="60">
        <f t="shared" si="4"/>
        <v>3857397</v>
      </c>
      <c r="Z40" s="140">
        <f t="shared" si="5"/>
        <v>205.72784</v>
      </c>
      <c r="AA40" s="155">
        <f>AA10+AA25</f>
        <v>7500000</v>
      </c>
    </row>
    <row r="41" spans="1:27" ht="13.5">
      <c r="A41" s="292" t="s">
        <v>209</v>
      </c>
      <c r="B41" s="142"/>
      <c r="C41" s="293">
        <f aca="true" t="shared" si="6" ref="C41:Y41">SUM(C36:C40)</f>
        <v>73801683</v>
      </c>
      <c r="D41" s="294">
        <f t="shared" si="6"/>
        <v>0</v>
      </c>
      <c r="E41" s="295">
        <f t="shared" si="6"/>
        <v>42843000</v>
      </c>
      <c r="F41" s="295">
        <f t="shared" si="6"/>
        <v>42843000</v>
      </c>
      <c r="G41" s="295">
        <f t="shared" si="6"/>
        <v>7497744</v>
      </c>
      <c r="H41" s="295">
        <f t="shared" si="6"/>
        <v>2835556</v>
      </c>
      <c r="I41" s="295">
        <f t="shared" si="6"/>
        <v>6339902</v>
      </c>
      <c r="J41" s="295">
        <f t="shared" si="6"/>
        <v>16673202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16673202</v>
      </c>
      <c r="X41" s="295">
        <f t="shared" si="6"/>
        <v>10710750</v>
      </c>
      <c r="Y41" s="295">
        <f t="shared" si="6"/>
        <v>5962452</v>
      </c>
      <c r="Z41" s="296">
        <f t="shared" si="5"/>
        <v>55.667922414396756</v>
      </c>
      <c r="AA41" s="297">
        <f>SUM(AA36:AA40)</f>
        <v>42843000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26100000</v>
      </c>
      <c r="F42" s="54">
        <f t="shared" si="7"/>
        <v>26100000</v>
      </c>
      <c r="G42" s="54">
        <f t="shared" si="7"/>
        <v>1147964</v>
      </c>
      <c r="H42" s="54">
        <f t="shared" si="7"/>
        <v>0</v>
      </c>
      <c r="I42" s="54">
        <f t="shared" si="7"/>
        <v>514233</v>
      </c>
      <c r="J42" s="54">
        <f t="shared" si="7"/>
        <v>1662197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1662197</v>
      </c>
      <c r="X42" s="54">
        <f t="shared" si="7"/>
        <v>6525000</v>
      </c>
      <c r="Y42" s="54">
        <f t="shared" si="7"/>
        <v>-4862803</v>
      </c>
      <c r="Z42" s="184">
        <f t="shared" si="5"/>
        <v>-74.52571647509578</v>
      </c>
      <c r="AA42" s="130">
        <f aca="true" t="shared" si="8" ref="AA42:AA48">AA12+AA27</f>
        <v>26100000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514751</v>
      </c>
      <c r="D45" s="129">
        <f t="shared" si="7"/>
        <v>0</v>
      </c>
      <c r="E45" s="54">
        <f t="shared" si="7"/>
        <v>26732000</v>
      </c>
      <c r="F45" s="54">
        <f t="shared" si="7"/>
        <v>26732000</v>
      </c>
      <c r="G45" s="54">
        <f t="shared" si="7"/>
        <v>69430</v>
      </c>
      <c r="H45" s="54">
        <f t="shared" si="7"/>
        <v>62649</v>
      </c>
      <c r="I45" s="54">
        <f t="shared" si="7"/>
        <v>45514</v>
      </c>
      <c r="J45" s="54">
        <f t="shared" si="7"/>
        <v>177593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177593</v>
      </c>
      <c r="X45" s="54">
        <f t="shared" si="7"/>
        <v>6683000</v>
      </c>
      <c r="Y45" s="54">
        <f t="shared" si="7"/>
        <v>-6505407</v>
      </c>
      <c r="Z45" s="184">
        <f t="shared" si="5"/>
        <v>-97.34261559180008</v>
      </c>
      <c r="AA45" s="130">
        <f t="shared" si="8"/>
        <v>26732000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74316434</v>
      </c>
      <c r="D49" s="218">
        <f t="shared" si="9"/>
        <v>0</v>
      </c>
      <c r="E49" s="220">
        <f t="shared" si="9"/>
        <v>95675000</v>
      </c>
      <c r="F49" s="220">
        <f t="shared" si="9"/>
        <v>95675000</v>
      </c>
      <c r="G49" s="220">
        <f t="shared" si="9"/>
        <v>8715138</v>
      </c>
      <c r="H49" s="220">
        <f t="shared" si="9"/>
        <v>2898205</v>
      </c>
      <c r="I49" s="220">
        <f t="shared" si="9"/>
        <v>6899649</v>
      </c>
      <c r="J49" s="220">
        <f t="shared" si="9"/>
        <v>18512992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18512992</v>
      </c>
      <c r="X49" s="220">
        <f t="shared" si="9"/>
        <v>23918750</v>
      </c>
      <c r="Y49" s="220">
        <f t="shared" si="9"/>
        <v>-5405758</v>
      </c>
      <c r="Z49" s="221">
        <f t="shared" si="5"/>
        <v>-22.600503788868565</v>
      </c>
      <c r="AA49" s="222">
        <f>SUM(AA41:AA48)</f>
        <v>95675000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8404000</v>
      </c>
      <c r="F51" s="54">
        <f t="shared" si="10"/>
        <v>8404000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2101000</v>
      </c>
      <c r="Y51" s="54">
        <f t="shared" si="10"/>
        <v>-2101000</v>
      </c>
      <c r="Z51" s="184">
        <f>+IF(X51&lt;&gt;0,+(Y51/X51)*100,0)</f>
        <v>-100</v>
      </c>
      <c r="AA51" s="130">
        <f>SUM(AA57:AA61)</f>
        <v>8404000</v>
      </c>
    </row>
    <row r="52" spans="1:27" ht="13.5">
      <c r="A52" s="310" t="s">
        <v>204</v>
      </c>
      <c r="B52" s="142"/>
      <c r="C52" s="62"/>
      <c r="D52" s="156"/>
      <c r="E52" s="60">
        <v>8404000</v>
      </c>
      <c r="F52" s="60">
        <v>8404000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2101000</v>
      </c>
      <c r="Y52" s="60">
        <v>-2101000</v>
      </c>
      <c r="Z52" s="140">
        <v>-100</v>
      </c>
      <c r="AA52" s="155">
        <v>8404000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8404000</v>
      </c>
      <c r="F57" s="295">
        <f t="shared" si="11"/>
        <v>8404000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2101000</v>
      </c>
      <c r="Y57" s="295">
        <f t="shared" si="11"/>
        <v>-2101000</v>
      </c>
      <c r="Z57" s="296">
        <f>+IF(X57&lt;&gt;0,+(Y57/X57)*100,0)</f>
        <v>-100</v>
      </c>
      <c r="AA57" s="297">
        <f>SUM(AA52:AA56)</f>
        <v>8404000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8403542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44673</v>
      </c>
      <c r="H68" s="60">
        <v>498359</v>
      </c>
      <c r="I68" s="60">
        <v>146792</v>
      </c>
      <c r="J68" s="60">
        <v>689824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689824</v>
      </c>
      <c r="X68" s="60"/>
      <c r="Y68" s="60">
        <v>689824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8403542</v>
      </c>
      <c r="F69" s="220">
        <f t="shared" si="12"/>
        <v>0</v>
      </c>
      <c r="G69" s="220">
        <f t="shared" si="12"/>
        <v>44673</v>
      </c>
      <c r="H69" s="220">
        <f t="shared" si="12"/>
        <v>498359</v>
      </c>
      <c r="I69" s="220">
        <f t="shared" si="12"/>
        <v>146792</v>
      </c>
      <c r="J69" s="220">
        <f t="shared" si="12"/>
        <v>689824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689824</v>
      </c>
      <c r="X69" s="220">
        <f t="shared" si="12"/>
        <v>0</v>
      </c>
      <c r="Y69" s="220">
        <f t="shared" si="12"/>
        <v>689824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73801683</v>
      </c>
      <c r="D5" s="357">
        <f t="shared" si="0"/>
        <v>0</v>
      </c>
      <c r="E5" s="356">
        <f t="shared" si="0"/>
        <v>22193000</v>
      </c>
      <c r="F5" s="358">
        <f t="shared" si="0"/>
        <v>22193000</v>
      </c>
      <c r="G5" s="358">
        <f t="shared" si="0"/>
        <v>7497744</v>
      </c>
      <c r="H5" s="356">
        <f t="shared" si="0"/>
        <v>2835556</v>
      </c>
      <c r="I5" s="356">
        <f t="shared" si="0"/>
        <v>6339902</v>
      </c>
      <c r="J5" s="358">
        <f t="shared" si="0"/>
        <v>16673202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16673202</v>
      </c>
      <c r="X5" s="356">
        <f t="shared" si="0"/>
        <v>5548250</v>
      </c>
      <c r="Y5" s="358">
        <f t="shared" si="0"/>
        <v>11124952</v>
      </c>
      <c r="Z5" s="359">
        <f>+IF(X5&lt;&gt;0,+(Y5/X5)*100,0)</f>
        <v>200.51281034560446</v>
      </c>
      <c r="AA5" s="360">
        <f>+AA6+AA8+AA11+AA13+AA15</f>
        <v>22193000</v>
      </c>
    </row>
    <row r="6" spans="1:27" ht="13.5">
      <c r="A6" s="361" t="s">
        <v>204</v>
      </c>
      <c r="B6" s="142"/>
      <c r="C6" s="60">
        <f>+C7</f>
        <v>17935848</v>
      </c>
      <c r="D6" s="340">
        <f aca="true" t="shared" si="1" ref="D6:AA6">+D7</f>
        <v>0</v>
      </c>
      <c r="E6" s="60">
        <f t="shared" si="1"/>
        <v>6693000</v>
      </c>
      <c r="F6" s="59">
        <f t="shared" si="1"/>
        <v>6693000</v>
      </c>
      <c r="G6" s="59">
        <f t="shared" si="1"/>
        <v>2780464</v>
      </c>
      <c r="H6" s="60">
        <f t="shared" si="1"/>
        <v>2665556</v>
      </c>
      <c r="I6" s="60">
        <f t="shared" si="1"/>
        <v>1579205</v>
      </c>
      <c r="J6" s="59">
        <f t="shared" si="1"/>
        <v>7025225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7025225</v>
      </c>
      <c r="X6" s="60">
        <f t="shared" si="1"/>
        <v>1673250</v>
      </c>
      <c r="Y6" s="59">
        <f t="shared" si="1"/>
        <v>5351975</v>
      </c>
      <c r="Z6" s="61">
        <f>+IF(X6&lt;&gt;0,+(Y6/X6)*100,0)</f>
        <v>319.8550724637681</v>
      </c>
      <c r="AA6" s="62">
        <f t="shared" si="1"/>
        <v>6693000</v>
      </c>
    </row>
    <row r="7" spans="1:27" ht="13.5">
      <c r="A7" s="291" t="s">
        <v>228</v>
      </c>
      <c r="B7" s="142"/>
      <c r="C7" s="60">
        <v>17935848</v>
      </c>
      <c r="D7" s="340"/>
      <c r="E7" s="60">
        <v>6693000</v>
      </c>
      <c r="F7" s="59">
        <v>6693000</v>
      </c>
      <c r="G7" s="59">
        <v>2780464</v>
      </c>
      <c r="H7" s="60">
        <v>2665556</v>
      </c>
      <c r="I7" s="60">
        <v>1579205</v>
      </c>
      <c r="J7" s="59">
        <v>7025225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7025225</v>
      </c>
      <c r="X7" s="60">
        <v>1673250</v>
      </c>
      <c r="Y7" s="59">
        <v>5351975</v>
      </c>
      <c r="Z7" s="61">
        <v>319.86</v>
      </c>
      <c r="AA7" s="62">
        <v>6693000</v>
      </c>
    </row>
    <row r="8" spans="1:27" ht="13.5">
      <c r="A8" s="361" t="s">
        <v>205</v>
      </c>
      <c r="B8" s="142"/>
      <c r="C8" s="60">
        <f aca="true" t="shared" si="2" ref="C8:Y8">SUM(C9:C10)</f>
        <v>16165622</v>
      </c>
      <c r="D8" s="340">
        <f t="shared" si="2"/>
        <v>0</v>
      </c>
      <c r="E8" s="60">
        <f t="shared" si="2"/>
        <v>8000000</v>
      </c>
      <c r="F8" s="59">
        <f t="shared" si="2"/>
        <v>8000000</v>
      </c>
      <c r="G8" s="59">
        <f t="shared" si="2"/>
        <v>907795</v>
      </c>
      <c r="H8" s="60">
        <f t="shared" si="2"/>
        <v>0</v>
      </c>
      <c r="I8" s="60">
        <f t="shared" si="2"/>
        <v>3007785</v>
      </c>
      <c r="J8" s="59">
        <f t="shared" si="2"/>
        <v>3915580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3915580</v>
      </c>
      <c r="X8" s="60">
        <f t="shared" si="2"/>
        <v>2000000</v>
      </c>
      <c r="Y8" s="59">
        <f t="shared" si="2"/>
        <v>1915580</v>
      </c>
      <c r="Z8" s="61">
        <f>+IF(X8&lt;&gt;0,+(Y8/X8)*100,0)</f>
        <v>95.779</v>
      </c>
      <c r="AA8" s="62">
        <f>SUM(AA9:AA10)</f>
        <v>8000000</v>
      </c>
    </row>
    <row r="9" spans="1:27" ht="13.5">
      <c r="A9" s="291" t="s">
        <v>229</v>
      </c>
      <c r="B9" s="142"/>
      <c r="C9" s="60">
        <v>16165622</v>
      </c>
      <c r="D9" s="340"/>
      <c r="E9" s="60">
        <v>8000000</v>
      </c>
      <c r="F9" s="59">
        <v>8000000</v>
      </c>
      <c r="G9" s="59">
        <v>907795</v>
      </c>
      <c r="H9" s="60"/>
      <c r="I9" s="60">
        <v>3007785</v>
      </c>
      <c r="J9" s="59">
        <v>3915580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3915580</v>
      </c>
      <c r="X9" s="60">
        <v>2000000</v>
      </c>
      <c r="Y9" s="59">
        <v>1915580</v>
      </c>
      <c r="Z9" s="61">
        <v>95.78</v>
      </c>
      <c r="AA9" s="62">
        <v>8000000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39700213</v>
      </c>
      <c r="D15" s="340">
        <f t="shared" si="5"/>
        <v>0</v>
      </c>
      <c r="E15" s="60">
        <f t="shared" si="5"/>
        <v>7500000</v>
      </c>
      <c r="F15" s="59">
        <f t="shared" si="5"/>
        <v>7500000</v>
      </c>
      <c r="G15" s="59">
        <f t="shared" si="5"/>
        <v>3809485</v>
      </c>
      <c r="H15" s="60">
        <f t="shared" si="5"/>
        <v>170000</v>
      </c>
      <c r="I15" s="60">
        <f t="shared" si="5"/>
        <v>1752912</v>
      </c>
      <c r="J15" s="59">
        <f t="shared" si="5"/>
        <v>5732397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5732397</v>
      </c>
      <c r="X15" s="60">
        <f t="shared" si="5"/>
        <v>1875000</v>
      </c>
      <c r="Y15" s="59">
        <f t="shared" si="5"/>
        <v>3857397</v>
      </c>
      <c r="Z15" s="61">
        <f>+IF(X15&lt;&gt;0,+(Y15/X15)*100,0)</f>
        <v>205.72784</v>
      </c>
      <c r="AA15" s="62">
        <f>SUM(AA16:AA20)</f>
        <v>7500000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37685271</v>
      </c>
      <c r="D17" s="340"/>
      <c r="E17" s="60"/>
      <c r="F17" s="59"/>
      <c r="G17" s="59">
        <v>3809485</v>
      </c>
      <c r="H17" s="60"/>
      <c r="I17" s="60">
        <v>1681434</v>
      </c>
      <c r="J17" s="59">
        <v>5490919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5490919</v>
      </c>
      <c r="X17" s="60"/>
      <c r="Y17" s="59">
        <v>5490919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2014942</v>
      </c>
      <c r="D20" s="340"/>
      <c r="E20" s="60">
        <v>7500000</v>
      </c>
      <c r="F20" s="59">
        <v>7500000</v>
      </c>
      <c r="G20" s="59"/>
      <c r="H20" s="60">
        <v>170000</v>
      </c>
      <c r="I20" s="60">
        <v>71478</v>
      </c>
      <c r="J20" s="59">
        <v>241478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241478</v>
      </c>
      <c r="X20" s="60">
        <v>1875000</v>
      </c>
      <c r="Y20" s="59">
        <v>-1633522</v>
      </c>
      <c r="Z20" s="61">
        <v>-87.12</v>
      </c>
      <c r="AA20" s="62">
        <v>7500000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26100000</v>
      </c>
      <c r="F22" s="345">
        <f t="shared" si="6"/>
        <v>26100000</v>
      </c>
      <c r="G22" s="345">
        <f t="shared" si="6"/>
        <v>1147964</v>
      </c>
      <c r="H22" s="343">
        <f t="shared" si="6"/>
        <v>0</v>
      </c>
      <c r="I22" s="343">
        <f t="shared" si="6"/>
        <v>514233</v>
      </c>
      <c r="J22" s="345">
        <f t="shared" si="6"/>
        <v>1662197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1662197</v>
      </c>
      <c r="X22" s="343">
        <f t="shared" si="6"/>
        <v>6525000</v>
      </c>
      <c r="Y22" s="345">
        <f t="shared" si="6"/>
        <v>-4862803</v>
      </c>
      <c r="Z22" s="336">
        <f>+IF(X22&lt;&gt;0,+(Y22/X22)*100,0)</f>
        <v>-74.52571647509578</v>
      </c>
      <c r="AA22" s="350">
        <f>SUM(AA23:AA32)</f>
        <v>26100000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>
        <v>860309</v>
      </c>
      <c r="H24" s="60"/>
      <c r="I24" s="60">
        <v>514233</v>
      </c>
      <c r="J24" s="59">
        <v>1374542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1374542</v>
      </c>
      <c r="X24" s="60"/>
      <c r="Y24" s="59">
        <v>1374542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>
        <v>175937</v>
      </c>
      <c r="H25" s="60"/>
      <c r="I25" s="60"/>
      <c r="J25" s="59">
        <v>175937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175937</v>
      </c>
      <c r="X25" s="60"/>
      <c r="Y25" s="59">
        <v>175937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>
        <v>26100000</v>
      </c>
      <c r="F31" s="59">
        <v>26100000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6525000</v>
      </c>
      <c r="Y31" s="59">
        <v>-6525000</v>
      </c>
      <c r="Z31" s="61">
        <v>-100</v>
      </c>
      <c r="AA31" s="62">
        <v>26100000</v>
      </c>
    </row>
    <row r="32" spans="1:27" ht="13.5">
      <c r="A32" s="361" t="s">
        <v>93</v>
      </c>
      <c r="B32" s="136"/>
      <c r="C32" s="60"/>
      <c r="D32" s="340"/>
      <c r="E32" s="60"/>
      <c r="F32" s="59"/>
      <c r="G32" s="59">
        <v>111718</v>
      </c>
      <c r="H32" s="60"/>
      <c r="I32" s="60"/>
      <c r="J32" s="59">
        <v>111718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111718</v>
      </c>
      <c r="X32" s="60"/>
      <c r="Y32" s="59">
        <v>111718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514751</v>
      </c>
      <c r="D40" s="344">
        <f t="shared" si="9"/>
        <v>0</v>
      </c>
      <c r="E40" s="343">
        <f t="shared" si="9"/>
        <v>26732000</v>
      </c>
      <c r="F40" s="345">
        <f t="shared" si="9"/>
        <v>26732000</v>
      </c>
      <c r="G40" s="345">
        <f t="shared" si="9"/>
        <v>69430</v>
      </c>
      <c r="H40" s="343">
        <f t="shared" si="9"/>
        <v>62649</v>
      </c>
      <c r="I40" s="343">
        <f t="shared" si="9"/>
        <v>45514</v>
      </c>
      <c r="J40" s="345">
        <f t="shared" si="9"/>
        <v>177593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177593</v>
      </c>
      <c r="X40" s="343">
        <f t="shared" si="9"/>
        <v>6683000</v>
      </c>
      <c r="Y40" s="345">
        <f t="shared" si="9"/>
        <v>-6505407</v>
      </c>
      <c r="Z40" s="336">
        <f>+IF(X40&lt;&gt;0,+(Y40/X40)*100,0)</f>
        <v>-97.34261559180008</v>
      </c>
      <c r="AA40" s="350">
        <f>SUM(AA41:AA49)</f>
        <v>26732000</v>
      </c>
    </row>
    <row r="41" spans="1:27" ht="13.5">
      <c r="A41" s="361" t="s">
        <v>247</v>
      </c>
      <c r="B41" s="142"/>
      <c r="C41" s="362">
        <v>19844</v>
      </c>
      <c r="D41" s="363"/>
      <c r="E41" s="362">
        <v>5322000</v>
      </c>
      <c r="F41" s="364">
        <v>5322000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1330500</v>
      </c>
      <c r="Y41" s="364">
        <v>-1330500</v>
      </c>
      <c r="Z41" s="365">
        <v>-100</v>
      </c>
      <c r="AA41" s="366">
        <v>5322000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228192</v>
      </c>
      <c r="D43" s="369"/>
      <c r="E43" s="305">
        <v>642000</v>
      </c>
      <c r="F43" s="370">
        <v>642000</v>
      </c>
      <c r="G43" s="370">
        <v>32234</v>
      </c>
      <c r="H43" s="305"/>
      <c r="I43" s="305"/>
      <c r="J43" s="370">
        <v>32234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32234</v>
      </c>
      <c r="X43" s="305">
        <v>160500</v>
      </c>
      <c r="Y43" s="370">
        <v>-128266</v>
      </c>
      <c r="Z43" s="371">
        <v>-79.92</v>
      </c>
      <c r="AA43" s="303">
        <v>642000</v>
      </c>
    </row>
    <row r="44" spans="1:27" ht="13.5">
      <c r="A44" s="361" t="s">
        <v>250</v>
      </c>
      <c r="B44" s="136"/>
      <c r="C44" s="60">
        <v>266715</v>
      </c>
      <c r="D44" s="368"/>
      <c r="E44" s="54">
        <v>768000</v>
      </c>
      <c r="F44" s="53">
        <v>768000</v>
      </c>
      <c r="G44" s="53">
        <v>37196</v>
      </c>
      <c r="H44" s="54">
        <v>62649</v>
      </c>
      <c r="I44" s="54">
        <v>45514</v>
      </c>
      <c r="J44" s="53">
        <v>145359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145359</v>
      </c>
      <c r="X44" s="54">
        <v>192000</v>
      </c>
      <c r="Y44" s="53">
        <v>-46641</v>
      </c>
      <c r="Z44" s="94">
        <v>-24.29</v>
      </c>
      <c r="AA44" s="95">
        <v>768000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20000000</v>
      </c>
      <c r="F48" s="53">
        <v>20000000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5000000</v>
      </c>
      <c r="Y48" s="53">
        <v>-5000000</v>
      </c>
      <c r="Z48" s="94">
        <v>-100</v>
      </c>
      <c r="AA48" s="95">
        <v>20000000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74316434</v>
      </c>
      <c r="D60" s="346">
        <f t="shared" si="14"/>
        <v>0</v>
      </c>
      <c r="E60" s="219">
        <f t="shared" si="14"/>
        <v>75025000</v>
      </c>
      <c r="F60" s="264">
        <f t="shared" si="14"/>
        <v>75025000</v>
      </c>
      <c r="G60" s="264">
        <f t="shared" si="14"/>
        <v>8715138</v>
      </c>
      <c r="H60" s="219">
        <f t="shared" si="14"/>
        <v>2898205</v>
      </c>
      <c r="I60" s="219">
        <f t="shared" si="14"/>
        <v>6899649</v>
      </c>
      <c r="J60" s="264">
        <f t="shared" si="14"/>
        <v>18512992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18512992</v>
      </c>
      <c r="X60" s="219">
        <f t="shared" si="14"/>
        <v>18756250</v>
      </c>
      <c r="Y60" s="264">
        <f t="shared" si="14"/>
        <v>-243258</v>
      </c>
      <c r="Z60" s="337">
        <f>+IF(X60&lt;&gt;0,+(Y60/X60)*100,0)</f>
        <v>-1.2969436854381873</v>
      </c>
      <c r="AA60" s="232">
        <f>+AA57+AA54+AA51+AA40+AA37+AA34+AA22+AA5</f>
        <v>75025000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20650000</v>
      </c>
      <c r="F5" s="358">
        <f t="shared" si="0"/>
        <v>20650000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5162500</v>
      </c>
      <c r="Y5" s="358">
        <f t="shared" si="0"/>
        <v>-5162500</v>
      </c>
      <c r="Z5" s="359">
        <f>+IF(X5&lt;&gt;0,+(Y5/X5)*100,0)</f>
        <v>-100</v>
      </c>
      <c r="AA5" s="360">
        <f>+AA6+AA8+AA11+AA13+AA15</f>
        <v>20650000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20650000</v>
      </c>
      <c r="F6" s="59">
        <f t="shared" si="1"/>
        <v>20650000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5162500</v>
      </c>
      <c r="Y6" s="59">
        <f t="shared" si="1"/>
        <v>-5162500</v>
      </c>
      <c r="Z6" s="61">
        <f>+IF(X6&lt;&gt;0,+(Y6/X6)*100,0)</f>
        <v>-100</v>
      </c>
      <c r="AA6" s="62">
        <f t="shared" si="1"/>
        <v>20650000</v>
      </c>
    </row>
    <row r="7" spans="1:27" ht="13.5">
      <c r="A7" s="291" t="s">
        <v>228</v>
      </c>
      <c r="B7" s="142"/>
      <c r="C7" s="60"/>
      <c r="D7" s="340"/>
      <c r="E7" s="60">
        <v>20650000</v>
      </c>
      <c r="F7" s="59">
        <v>20650000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5162500</v>
      </c>
      <c r="Y7" s="59">
        <v>-5162500</v>
      </c>
      <c r="Z7" s="61">
        <v>-100</v>
      </c>
      <c r="AA7" s="62">
        <v>20650000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20650000</v>
      </c>
      <c r="F60" s="264">
        <f t="shared" si="14"/>
        <v>20650000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5162500</v>
      </c>
      <c r="Y60" s="264">
        <f t="shared" si="14"/>
        <v>-5162500</v>
      </c>
      <c r="Z60" s="337">
        <f>+IF(X60&lt;&gt;0,+(Y60/X60)*100,0)</f>
        <v>-100</v>
      </c>
      <c r="AA60" s="232">
        <f>+AA57+AA54+AA51+AA40+AA37+AA34+AA22+AA5</f>
        <v>20650000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2013-11-05T09:01:27Z</dcterms:created>
  <dcterms:modified xsi:type="dcterms:W3CDTF">2013-11-05T09:01:31Z</dcterms:modified>
  <cp:category/>
  <cp:version/>
  <cp:contentType/>
  <cp:contentStatus/>
</cp:coreProperties>
</file>