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<sst xmlns="http://schemas.openxmlformats.org/spreadsheetml/2006/main" count="855" uniqueCount="302">
  <si>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Ulundi(KZN266)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</si>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</sst>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27592649</v>
      </c>
      <c r="C5" s="19">
        <v>0</v>
      </c>
      <c r="D5" s="59">
        <v>22400000</v>
      </c>
      <c r="E5" s="60">
        <v>22400000</v>
      </c>
      <c r="F5" s="60">
        <v>15588551</v>
      </c>
      <c r="G5" s="60">
        <v>1420848</v>
      </c>
      <c r="H5" s="60">
        <v>1420848</v>
      </c>
      <c r="I5" s="60">
        <v>18430247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18430247</v>
      </c>
      <c r="W5" s="60">
        <v>5600000</v>
      </c>
      <c r="X5" s="60">
        <v>12830247</v>
      </c>
      <c r="Y5" s="61">
        <v>229.11</v>
      </c>
      <c r="Z5" s="62">
        <v>22400000</v>
      </c>
    </row>
    <row r="6" spans="1:26" ht="13.5">
      <c r="A6" s="58" t="s">
        <v>32</v>
      </c>
      <c r="B6" s="19">
        <v>48255285</v>
      </c>
      <c r="C6" s="19">
        <v>0</v>
      </c>
      <c r="D6" s="59">
        <v>65523000</v>
      </c>
      <c r="E6" s="60">
        <v>65523000</v>
      </c>
      <c r="F6" s="60">
        <v>2982867</v>
      </c>
      <c r="G6" s="60">
        <v>3166647</v>
      </c>
      <c r="H6" s="60">
        <v>3250600</v>
      </c>
      <c r="I6" s="60">
        <v>9400114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9400114</v>
      </c>
      <c r="W6" s="60">
        <v>16380750</v>
      </c>
      <c r="X6" s="60">
        <v>-6980636</v>
      </c>
      <c r="Y6" s="61">
        <v>-42.61</v>
      </c>
      <c r="Z6" s="62">
        <v>65523000</v>
      </c>
    </row>
    <row r="7" spans="1:26" ht="13.5">
      <c r="A7" s="58" t="s">
        <v>33</v>
      </c>
      <c r="B7" s="19">
        <v>208211</v>
      </c>
      <c r="C7" s="19">
        <v>0</v>
      </c>
      <c r="D7" s="59">
        <v>170000</v>
      </c>
      <c r="E7" s="60">
        <v>170000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42500</v>
      </c>
      <c r="X7" s="60">
        <v>-42500</v>
      </c>
      <c r="Y7" s="61">
        <v>-100</v>
      </c>
      <c r="Z7" s="62">
        <v>170000</v>
      </c>
    </row>
    <row r="8" spans="1:26" ht="13.5">
      <c r="A8" s="58" t="s">
        <v>34</v>
      </c>
      <c r="B8" s="19">
        <v>87130205</v>
      </c>
      <c r="C8" s="19">
        <v>0</v>
      </c>
      <c r="D8" s="59">
        <v>91573245</v>
      </c>
      <c r="E8" s="60">
        <v>91573245</v>
      </c>
      <c r="F8" s="60">
        <v>28739000</v>
      </c>
      <c r="G8" s="60">
        <v>1615000</v>
      </c>
      <c r="H8" s="60">
        <v>131579</v>
      </c>
      <c r="I8" s="60">
        <v>30485579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30485579</v>
      </c>
      <c r="W8" s="60">
        <v>22893311</v>
      </c>
      <c r="X8" s="60">
        <v>7592268</v>
      </c>
      <c r="Y8" s="61">
        <v>33.16</v>
      </c>
      <c r="Z8" s="62">
        <v>91573245</v>
      </c>
    </row>
    <row r="9" spans="1:26" ht="13.5">
      <c r="A9" s="58" t="s">
        <v>35</v>
      </c>
      <c r="B9" s="19">
        <v>11132691</v>
      </c>
      <c r="C9" s="19">
        <v>0</v>
      </c>
      <c r="D9" s="59">
        <v>8309031</v>
      </c>
      <c r="E9" s="60">
        <v>8309031</v>
      </c>
      <c r="F9" s="60">
        <v>319081</v>
      </c>
      <c r="G9" s="60">
        <v>634496</v>
      </c>
      <c r="H9" s="60">
        <v>992979</v>
      </c>
      <c r="I9" s="60">
        <v>1946556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1946556</v>
      </c>
      <c r="W9" s="60">
        <v>2077258</v>
      </c>
      <c r="X9" s="60">
        <v>-130702</v>
      </c>
      <c r="Y9" s="61">
        <v>-6.29</v>
      </c>
      <c r="Z9" s="62">
        <v>8309031</v>
      </c>
    </row>
    <row r="10" spans="1:26" ht="25.5">
      <c r="A10" s="63" t="s">
        <v>277</v>
      </c>
      <c r="B10" s="64">
        <f>SUM(B5:B9)</f>
        <v>174319041</v>
      </c>
      <c r="C10" s="64">
        <f>SUM(C5:C9)</f>
        <v>0</v>
      </c>
      <c r="D10" s="65">
        <f aca="true" t="shared" si="0" ref="D10:Z10">SUM(D5:D9)</f>
        <v>187975276</v>
      </c>
      <c r="E10" s="66">
        <f t="shared" si="0"/>
        <v>187975276</v>
      </c>
      <c r="F10" s="66">
        <f t="shared" si="0"/>
        <v>47629499</v>
      </c>
      <c r="G10" s="66">
        <f t="shared" si="0"/>
        <v>6836991</v>
      </c>
      <c r="H10" s="66">
        <f t="shared" si="0"/>
        <v>5796006</v>
      </c>
      <c r="I10" s="66">
        <f t="shared" si="0"/>
        <v>60262496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60262496</v>
      </c>
      <c r="W10" s="66">
        <f t="shared" si="0"/>
        <v>46993819</v>
      </c>
      <c r="X10" s="66">
        <f t="shared" si="0"/>
        <v>13268677</v>
      </c>
      <c r="Y10" s="67">
        <f>+IF(W10&lt;&gt;0,(X10/W10)*100,0)</f>
        <v>28.234940854668565</v>
      </c>
      <c r="Z10" s="68">
        <f t="shared" si="0"/>
        <v>187975276</v>
      </c>
    </row>
    <row r="11" spans="1:26" ht="13.5">
      <c r="A11" s="58" t="s">
        <v>37</v>
      </c>
      <c r="B11" s="19">
        <v>68295298</v>
      </c>
      <c r="C11" s="19">
        <v>0</v>
      </c>
      <c r="D11" s="59">
        <v>64997000</v>
      </c>
      <c r="E11" s="60">
        <v>64997000</v>
      </c>
      <c r="F11" s="60">
        <v>6841778</v>
      </c>
      <c r="G11" s="60">
        <v>6381669</v>
      </c>
      <c r="H11" s="60">
        <v>6257760</v>
      </c>
      <c r="I11" s="60">
        <v>19481207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19481207</v>
      </c>
      <c r="W11" s="60">
        <v>16249250</v>
      </c>
      <c r="X11" s="60">
        <v>3231957</v>
      </c>
      <c r="Y11" s="61">
        <v>19.89</v>
      </c>
      <c r="Z11" s="62">
        <v>64997000</v>
      </c>
    </row>
    <row r="12" spans="1:26" ht="13.5">
      <c r="A12" s="58" t="s">
        <v>38</v>
      </c>
      <c r="B12" s="19">
        <v>10858682</v>
      </c>
      <c r="C12" s="19">
        <v>0</v>
      </c>
      <c r="D12" s="59">
        <v>12921000</v>
      </c>
      <c r="E12" s="60">
        <v>12921000</v>
      </c>
      <c r="F12" s="60">
        <v>497009</v>
      </c>
      <c r="G12" s="60">
        <v>497009</v>
      </c>
      <c r="H12" s="60">
        <v>505673</v>
      </c>
      <c r="I12" s="60">
        <v>1499691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1499691</v>
      </c>
      <c r="W12" s="60">
        <v>3230250</v>
      </c>
      <c r="X12" s="60">
        <v>-1730559</v>
      </c>
      <c r="Y12" s="61">
        <v>-53.57</v>
      </c>
      <c r="Z12" s="62">
        <v>12921000</v>
      </c>
    </row>
    <row r="13" spans="1:26" ht="13.5">
      <c r="A13" s="58" t="s">
        <v>278</v>
      </c>
      <c r="B13" s="19">
        <v>63870454</v>
      </c>
      <c r="C13" s="19">
        <v>0</v>
      </c>
      <c r="D13" s="59">
        <v>46000000</v>
      </c>
      <c r="E13" s="60">
        <v>46000000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11500000</v>
      </c>
      <c r="X13" s="60">
        <v>-11500000</v>
      </c>
      <c r="Y13" s="61">
        <v>-100</v>
      </c>
      <c r="Z13" s="62">
        <v>46000000</v>
      </c>
    </row>
    <row r="14" spans="1:26" ht="13.5">
      <c r="A14" s="58" t="s">
        <v>40</v>
      </c>
      <c r="B14" s="19">
        <v>16250</v>
      </c>
      <c r="C14" s="19">
        <v>0</v>
      </c>
      <c r="D14" s="59">
        <v>300000</v>
      </c>
      <c r="E14" s="60">
        <v>300000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75000</v>
      </c>
      <c r="X14" s="60">
        <v>-75000</v>
      </c>
      <c r="Y14" s="61">
        <v>-100</v>
      </c>
      <c r="Z14" s="62">
        <v>300000</v>
      </c>
    </row>
    <row r="15" spans="1:26" ht="13.5">
      <c r="A15" s="58" t="s">
        <v>41</v>
      </c>
      <c r="B15" s="19">
        <v>49248571</v>
      </c>
      <c r="C15" s="19">
        <v>0</v>
      </c>
      <c r="D15" s="59">
        <v>45940000</v>
      </c>
      <c r="E15" s="60">
        <v>45940000</v>
      </c>
      <c r="F15" s="60">
        <v>0</v>
      </c>
      <c r="G15" s="60">
        <v>1300681</v>
      </c>
      <c r="H15" s="60">
        <v>2662691</v>
      </c>
      <c r="I15" s="60">
        <v>3963372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3963372</v>
      </c>
      <c r="W15" s="60">
        <v>11485000</v>
      </c>
      <c r="X15" s="60">
        <v>-7521628</v>
      </c>
      <c r="Y15" s="61">
        <v>-65.49</v>
      </c>
      <c r="Z15" s="62">
        <v>45940000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75642969</v>
      </c>
      <c r="C17" s="19">
        <v>0</v>
      </c>
      <c r="D17" s="59">
        <v>96962000</v>
      </c>
      <c r="E17" s="60">
        <v>96962000</v>
      </c>
      <c r="F17" s="60">
        <v>1801885</v>
      </c>
      <c r="G17" s="60">
        <v>11206867</v>
      </c>
      <c r="H17" s="60">
        <v>3166570</v>
      </c>
      <c r="I17" s="60">
        <v>16175322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16175322</v>
      </c>
      <c r="W17" s="60">
        <v>24240500</v>
      </c>
      <c r="X17" s="60">
        <v>-8065178</v>
      </c>
      <c r="Y17" s="61">
        <v>-33.27</v>
      </c>
      <c r="Z17" s="62">
        <v>96962000</v>
      </c>
    </row>
    <row r="18" spans="1:26" ht="13.5">
      <c r="A18" s="70" t="s">
        <v>44</v>
      </c>
      <c r="B18" s="71">
        <f>SUM(B11:B17)</f>
        <v>267932224</v>
      </c>
      <c r="C18" s="71">
        <f>SUM(C11:C17)</f>
        <v>0</v>
      </c>
      <c r="D18" s="72">
        <f aca="true" t="shared" si="1" ref="D18:Z18">SUM(D11:D17)</f>
        <v>267120000</v>
      </c>
      <c r="E18" s="73">
        <f t="shared" si="1"/>
        <v>267120000</v>
      </c>
      <c r="F18" s="73">
        <f t="shared" si="1"/>
        <v>9140672</v>
      </c>
      <c r="G18" s="73">
        <f t="shared" si="1"/>
        <v>19386226</v>
      </c>
      <c r="H18" s="73">
        <f t="shared" si="1"/>
        <v>12592694</v>
      </c>
      <c r="I18" s="73">
        <f t="shared" si="1"/>
        <v>41119592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41119592</v>
      </c>
      <c r="W18" s="73">
        <f t="shared" si="1"/>
        <v>66780000</v>
      </c>
      <c r="X18" s="73">
        <f t="shared" si="1"/>
        <v>-25660408</v>
      </c>
      <c r="Y18" s="67">
        <f>+IF(W18&lt;&gt;0,(X18/W18)*100,0)</f>
        <v>-38.42528900868524</v>
      </c>
      <c r="Z18" s="74">
        <f t="shared" si="1"/>
        <v>267120000</v>
      </c>
    </row>
    <row r="19" spans="1:26" ht="13.5">
      <c r="A19" s="70" t="s">
        <v>45</v>
      </c>
      <c r="B19" s="75">
        <f>+B10-B18</f>
        <v>-93613183</v>
      </c>
      <c r="C19" s="75">
        <f>+C10-C18</f>
        <v>0</v>
      </c>
      <c r="D19" s="76">
        <f aca="true" t="shared" si="2" ref="D19:Z19">+D10-D18</f>
        <v>-79144724</v>
      </c>
      <c r="E19" s="77">
        <f t="shared" si="2"/>
        <v>-79144724</v>
      </c>
      <c r="F19" s="77">
        <f t="shared" si="2"/>
        <v>38488827</v>
      </c>
      <c r="G19" s="77">
        <f t="shared" si="2"/>
        <v>-12549235</v>
      </c>
      <c r="H19" s="77">
        <f t="shared" si="2"/>
        <v>-6796688</v>
      </c>
      <c r="I19" s="77">
        <f t="shared" si="2"/>
        <v>19142904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19142904</v>
      </c>
      <c r="W19" s="77">
        <f>IF(E10=E18,0,W10-W18)</f>
        <v>-19786181</v>
      </c>
      <c r="X19" s="77">
        <f t="shared" si="2"/>
        <v>38929085</v>
      </c>
      <c r="Y19" s="78">
        <f>+IF(W19&lt;&gt;0,(X19/W19)*100,0)</f>
        <v>-196.74885719482705</v>
      </c>
      <c r="Z19" s="79">
        <f t="shared" si="2"/>
        <v>-79144724</v>
      </c>
    </row>
    <row r="20" spans="1:26" ht="13.5">
      <c r="A20" s="58" t="s">
        <v>46</v>
      </c>
      <c r="B20" s="19">
        <v>34700000</v>
      </c>
      <c r="C20" s="19">
        <v>0</v>
      </c>
      <c r="D20" s="59">
        <v>35381000</v>
      </c>
      <c r="E20" s="60">
        <v>35381000</v>
      </c>
      <c r="F20" s="60">
        <v>9336000</v>
      </c>
      <c r="G20" s="60">
        <v>0</v>
      </c>
      <c r="H20" s="60">
        <v>0</v>
      </c>
      <c r="I20" s="60">
        <v>9336000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9336000</v>
      </c>
      <c r="W20" s="60">
        <v>8845250</v>
      </c>
      <c r="X20" s="60">
        <v>490750</v>
      </c>
      <c r="Y20" s="61">
        <v>5.55</v>
      </c>
      <c r="Z20" s="62">
        <v>35381000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-58913183</v>
      </c>
      <c r="C22" s="86">
        <f>SUM(C19:C21)</f>
        <v>0</v>
      </c>
      <c r="D22" s="87">
        <f aca="true" t="shared" si="3" ref="D22:Z22">SUM(D19:D21)</f>
        <v>-43763724</v>
      </c>
      <c r="E22" s="88">
        <f t="shared" si="3"/>
        <v>-43763724</v>
      </c>
      <c r="F22" s="88">
        <f t="shared" si="3"/>
        <v>47824827</v>
      </c>
      <c r="G22" s="88">
        <f t="shared" si="3"/>
        <v>-12549235</v>
      </c>
      <c r="H22" s="88">
        <f t="shared" si="3"/>
        <v>-6796688</v>
      </c>
      <c r="I22" s="88">
        <f t="shared" si="3"/>
        <v>28478904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28478904</v>
      </c>
      <c r="W22" s="88">
        <f t="shared" si="3"/>
        <v>-10940931</v>
      </c>
      <c r="X22" s="88">
        <f t="shared" si="3"/>
        <v>39419835</v>
      </c>
      <c r="Y22" s="89">
        <f>+IF(W22&lt;&gt;0,(X22/W22)*100,0)</f>
        <v>-360.29689795137176</v>
      </c>
      <c r="Z22" s="90">
        <f t="shared" si="3"/>
        <v>-43763724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-58913183</v>
      </c>
      <c r="C24" s="75">
        <f>SUM(C22:C23)</f>
        <v>0</v>
      </c>
      <c r="D24" s="76">
        <f aca="true" t="shared" si="4" ref="D24:Z24">SUM(D22:D23)</f>
        <v>-43763724</v>
      </c>
      <c r="E24" s="77">
        <f t="shared" si="4"/>
        <v>-43763724</v>
      </c>
      <c r="F24" s="77">
        <f t="shared" si="4"/>
        <v>47824827</v>
      </c>
      <c r="G24" s="77">
        <f t="shared" si="4"/>
        <v>-12549235</v>
      </c>
      <c r="H24" s="77">
        <f t="shared" si="4"/>
        <v>-6796688</v>
      </c>
      <c r="I24" s="77">
        <f t="shared" si="4"/>
        <v>28478904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28478904</v>
      </c>
      <c r="W24" s="77">
        <f t="shared" si="4"/>
        <v>-10940931</v>
      </c>
      <c r="X24" s="77">
        <f t="shared" si="4"/>
        <v>39419835</v>
      </c>
      <c r="Y24" s="78">
        <f>+IF(W24&lt;&gt;0,(X24/W24)*100,0)</f>
        <v>-360.29689795137176</v>
      </c>
      <c r="Z24" s="79">
        <f t="shared" si="4"/>
        <v>-43763724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38711290</v>
      </c>
      <c r="C27" s="22">
        <v>0</v>
      </c>
      <c r="D27" s="99">
        <v>35381000</v>
      </c>
      <c r="E27" s="100">
        <v>35381000</v>
      </c>
      <c r="F27" s="100">
        <v>318000</v>
      </c>
      <c r="G27" s="100">
        <v>8689837</v>
      </c>
      <c r="H27" s="100">
        <v>432870</v>
      </c>
      <c r="I27" s="100">
        <v>9440707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9440707</v>
      </c>
      <c r="W27" s="100">
        <v>8845250</v>
      </c>
      <c r="X27" s="100">
        <v>595457</v>
      </c>
      <c r="Y27" s="101">
        <v>6.73</v>
      </c>
      <c r="Z27" s="102">
        <v>35381000</v>
      </c>
    </row>
    <row r="28" spans="1:26" ht="13.5">
      <c r="A28" s="103" t="s">
        <v>46</v>
      </c>
      <c r="B28" s="19">
        <v>38711290</v>
      </c>
      <c r="C28" s="19">
        <v>0</v>
      </c>
      <c r="D28" s="59">
        <v>32671000</v>
      </c>
      <c r="E28" s="60">
        <v>32671000</v>
      </c>
      <c r="F28" s="60">
        <v>318000</v>
      </c>
      <c r="G28" s="60">
        <v>8689837</v>
      </c>
      <c r="H28" s="60">
        <v>432870</v>
      </c>
      <c r="I28" s="60">
        <v>9440707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9440707</v>
      </c>
      <c r="W28" s="60">
        <v>8167750</v>
      </c>
      <c r="X28" s="60">
        <v>1272957</v>
      </c>
      <c r="Y28" s="61">
        <v>15.59</v>
      </c>
      <c r="Z28" s="62">
        <v>32671000</v>
      </c>
    </row>
    <row r="29" spans="1:26" ht="13.5">
      <c r="A29" s="58" t="s">
        <v>282</v>
      </c>
      <c r="B29" s="19">
        <v>0</v>
      </c>
      <c r="C29" s="19">
        <v>0</v>
      </c>
      <c r="D29" s="59">
        <v>2710000</v>
      </c>
      <c r="E29" s="60">
        <v>2710000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677500</v>
      </c>
      <c r="X29" s="60">
        <v>-677500</v>
      </c>
      <c r="Y29" s="61">
        <v>-100</v>
      </c>
      <c r="Z29" s="62">
        <v>2710000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38711290</v>
      </c>
      <c r="C32" s="22">
        <f>SUM(C28:C31)</f>
        <v>0</v>
      </c>
      <c r="D32" s="99">
        <f aca="true" t="shared" si="5" ref="D32:Z32">SUM(D28:D31)</f>
        <v>35381000</v>
      </c>
      <c r="E32" s="100">
        <f t="shared" si="5"/>
        <v>35381000</v>
      </c>
      <c r="F32" s="100">
        <f t="shared" si="5"/>
        <v>318000</v>
      </c>
      <c r="G32" s="100">
        <f t="shared" si="5"/>
        <v>8689837</v>
      </c>
      <c r="H32" s="100">
        <f t="shared" si="5"/>
        <v>432870</v>
      </c>
      <c r="I32" s="100">
        <f t="shared" si="5"/>
        <v>9440707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9440707</v>
      </c>
      <c r="W32" s="100">
        <f t="shared" si="5"/>
        <v>8845250</v>
      </c>
      <c r="X32" s="100">
        <f t="shared" si="5"/>
        <v>595457</v>
      </c>
      <c r="Y32" s="101">
        <f>+IF(W32&lt;&gt;0,(X32/W32)*100,0)</f>
        <v>6.731940872219552</v>
      </c>
      <c r="Z32" s="102">
        <f t="shared" si="5"/>
        <v>35381000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17880527</v>
      </c>
      <c r="C35" s="19">
        <v>0</v>
      </c>
      <c r="D35" s="59">
        <v>45659000</v>
      </c>
      <c r="E35" s="60">
        <v>45659000</v>
      </c>
      <c r="F35" s="60">
        <v>168387002</v>
      </c>
      <c r="G35" s="60">
        <v>970197618</v>
      </c>
      <c r="H35" s="60">
        <v>139044412</v>
      </c>
      <c r="I35" s="60">
        <v>139044412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139044412</v>
      </c>
      <c r="W35" s="60">
        <v>11414750</v>
      </c>
      <c r="X35" s="60">
        <v>127629662</v>
      </c>
      <c r="Y35" s="61">
        <v>1118.11</v>
      </c>
      <c r="Z35" s="62">
        <v>45659000</v>
      </c>
    </row>
    <row r="36" spans="1:26" ht="13.5">
      <c r="A36" s="58" t="s">
        <v>57</v>
      </c>
      <c r="B36" s="19">
        <v>970195368</v>
      </c>
      <c r="C36" s="19">
        <v>0</v>
      </c>
      <c r="D36" s="59">
        <v>1007757000</v>
      </c>
      <c r="E36" s="60">
        <v>1007757000</v>
      </c>
      <c r="F36" s="60">
        <v>758386320</v>
      </c>
      <c r="G36" s="60">
        <v>970197618</v>
      </c>
      <c r="H36" s="60">
        <v>970197618</v>
      </c>
      <c r="I36" s="60">
        <v>970197618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970197618</v>
      </c>
      <c r="W36" s="60">
        <v>251939250</v>
      </c>
      <c r="X36" s="60">
        <v>718258368</v>
      </c>
      <c r="Y36" s="61">
        <v>285.09</v>
      </c>
      <c r="Z36" s="62">
        <v>1007757000</v>
      </c>
    </row>
    <row r="37" spans="1:26" ht="13.5">
      <c r="A37" s="58" t="s">
        <v>58</v>
      </c>
      <c r="B37" s="19">
        <v>78626541</v>
      </c>
      <c r="C37" s="19">
        <v>0</v>
      </c>
      <c r="D37" s="59">
        <v>381592000</v>
      </c>
      <c r="E37" s="60">
        <v>381592000</v>
      </c>
      <c r="F37" s="60">
        <v>250136887</v>
      </c>
      <c r="G37" s="60">
        <v>1039475298</v>
      </c>
      <c r="H37" s="60">
        <v>190281854</v>
      </c>
      <c r="I37" s="60">
        <v>190281854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190281854</v>
      </c>
      <c r="W37" s="60">
        <v>95398000</v>
      </c>
      <c r="X37" s="60">
        <v>94883854</v>
      </c>
      <c r="Y37" s="61">
        <v>99.46</v>
      </c>
      <c r="Z37" s="62">
        <v>381592000</v>
      </c>
    </row>
    <row r="38" spans="1:26" ht="13.5">
      <c r="A38" s="58" t="s">
        <v>59</v>
      </c>
      <c r="B38" s="19">
        <v>3238398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906210956</v>
      </c>
      <c r="C39" s="19">
        <v>0</v>
      </c>
      <c r="D39" s="59">
        <v>671824000</v>
      </c>
      <c r="E39" s="60">
        <v>671824000</v>
      </c>
      <c r="F39" s="60">
        <v>676636434</v>
      </c>
      <c r="G39" s="60">
        <v>900919938</v>
      </c>
      <c r="H39" s="60">
        <v>918960176</v>
      </c>
      <c r="I39" s="60">
        <v>918960176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918960176</v>
      </c>
      <c r="W39" s="60">
        <v>167956000</v>
      </c>
      <c r="X39" s="60">
        <v>751004176</v>
      </c>
      <c r="Y39" s="61">
        <v>447.14</v>
      </c>
      <c r="Z39" s="62">
        <v>671824000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-1175688</v>
      </c>
      <c r="C42" s="19">
        <v>0</v>
      </c>
      <c r="D42" s="59">
        <v>194747000</v>
      </c>
      <c r="E42" s="60">
        <v>194747000</v>
      </c>
      <c r="F42" s="60">
        <v>34505994</v>
      </c>
      <c r="G42" s="60">
        <v>-3057748</v>
      </c>
      <c r="H42" s="60">
        <v>475073</v>
      </c>
      <c r="I42" s="60">
        <v>31923319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31923319</v>
      </c>
      <c r="W42" s="60">
        <v>49219000</v>
      </c>
      <c r="X42" s="60">
        <v>-17295681</v>
      </c>
      <c r="Y42" s="61">
        <v>-35.14</v>
      </c>
      <c r="Z42" s="62">
        <v>194747000</v>
      </c>
    </row>
    <row r="43" spans="1:26" ht="13.5">
      <c r="A43" s="58" t="s">
        <v>63</v>
      </c>
      <c r="B43" s="19">
        <v>1722549</v>
      </c>
      <c r="C43" s="19">
        <v>0</v>
      </c>
      <c r="D43" s="59">
        <v>35731000</v>
      </c>
      <c r="E43" s="60">
        <v>35731000</v>
      </c>
      <c r="F43" s="60">
        <v>-318000</v>
      </c>
      <c r="G43" s="60">
        <v>0</v>
      </c>
      <c r="H43" s="60">
        <v>0</v>
      </c>
      <c r="I43" s="60">
        <v>-318000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-318000</v>
      </c>
      <c r="W43" s="60">
        <v>8929000</v>
      </c>
      <c r="X43" s="60">
        <v>-9247000</v>
      </c>
      <c r="Y43" s="61">
        <v>-103.56</v>
      </c>
      <c r="Z43" s="62">
        <v>35731000</v>
      </c>
    </row>
    <row r="44" spans="1:26" ht="13.5">
      <c r="A44" s="58" t="s">
        <v>64</v>
      </c>
      <c r="B44" s="19">
        <v>-22800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1571481</v>
      </c>
      <c r="C45" s="22">
        <v>0</v>
      </c>
      <c r="D45" s="99">
        <v>238327000</v>
      </c>
      <c r="E45" s="100">
        <v>238327000</v>
      </c>
      <c r="F45" s="100">
        <v>35560994</v>
      </c>
      <c r="G45" s="100">
        <v>32503246</v>
      </c>
      <c r="H45" s="100">
        <v>32978319</v>
      </c>
      <c r="I45" s="100">
        <v>32978319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32978319</v>
      </c>
      <c r="W45" s="100">
        <v>65997000</v>
      </c>
      <c r="X45" s="100">
        <v>-33018681</v>
      </c>
      <c r="Y45" s="101">
        <v>-50.03</v>
      </c>
      <c r="Z45" s="102">
        <v>238327000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-7582212</v>
      </c>
      <c r="C49" s="52">
        <v>0</v>
      </c>
      <c r="D49" s="129">
        <v>-2734023</v>
      </c>
      <c r="E49" s="54">
        <v>-2339044</v>
      </c>
      <c r="F49" s="54">
        <v>0</v>
      </c>
      <c r="G49" s="54">
        <v>0</v>
      </c>
      <c r="H49" s="54">
        <v>0</v>
      </c>
      <c r="I49" s="54">
        <v>-19251257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751258</v>
      </c>
      <c r="W49" s="54">
        <v>1942981</v>
      </c>
      <c r="X49" s="54">
        <v>11656849</v>
      </c>
      <c r="Y49" s="54">
        <v>91953891</v>
      </c>
      <c r="Z49" s="130">
        <v>74398443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2570156</v>
      </c>
      <c r="C51" s="52">
        <v>0</v>
      </c>
      <c r="D51" s="129">
        <v>22219</v>
      </c>
      <c r="E51" s="54">
        <v>29523280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1305188</v>
      </c>
      <c r="Y51" s="54">
        <v>0</v>
      </c>
      <c r="Z51" s="130">
        <v>33420843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76.8389396560733</v>
      </c>
      <c r="E58" s="7">
        <f t="shared" si="6"/>
        <v>76.8389396560733</v>
      </c>
      <c r="F58" s="7">
        <f t="shared" si="6"/>
        <v>25.221520510711677</v>
      </c>
      <c r="G58" s="7">
        <f t="shared" si="6"/>
        <v>306.94860702845455</v>
      </c>
      <c r="H58" s="7">
        <f t="shared" si="6"/>
        <v>258.67938592059676</v>
      </c>
      <c r="I58" s="7">
        <f t="shared" si="6"/>
        <v>110.84771412056062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110.84771412056062</v>
      </c>
      <c r="W58" s="7">
        <f t="shared" si="6"/>
        <v>79.19835583990339</v>
      </c>
      <c r="X58" s="7">
        <f t="shared" si="6"/>
        <v>0</v>
      </c>
      <c r="Y58" s="7">
        <f t="shared" si="6"/>
        <v>0</v>
      </c>
      <c r="Z58" s="8">
        <f t="shared" si="6"/>
        <v>76.8389396560733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79.98058252427185</v>
      </c>
      <c r="E59" s="10">
        <f t="shared" si="7"/>
        <v>79.98058252427185</v>
      </c>
      <c r="F59" s="10">
        <f t="shared" si="7"/>
        <v>27.173770031608452</v>
      </c>
      <c r="G59" s="10">
        <f t="shared" si="7"/>
        <v>99.36171919867573</v>
      </c>
      <c r="H59" s="10">
        <f t="shared" si="7"/>
        <v>645.5884091753658</v>
      </c>
      <c r="I59" s="10">
        <f t="shared" si="7"/>
        <v>80.41458153002507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80.41458153002507</v>
      </c>
      <c r="W59" s="10">
        <f t="shared" si="7"/>
        <v>79.98058252427185</v>
      </c>
      <c r="X59" s="10">
        <f t="shared" si="7"/>
        <v>0</v>
      </c>
      <c r="Y59" s="10">
        <f t="shared" si="7"/>
        <v>0</v>
      </c>
      <c r="Z59" s="11">
        <f t="shared" si="7"/>
        <v>79.98058252427185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75.85122781313432</v>
      </c>
      <c r="E60" s="13">
        <f t="shared" si="7"/>
        <v>75.85122781313432</v>
      </c>
      <c r="F60" s="13">
        <f t="shared" si="7"/>
        <v>15.019006881634347</v>
      </c>
      <c r="G60" s="13">
        <f t="shared" si="7"/>
        <v>400.09110582897307</v>
      </c>
      <c r="H60" s="13">
        <f t="shared" si="7"/>
        <v>89.56017350642959</v>
      </c>
      <c r="I60" s="13">
        <f t="shared" si="7"/>
        <v>170.51615544237018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170.51615544237018</v>
      </c>
      <c r="W60" s="13">
        <f t="shared" si="7"/>
        <v>78.95242891808984</v>
      </c>
      <c r="X60" s="13">
        <f t="shared" si="7"/>
        <v>0</v>
      </c>
      <c r="Y60" s="13">
        <f t="shared" si="7"/>
        <v>0</v>
      </c>
      <c r="Z60" s="14">
        <f t="shared" si="7"/>
        <v>75.85122781313432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75.54189742157072</v>
      </c>
      <c r="E61" s="13">
        <f t="shared" si="7"/>
        <v>75.54189742157072</v>
      </c>
      <c r="F61" s="13">
        <f t="shared" si="7"/>
        <v>0</v>
      </c>
      <c r="G61" s="13">
        <f t="shared" si="7"/>
        <v>463.4563788004161</v>
      </c>
      <c r="H61" s="13">
        <f t="shared" si="7"/>
        <v>88.68042161968745</v>
      </c>
      <c r="I61" s="13">
        <f t="shared" si="7"/>
        <v>187.2651378768959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187.2651378768959</v>
      </c>
      <c r="W61" s="13">
        <f t="shared" si="7"/>
        <v>78.88120162363806</v>
      </c>
      <c r="X61" s="13">
        <f t="shared" si="7"/>
        <v>0</v>
      </c>
      <c r="Y61" s="13">
        <f t="shared" si="7"/>
        <v>0</v>
      </c>
      <c r="Z61" s="14">
        <f t="shared" si="7"/>
        <v>75.54189742157072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79.88013698630137</v>
      </c>
      <c r="E64" s="13">
        <f t="shared" si="7"/>
        <v>79.88013698630137</v>
      </c>
      <c r="F64" s="13">
        <f t="shared" si="7"/>
        <v>86.64732561625422</v>
      </c>
      <c r="G64" s="13">
        <f t="shared" si="7"/>
        <v>74.11156651020563</v>
      </c>
      <c r="H64" s="13">
        <f t="shared" si="7"/>
        <v>94.92217782813525</v>
      </c>
      <c r="I64" s="13">
        <f t="shared" si="7"/>
        <v>85.16018939058158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85.16018939058158</v>
      </c>
      <c r="W64" s="13">
        <f t="shared" si="7"/>
        <v>79.88013698630137</v>
      </c>
      <c r="X64" s="13">
        <f t="shared" si="7"/>
        <v>0</v>
      </c>
      <c r="Y64" s="13">
        <f t="shared" si="7"/>
        <v>0</v>
      </c>
      <c r="Z64" s="14">
        <f t="shared" si="7"/>
        <v>79.88013698630137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71012726</v>
      </c>
      <c r="C67" s="24"/>
      <c r="D67" s="25">
        <v>86123000</v>
      </c>
      <c r="E67" s="26">
        <v>86123000</v>
      </c>
      <c r="F67" s="26">
        <v>18571418</v>
      </c>
      <c r="G67" s="26">
        <v>4587495</v>
      </c>
      <c r="H67" s="26">
        <v>4671448</v>
      </c>
      <c r="I67" s="26">
        <v>27830361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27830361</v>
      </c>
      <c r="W67" s="26">
        <v>21530750</v>
      </c>
      <c r="X67" s="26"/>
      <c r="Y67" s="25"/>
      <c r="Z67" s="27">
        <v>86123000</v>
      </c>
    </row>
    <row r="68" spans="1:26" ht="13.5" hidden="1">
      <c r="A68" s="37" t="s">
        <v>31</v>
      </c>
      <c r="B68" s="19">
        <v>22757441</v>
      </c>
      <c r="C68" s="19"/>
      <c r="D68" s="20">
        <v>20600000</v>
      </c>
      <c r="E68" s="21">
        <v>20600000</v>
      </c>
      <c r="F68" s="21">
        <v>15588551</v>
      </c>
      <c r="G68" s="21">
        <v>1420848</v>
      </c>
      <c r="H68" s="21">
        <v>1420848</v>
      </c>
      <c r="I68" s="21">
        <v>18430247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18430247</v>
      </c>
      <c r="W68" s="21">
        <v>5150000</v>
      </c>
      <c r="X68" s="21"/>
      <c r="Y68" s="20"/>
      <c r="Z68" s="23">
        <v>20600000</v>
      </c>
    </row>
    <row r="69" spans="1:26" ht="13.5" hidden="1">
      <c r="A69" s="38" t="s">
        <v>32</v>
      </c>
      <c r="B69" s="19">
        <v>48255285</v>
      </c>
      <c r="C69" s="19"/>
      <c r="D69" s="20">
        <v>65523000</v>
      </c>
      <c r="E69" s="21">
        <v>65523000</v>
      </c>
      <c r="F69" s="21">
        <v>2982867</v>
      </c>
      <c r="G69" s="21">
        <v>3166647</v>
      </c>
      <c r="H69" s="21">
        <v>3250600</v>
      </c>
      <c r="I69" s="21">
        <v>9400114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9400114</v>
      </c>
      <c r="W69" s="21">
        <v>16380750</v>
      </c>
      <c r="X69" s="21"/>
      <c r="Y69" s="20"/>
      <c r="Z69" s="23">
        <v>65523000</v>
      </c>
    </row>
    <row r="70" spans="1:26" ht="13.5" hidden="1">
      <c r="A70" s="39" t="s">
        <v>103</v>
      </c>
      <c r="B70" s="19">
        <v>43660520</v>
      </c>
      <c r="C70" s="19"/>
      <c r="D70" s="20">
        <v>60851000</v>
      </c>
      <c r="E70" s="21">
        <v>60851000</v>
      </c>
      <c r="F70" s="21">
        <v>2465832</v>
      </c>
      <c r="G70" s="21">
        <v>2651486</v>
      </c>
      <c r="H70" s="21">
        <v>2744369</v>
      </c>
      <c r="I70" s="21">
        <v>7861687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7861687</v>
      </c>
      <c r="W70" s="21">
        <v>15212750</v>
      </c>
      <c r="X70" s="21"/>
      <c r="Y70" s="20"/>
      <c r="Z70" s="23">
        <v>60851000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4594765</v>
      </c>
      <c r="C73" s="19"/>
      <c r="D73" s="20">
        <v>4672000</v>
      </c>
      <c r="E73" s="21">
        <v>4672000</v>
      </c>
      <c r="F73" s="21">
        <v>517035</v>
      </c>
      <c r="G73" s="21">
        <v>514079</v>
      </c>
      <c r="H73" s="21">
        <v>503070</v>
      </c>
      <c r="I73" s="21">
        <v>1534184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1534184</v>
      </c>
      <c r="W73" s="21">
        <v>1168000</v>
      </c>
      <c r="X73" s="21"/>
      <c r="Y73" s="20"/>
      <c r="Z73" s="23">
        <v>4672000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1082</v>
      </c>
      <c r="H74" s="21">
        <v>3161</v>
      </c>
      <c r="I74" s="21">
        <v>4243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4243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71012726</v>
      </c>
      <c r="C76" s="32"/>
      <c r="D76" s="33">
        <v>66176000</v>
      </c>
      <c r="E76" s="34">
        <v>66176000</v>
      </c>
      <c r="F76" s="34">
        <v>4683994</v>
      </c>
      <c r="G76" s="34">
        <v>14081252</v>
      </c>
      <c r="H76" s="34">
        <v>12084073</v>
      </c>
      <c r="I76" s="34">
        <v>30849319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30849319</v>
      </c>
      <c r="W76" s="34">
        <v>17052000</v>
      </c>
      <c r="X76" s="34"/>
      <c r="Y76" s="33"/>
      <c r="Z76" s="35">
        <v>66176000</v>
      </c>
    </row>
    <row r="77" spans="1:26" ht="13.5" hidden="1">
      <c r="A77" s="37" t="s">
        <v>31</v>
      </c>
      <c r="B77" s="19">
        <v>22757441</v>
      </c>
      <c r="C77" s="19"/>
      <c r="D77" s="20">
        <v>16476000</v>
      </c>
      <c r="E77" s="21">
        <v>16476000</v>
      </c>
      <c r="F77" s="21">
        <v>4235997</v>
      </c>
      <c r="G77" s="21">
        <v>1411779</v>
      </c>
      <c r="H77" s="21">
        <v>9172830</v>
      </c>
      <c r="I77" s="21">
        <v>14820606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14820606</v>
      </c>
      <c r="W77" s="21">
        <v>4119000</v>
      </c>
      <c r="X77" s="21"/>
      <c r="Y77" s="20"/>
      <c r="Z77" s="23">
        <v>16476000</v>
      </c>
    </row>
    <row r="78" spans="1:26" ht="13.5" hidden="1">
      <c r="A78" s="38" t="s">
        <v>32</v>
      </c>
      <c r="B78" s="19">
        <v>48255285</v>
      </c>
      <c r="C78" s="19"/>
      <c r="D78" s="20">
        <v>49700000</v>
      </c>
      <c r="E78" s="21">
        <v>49700000</v>
      </c>
      <c r="F78" s="21">
        <v>447997</v>
      </c>
      <c r="G78" s="21">
        <v>12669473</v>
      </c>
      <c r="H78" s="21">
        <v>2911243</v>
      </c>
      <c r="I78" s="21">
        <v>16028713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16028713</v>
      </c>
      <c r="W78" s="21">
        <v>12933000</v>
      </c>
      <c r="X78" s="21"/>
      <c r="Y78" s="20"/>
      <c r="Z78" s="23">
        <v>49700000</v>
      </c>
    </row>
    <row r="79" spans="1:26" ht="13.5" hidden="1">
      <c r="A79" s="39" t="s">
        <v>103</v>
      </c>
      <c r="B79" s="19">
        <v>43660520</v>
      </c>
      <c r="C79" s="19"/>
      <c r="D79" s="20">
        <v>45968000</v>
      </c>
      <c r="E79" s="21">
        <v>45968000</v>
      </c>
      <c r="F79" s="21"/>
      <c r="G79" s="21">
        <v>12288481</v>
      </c>
      <c r="H79" s="21">
        <v>2433718</v>
      </c>
      <c r="I79" s="21">
        <v>14722199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14722199</v>
      </c>
      <c r="W79" s="21">
        <v>12000000</v>
      </c>
      <c r="X79" s="21"/>
      <c r="Y79" s="20"/>
      <c r="Z79" s="23">
        <v>45968000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4594765</v>
      </c>
      <c r="C82" s="19"/>
      <c r="D82" s="20">
        <v>3732000</v>
      </c>
      <c r="E82" s="21">
        <v>3732000</v>
      </c>
      <c r="F82" s="21">
        <v>447997</v>
      </c>
      <c r="G82" s="21">
        <v>380992</v>
      </c>
      <c r="H82" s="21">
        <v>477525</v>
      </c>
      <c r="I82" s="21">
        <v>1306514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1306514</v>
      </c>
      <c r="W82" s="21">
        <v>933000</v>
      </c>
      <c r="X82" s="21"/>
      <c r="Y82" s="20"/>
      <c r="Z82" s="23">
        <v>3732000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6961000</v>
      </c>
      <c r="F5" s="358">
        <f t="shared" si="0"/>
        <v>6961000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1740250</v>
      </c>
      <c r="Y5" s="358">
        <f t="shared" si="0"/>
        <v>-1740250</v>
      </c>
      <c r="Z5" s="359">
        <f>+IF(X5&lt;&gt;0,+(Y5/X5)*100,0)</f>
        <v>-100</v>
      </c>
      <c r="AA5" s="360">
        <f>+AA6+AA8+AA11+AA13+AA15</f>
        <v>6961000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1361000</v>
      </c>
      <c r="F6" s="59">
        <f t="shared" si="1"/>
        <v>1361000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340250</v>
      </c>
      <c r="Y6" s="59">
        <f t="shared" si="1"/>
        <v>-340250</v>
      </c>
      <c r="Z6" s="61">
        <f>+IF(X6&lt;&gt;0,+(Y6/X6)*100,0)</f>
        <v>-100</v>
      </c>
      <c r="AA6" s="62">
        <f t="shared" si="1"/>
        <v>1361000</v>
      </c>
    </row>
    <row r="7" spans="1:27" ht="13.5">
      <c r="A7" s="291" t="s">
        <v>228</v>
      </c>
      <c r="B7" s="142"/>
      <c r="C7" s="60"/>
      <c r="D7" s="340"/>
      <c r="E7" s="60">
        <v>1361000</v>
      </c>
      <c r="F7" s="59">
        <v>1361000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340250</v>
      </c>
      <c r="Y7" s="59">
        <v>-340250</v>
      </c>
      <c r="Z7" s="61">
        <v>-100</v>
      </c>
      <c r="AA7" s="62">
        <v>1361000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5600000</v>
      </c>
      <c r="F8" s="59">
        <f t="shared" si="2"/>
        <v>5600000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1400000</v>
      </c>
      <c r="Y8" s="59">
        <f t="shared" si="2"/>
        <v>-1400000</v>
      </c>
      <c r="Z8" s="61">
        <f>+IF(X8&lt;&gt;0,+(Y8/X8)*100,0)</f>
        <v>-100</v>
      </c>
      <c r="AA8" s="62">
        <f>SUM(AA9:AA10)</f>
        <v>5600000</v>
      </c>
    </row>
    <row r="9" spans="1:27" ht="13.5">
      <c r="A9" s="291" t="s">
        <v>229</v>
      </c>
      <c r="B9" s="142"/>
      <c r="C9" s="60"/>
      <c r="D9" s="340"/>
      <c r="E9" s="60">
        <v>5600000</v>
      </c>
      <c r="F9" s="59">
        <v>5600000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1400000</v>
      </c>
      <c r="Y9" s="59">
        <v>-1400000</v>
      </c>
      <c r="Z9" s="61">
        <v>-100</v>
      </c>
      <c r="AA9" s="62">
        <v>5600000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704000</v>
      </c>
      <c r="F22" s="345">
        <f t="shared" si="6"/>
        <v>704000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176000</v>
      </c>
      <c r="Y22" s="345">
        <f t="shared" si="6"/>
        <v>-176000</v>
      </c>
      <c r="Z22" s="336">
        <f>+IF(X22&lt;&gt;0,+(Y22/X22)*100,0)</f>
        <v>-100</v>
      </c>
      <c r="AA22" s="350">
        <f>SUM(AA23:AA32)</f>
        <v>704000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704000</v>
      </c>
      <c r="F25" s="59">
        <v>704000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176000</v>
      </c>
      <c r="Y25" s="59">
        <v>-176000</v>
      </c>
      <c r="Z25" s="61">
        <v>-100</v>
      </c>
      <c r="AA25" s="62">
        <v>704000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1359000</v>
      </c>
      <c r="F40" s="345">
        <f t="shared" si="9"/>
        <v>1359000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339750</v>
      </c>
      <c r="Y40" s="345">
        <f t="shared" si="9"/>
        <v>-339750</v>
      </c>
      <c r="Z40" s="336">
        <f>+IF(X40&lt;&gt;0,+(Y40/X40)*100,0)</f>
        <v>-100</v>
      </c>
      <c r="AA40" s="350">
        <f>SUM(AA41:AA49)</f>
        <v>1359000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</v>
      </c>
      <c r="F42" s="53">
        <f t="shared" si="10"/>
        <v>40000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10000</v>
      </c>
      <c r="Y42" s="53">
        <f t="shared" si="10"/>
        <v>-10000</v>
      </c>
      <c r="Z42" s="94">
        <f>+IF(X42&lt;&gt;0,+(Y42/X42)*100,0)</f>
        <v>-100</v>
      </c>
      <c r="AA42" s="95">
        <f>+AA62</f>
        <v>40000</v>
      </c>
    </row>
    <row r="43" spans="1:27" ht="13.5">
      <c r="A43" s="361" t="s">
        <v>249</v>
      </c>
      <c r="B43" s="136"/>
      <c r="C43" s="275"/>
      <c r="D43" s="369"/>
      <c r="E43" s="305">
        <v>1164000</v>
      </c>
      <c r="F43" s="370">
        <v>1164000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291000</v>
      </c>
      <c r="Y43" s="370">
        <v>-291000</v>
      </c>
      <c r="Z43" s="371">
        <v>-100</v>
      </c>
      <c r="AA43" s="303">
        <v>1164000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155000</v>
      </c>
      <c r="F48" s="53">
        <v>155000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38750</v>
      </c>
      <c r="Y48" s="53">
        <v>-38750</v>
      </c>
      <c r="Z48" s="94">
        <v>-100</v>
      </c>
      <c r="AA48" s="95">
        <v>155000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9024000</v>
      </c>
      <c r="F60" s="264">
        <f t="shared" si="14"/>
        <v>9024000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2256000</v>
      </c>
      <c r="Y60" s="264">
        <f t="shared" si="14"/>
        <v>-2256000</v>
      </c>
      <c r="Z60" s="337">
        <f>+IF(X60&lt;&gt;0,+(Y60/X60)*100,0)</f>
        <v>-100</v>
      </c>
      <c r="AA60" s="232">
        <f>+AA57+AA54+AA51+AA40+AA37+AA34+AA22+AA5</f>
        <v>9024000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</v>
      </c>
      <c r="F62" s="349">
        <f t="shared" si="15"/>
        <v>40000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10000</v>
      </c>
      <c r="Y62" s="349">
        <f t="shared" si="15"/>
        <v>-10000</v>
      </c>
      <c r="Z62" s="338">
        <f>+IF(X62&lt;&gt;0,+(Y62/X62)*100,0)</f>
        <v>-100</v>
      </c>
      <c r="AA62" s="351">
        <f>SUM(AA63:AA66)</f>
        <v>40000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40000</v>
      </c>
      <c r="F64" s="59">
        <v>40000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10000</v>
      </c>
      <c r="Y64" s="59">
        <v>-10000</v>
      </c>
      <c r="Z64" s="61">
        <v>-100</v>
      </c>
      <c r="AA64" s="62">
        <v>40000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121608423</v>
      </c>
      <c r="D5" s="153">
        <f>SUM(D6:D8)</f>
        <v>0</v>
      </c>
      <c r="E5" s="154">
        <f t="shared" si="0"/>
        <v>114763155</v>
      </c>
      <c r="F5" s="100">
        <f t="shared" si="0"/>
        <v>114763155</v>
      </c>
      <c r="G5" s="100">
        <f t="shared" si="0"/>
        <v>44358848</v>
      </c>
      <c r="H5" s="100">
        <f t="shared" si="0"/>
        <v>2624594</v>
      </c>
      <c r="I5" s="100">
        <f t="shared" si="0"/>
        <v>1461424</v>
      </c>
      <c r="J5" s="100">
        <f t="shared" si="0"/>
        <v>48444866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48444866</v>
      </c>
      <c r="X5" s="100">
        <f t="shared" si="0"/>
        <v>28690789</v>
      </c>
      <c r="Y5" s="100">
        <f t="shared" si="0"/>
        <v>19754077</v>
      </c>
      <c r="Z5" s="137">
        <f>+IF(X5&lt;&gt;0,+(Y5/X5)*100,0)</f>
        <v>68.85163388152205</v>
      </c>
      <c r="AA5" s="153">
        <f>SUM(AA6:AA8)</f>
        <v>114763155</v>
      </c>
    </row>
    <row r="6" spans="1:27" ht="13.5">
      <c r="A6" s="138" t="s">
        <v>75</v>
      </c>
      <c r="B6" s="136"/>
      <c r="C6" s="155">
        <v>6494612</v>
      </c>
      <c r="D6" s="155"/>
      <c r="E6" s="156">
        <v>36893155</v>
      </c>
      <c r="F6" s="60">
        <v>36893155</v>
      </c>
      <c r="G6" s="60">
        <v>6471650</v>
      </c>
      <c r="H6" s="60">
        <v>919925</v>
      </c>
      <c r="I6" s="60">
        <v>29875</v>
      </c>
      <c r="J6" s="60">
        <v>7421450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7421450</v>
      </c>
      <c r="X6" s="60">
        <v>9223289</v>
      </c>
      <c r="Y6" s="60">
        <v>-1801839</v>
      </c>
      <c r="Z6" s="140">
        <v>-19.54</v>
      </c>
      <c r="AA6" s="155">
        <v>36893155</v>
      </c>
    </row>
    <row r="7" spans="1:27" ht="13.5">
      <c r="A7" s="138" t="s">
        <v>76</v>
      </c>
      <c r="B7" s="136"/>
      <c r="C7" s="157">
        <v>115113811</v>
      </c>
      <c r="D7" s="157"/>
      <c r="E7" s="158">
        <v>76870000</v>
      </c>
      <c r="F7" s="159">
        <v>76870000</v>
      </c>
      <c r="G7" s="159">
        <v>37887198</v>
      </c>
      <c r="H7" s="159">
        <v>1704669</v>
      </c>
      <c r="I7" s="159">
        <v>1431549</v>
      </c>
      <c r="J7" s="159">
        <v>41023416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41023416</v>
      </c>
      <c r="X7" s="159">
        <v>19217500</v>
      </c>
      <c r="Y7" s="159">
        <v>21805916</v>
      </c>
      <c r="Z7" s="141">
        <v>113.47</v>
      </c>
      <c r="AA7" s="157">
        <v>76870000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250000</v>
      </c>
      <c r="Y8" s="60">
        <v>-250000</v>
      </c>
      <c r="Z8" s="140">
        <v>-100</v>
      </c>
      <c r="AA8" s="155">
        <v>1000000</v>
      </c>
    </row>
    <row r="9" spans="1:27" ht="13.5">
      <c r="A9" s="135" t="s">
        <v>78</v>
      </c>
      <c r="B9" s="136"/>
      <c r="C9" s="153">
        <f aca="true" t="shared" si="1" ref="C9:Y9">SUM(C10:C14)</f>
        <v>4455333</v>
      </c>
      <c r="D9" s="153">
        <f>SUM(D10:D14)</f>
        <v>0</v>
      </c>
      <c r="E9" s="154">
        <f t="shared" si="1"/>
        <v>7689121</v>
      </c>
      <c r="F9" s="100">
        <f t="shared" si="1"/>
        <v>7689121</v>
      </c>
      <c r="G9" s="100">
        <f t="shared" si="1"/>
        <v>225026</v>
      </c>
      <c r="H9" s="100">
        <f t="shared" si="1"/>
        <v>1018273</v>
      </c>
      <c r="I9" s="100">
        <f t="shared" si="1"/>
        <v>929998</v>
      </c>
      <c r="J9" s="100">
        <f t="shared" si="1"/>
        <v>2173297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2173297</v>
      </c>
      <c r="X9" s="100">
        <f t="shared" si="1"/>
        <v>1922280</v>
      </c>
      <c r="Y9" s="100">
        <f t="shared" si="1"/>
        <v>251017</v>
      </c>
      <c r="Z9" s="137">
        <f>+IF(X9&lt;&gt;0,+(Y9/X9)*100,0)</f>
        <v>13.058295357596188</v>
      </c>
      <c r="AA9" s="153">
        <f>SUM(AA10:AA14)</f>
        <v>7689121</v>
      </c>
    </row>
    <row r="10" spans="1:27" ht="13.5">
      <c r="A10" s="138" t="s">
        <v>79</v>
      </c>
      <c r="B10" s="136"/>
      <c r="C10" s="155"/>
      <c r="D10" s="155"/>
      <c r="E10" s="156">
        <v>876</v>
      </c>
      <c r="F10" s="60">
        <v>876</v>
      </c>
      <c r="G10" s="60">
        <v>8526</v>
      </c>
      <c r="H10" s="60">
        <v>726520</v>
      </c>
      <c r="I10" s="60">
        <v>11634</v>
      </c>
      <c r="J10" s="60">
        <v>746680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746680</v>
      </c>
      <c r="X10" s="60">
        <v>219</v>
      </c>
      <c r="Y10" s="60">
        <v>746461</v>
      </c>
      <c r="Z10" s="140">
        <v>340849.77</v>
      </c>
      <c r="AA10" s="155">
        <v>876</v>
      </c>
    </row>
    <row r="11" spans="1:27" ht="13.5">
      <c r="A11" s="138" t="s">
        <v>80</v>
      </c>
      <c r="B11" s="136"/>
      <c r="C11" s="155"/>
      <c r="D11" s="155"/>
      <c r="E11" s="156">
        <v>245</v>
      </c>
      <c r="F11" s="60">
        <v>245</v>
      </c>
      <c r="G11" s="60"/>
      <c r="H11" s="60">
        <v>7639</v>
      </c>
      <c r="I11" s="60">
        <v>131579</v>
      </c>
      <c r="J11" s="60">
        <v>139218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139218</v>
      </c>
      <c r="X11" s="60">
        <v>61</v>
      </c>
      <c r="Y11" s="60">
        <v>139157</v>
      </c>
      <c r="Z11" s="140">
        <v>228126.23</v>
      </c>
      <c r="AA11" s="155">
        <v>245</v>
      </c>
    </row>
    <row r="12" spans="1:27" ht="13.5">
      <c r="A12" s="138" t="s">
        <v>81</v>
      </c>
      <c r="B12" s="136"/>
      <c r="C12" s="155">
        <v>4455333</v>
      </c>
      <c r="D12" s="155"/>
      <c r="E12" s="156">
        <v>7688000</v>
      </c>
      <c r="F12" s="60">
        <v>7688000</v>
      </c>
      <c r="G12" s="60">
        <v>216500</v>
      </c>
      <c r="H12" s="60">
        <v>284114</v>
      </c>
      <c r="I12" s="60">
        <v>786785</v>
      </c>
      <c r="J12" s="60">
        <v>1287399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1287399</v>
      </c>
      <c r="X12" s="60">
        <v>1922000</v>
      </c>
      <c r="Y12" s="60">
        <v>-634601</v>
      </c>
      <c r="Z12" s="140">
        <v>-33.02</v>
      </c>
      <c r="AA12" s="155">
        <v>7688000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26700000</v>
      </c>
      <c r="D15" s="153">
        <f>SUM(D16:D18)</f>
        <v>0</v>
      </c>
      <c r="E15" s="154">
        <f t="shared" si="2"/>
        <v>27381000</v>
      </c>
      <c r="F15" s="100">
        <f t="shared" si="2"/>
        <v>27381000</v>
      </c>
      <c r="G15" s="100">
        <f t="shared" si="2"/>
        <v>9358046</v>
      </c>
      <c r="H15" s="100">
        <f t="shared" si="2"/>
        <v>28559</v>
      </c>
      <c r="I15" s="100">
        <f t="shared" si="2"/>
        <v>2822</v>
      </c>
      <c r="J15" s="100">
        <f t="shared" si="2"/>
        <v>9389427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9389427</v>
      </c>
      <c r="X15" s="100">
        <f t="shared" si="2"/>
        <v>6845250</v>
      </c>
      <c r="Y15" s="100">
        <f t="shared" si="2"/>
        <v>2544177</v>
      </c>
      <c r="Z15" s="137">
        <f>+IF(X15&lt;&gt;0,+(Y15/X15)*100,0)</f>
        <v>37.16704283992549</v>
      </c>
      <c r="AA15" s="153">
        <f>SUM(AA16:AA18)</f>
        <v>27381000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19590</v>
      </c>
      <c r="H16" s="60"/>
      <c r="I16" s="60">
        <v>2822</v>
      </c>
      <c r="J16" s="60">
        <v>22412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22412</v>
      </c>
      <c r="X16" s="60"/>
      <c r="Y16" s="60">
        <v>22412</v>
      </c>
      <c r="Z16" s="140">
        <v>0</v>
      </c>
      <c r="AA16" s="155"/>
    </row>
    <row r="17" spans="1:27" ht="13.5">
      <c r="A17" s="138" t="s">
        <v>86</v>
      </c>
      <c r="B17" s="136"/>
      <c r="C17" s="155">
        <v>26700000</v>
      </c>
      <c r="D17" s="155"/>
      <c r="E17" s="156">
        <v>27381000</v>
      </c>
      <c r="F17" s="60">
        <v>27381000</v>
      </c>
      <c r="G17" s="60">
        <v>9338456</v>
      </c>
      <c r="H17" s="60">
        <v>28559</v>
      </c>
      <c r="I17" s="60"/>
      <c r="J17" s="60">
        <v>9367015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9367015</v>
      </c>
      <c r="X17" s="60">
        <v>6845250</v>
      </c>
      <c r="Y17" s="60">
        <v>2521765</v>
      </c>
      <c r="Z17" s="140">
        <v>36.84</v>
      </c>
      <c r="AA17" s="155">
        <v>27381000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56255285</v>
      </c>
      <c r="D19" s="153">
        <f>SUM(D20:D23)</f>
        <v>0</v>
      </c>
      <c r="E19" s="154">
        <f t="shared" si="3"/>
        <v>73523000</v>
      </c>
      <c r="F19" s="100">
        <f t="shared" si="3"/>
        <v>73523000</v>
      </c>
      <c r="G19" s="100">
        <f t="shared" si="3"/>
        <v>3023579</v>
      </c>
      <c r="H19" s="100">
        <f t="shared" si="3"/>
        <v>3165565</v>
      </c>
      <c r="I19" s="100">
        <f t="shared" si="3"/>
        <v>3401762</v>
      </c>
      <c r="J19" s="100">
        <f t="shared" si="3"/>
        <v>9590906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9590906</v>
      </c>
      <c r="X19" s="100">
        <f t="shared" si="3"/>
        <v>18380750</v>
      </c>
      <c r="Y19" s="100">
        <f t="shared" si="3"/>
        <v>-8789844</v>
      </c>
      <c r="Z19" s="137">
        <f>+IF(X19&lt;&gt;0,+(Y19/X19)*100,0)</f>
        <v>-47.82092134434123</v>
      </c>
      <c r="AA19" s="153">
        <f>SUM(AA20:AA23)</f>
        <v>73523000</v>
      </c>
    </row>
    <row r="20" spans="1:27" ht="13.5">
      <c r="A20" s="138" t="s">
        <v>89</v>
      </c>
      <c r="B20" s="136"/>
      <c r="C20" s="155">
        <v>51660520</v>
      </c>
      <c r="D20" s="155"/>
      <c r="E20" s="156">
        <v>68851000</v>
      </c>
      <c r="F20" s="60">
        <v>68851000</v>
      </c>
      <c r="G20" s="60">
        <v>2506544</v>
      </c>
      <c r="H20" s="60">
        <v>2651486</v>
      </c>
      <c r="I20" s="60">
        <v>2898692</v>
      </c>
      <c r="J20" s="60">
        <v>8056722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8056722</v>
      </c>
      <c r="X20" s="60">
        <v>17212750</v>
      </c>
      <c r="Y20" s="60">
        <v>-9156028</v>
      </c>
      <c r="Z20" s="140">
        <v>-53.19</v>
      </c>
      <c r="AA20" s="155">
        <v>68851000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4594765</v>
      </c>
      <c r="D23" s="155"/>
      <c r="E23" s="156">
        <v>4672000</v>
      </c>
      <c r="F23" s="60">
        <v>4672000</v>
      </c>
      <c r="G23" s="60">
        <v>517035</v>
      </c>
      <c r="H23" s="60">
        <v>514079</v>
      </c>
      <c r="I23" s="60">
        <v>503070</v>
      </c>
      <c r="J23" s="60">
        <v>1534184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1534184</v>
      </c>
      <c r="X23" s="60">
        <v>1168000</v>
      </c>
      <c r="Y23" s="60">
        <v>366184</v>
      </c>
      <c r="Z23" s="140">
        <v>31.35</v>
      </c>
      <c r="AA23" s="155">
        <v>4672000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209019041</v>
      </c>
      <c r="D25" s="168">
        <f>+D5+D9+D15+D19+D24</f>
        <v>0</v>
      </c>
      <c r="E25" s="169">
        <f t="shared" si="4"/>
        <v>223356276</v>
      </c>
      <c r="F25" s="73">
        <f t="shared" si="4"/>
        <v>223356276</v>
      </c>
      <c r="G25" s="73">
        <f t="shared" si="4"/>
        <v>56965499</v>
      </c>
      <c r="H25" s="73">
        <f t="shared" si="4"/>
        <v>6836991</v>
      </c>
      <c r="I25" s="73">
        <f t="shared" si="4"/>
        <v>5796006</v>
      </c>
      <c r="J25" s="73">
        <f t="shared" si="4"/>
        <v>69598496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69598496</v>
      </c>
      <c r="X25" s="73">
        <f t="shared" si="4"/>
        <v>55839069</v>
      </c>
      <c r="Y25" s="73">
        <f t="shared" si="4"/>
        <v>13759427</v>
      </c>
      <c r="Z25" s="170">
        <f>+IF(X25&lt;&gt;0,+(Y25/X25)*100,0)</f>
        <v>24.641218498825616</v>
      </c>
      <c r="AA25" s="168">
        <f>+AA5+AA9+AA15+AA19+AA24</f>
        <v>223356276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135693433</v>
      </c>
      <c r="D28" s="153">
        <f>SUM(D29:D31)</f>
        <v>0</v>
      </c>
      <c r="E28" s="154">
        <f t="shared" si="5"/>
        <v>137389765</v>
      </c>
      <c r="F28" s="100">
        <f t="shared" si="5"/>
        <v>137389765</v>
      </c>
      <c r="G28" s="100">
        <f t="shared" si="5"/>
        <v>4828151</v>
      </c>
      <c r="H28" s="100">
        <f t="shared" si="5"/>
        <v>3770461</v>
      </c>
      <c r="I28" s="100">
        <f t="shared" si="5"/>
        <v>4378750</v>
      </c>
      <c r="J28" s="100">
        <f t="shared" si="5"/>
        <v>12977362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12977362</v>
      </c>
      <c r="X28" s="100">
        <f t="shared" si="5"/>
        <v>34347441</v>
      </c>
      <c r="Y28" s="100">
        <f t="shared" si="5"/>
        <v>-21370079</v>
      </c>
      <c r="Z28" s="137">
        <f>+IF(X28&lt;&gt;0,+(Y28/X28)*100,0)</f>
        <v>-62.21738323970045</v>
      </c>
      <c r="AA28" s="153">
        <f>SUM(AA29:AA31)</f>
        <v>137389765</v>
      </c>
    </row>
    <row r="29" spans="1:27" ht="13.5">
      <c r="A29" s="138" t="s">
        <v>75</v>
      </c>
      <c r="B29" s="136"/>
      <c r="C29" s="155">
        <v>26926256</v>
      </c>
      <c r="D29" s="155"/>
      <c r="E29" s="156">
        <v>40412000</v>
      </c>
      <c r="F29" s="60">
        <v>40412000</v>
      </c>
      <c r="G29" s="60">
        <v>2239473</v>
      </c>
      <c r="H29" s="60">
        <v>1463886</v>
      </c>
      <c r="I29" s="60">
        <v>1875418</v>
      </c>
      <c r="J29" s="60">
        <v>5578777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5578777</v>
      </c>
      <c r="X29" s="60">
        <v>10103000</v>
      </c>
      <c r="Y29" s="60">
        <v>-4524223</v>
      </c>
      <c r="Z29" s="140">
        <v>-44.78</v>
      </c>
      <c r="AA29" s="155">
        <v>40412000</v>
      </c>
    </row>
    <row r="30" spans="1:27" ht="13.5">
      <c r="A30" s="138" t="s">
        <v>76</v>
      </c>
      <c r="B30" s="136"/>
      <c r="C30" s="157">
        <v>99604689</v>
      </c>
      <c r="D30" s="157"/>
      <c r="E30" s="158">
        <v>81493765</v>
      </c>
      <c r="F30" s="159">
        <v>81493765</v>
      </c>
      <c r="G30" s="159">
        <v>1322577</v>
      </c>
      <c r="H30" s="159">
        <v>1260745</v>
      </c>
      <c r="I30" s="159">
        <v>1293875</v>
      </c>
      <c r="J30" s="159">
        <v>3877197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3877197</v>
      </c>
      <c r="X30" s="159">
        <v>20373441</v>
      </c>
      <c r="Y30" s="159">
        <v>-16496244</v>
      </c>
      <c r="Z30" s="141">
        <v>-80.97</v>
      </c>
      <c r="AA30" s="157">
        <v>81493765</v>
      </c>
    </row>
    <row r="31" spans="1:27" ht="13.5">
      <c r="A31" s="138" t="s">
        <v>77</v>
      </c>
      <c r="B31" s="136"/>
      <c r="C31" s="155">
        <v>9162488</v>
      </c>
      <c r="D31" s="155"/>
      <c r="E31" s="156">
        <v>15484000</v>
      </c>
      <c r="F31" s="60">
        <v>15484000</v>
      </c>
      <c r="G31" s="60">
        <v>1266101</v>
      </c>
      <c r="H31" s="60">
        <v>1045830</v>
      </c>
      <c r="I31" s="60">
        <v>1209457</v>
      </c>
      <c r="J31" s="60">
        <v>3521388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3521388</v>
      </c>
      <c r="X31" s="60">
        <v>3871000</v>
      </c>
      <c r="Y31" s="60">
        <v>-349612</v>
      </c>
      <c r="Z31" s="140">
        <v>-9.03</v>
      </c>
      <c r="AA31" s="155">
        <v>15484000</v>
      </c>
    </row>
    <row r="32" spans="1:27" ht="13.5">
      <c r="A32" s="135" t="s">
        <v>78</v>
      </c>
      <c r="B32" s="136"/>
      <c r="C32" s="153">
        <f aca="true" t="shared" si="6" ref="C32:Y32">SUM(C33:C37)</f>
        <v>24736273</v>
      </c>
      <c r="D32" s="153">
        <f>SUM(D33:D37)</f>
        <v>0</v>
      </c>
      <c r="E32" s="154">
        <f t="shared" si="6"/>
        <v>34818000</v>
      </c>
      <c r="F32" s="100">
        <f t="shared" si="6"/>
        <v>34818000</v>
      </c>
      <c r="G32" s="100">
        <f t="shared" si="6"/>
        <v>2817730</v>
      </c>
      <c r="H32" s="100">
        <f t="shared" si="6"/>
        <v>2542247</v>
      </c>
      <c r="I32" s="100">
        <f t="shared" si="6"/>
        <v>2381303</v>
      </c>
      <c r="J32" s="100">
        <f t="shared" si="6"/>
        <v>7741280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7741280</v>
      </c>
      <c r="X32" s="100">
        <f t="shared" si="6"/>
        <v>8704500</v>
      </c>
      <c r="Y32" s="100">
        <f t="shared" si="6"/>
        <v>-963220</v>
      </c>
      <c r="Z32" s="137">
        <f>+IF(X32&lt;&gt;0,+(Y32/X32)*100,0)</f>
        <v>-11.065770578436442</v>
      </c>
      <c r="AA32" s="153">
        <f>SUM(AA33:AA37)</f>
        <v>34818000</v>
      </c>
    </row>
    <row r="33" spans="1:27" ht="13.5">
      <c r="A33" s="138" t="s">
        <v>79</v>
      </c>
      <c r="B33" s="136"/>
      <c r="C33" s="155">
        <v>8187874</v>
      </c>
      <c r="D33" s="155"/>
      <c r="E33" s="156">
        <v>7790000</v>
      </c>
      <c r="F33" s="60">
        <v>7790000</v>
      </c>
      <c r="G33" s="60">
        <v>1188272</v>
      </c>
      <c r="H33" s="60">
        <v>338280</v>
      </c>
      <c r="I33" s="60">
        <v>808184</v>
      </c>
      <c r="J33" s="60">
        <v>2334736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2334736</v>
      </c>
      <c r="X33" s="60">
        <v>1947500</v>
      </c>
      <c r="Y33" s="60">
        <v>387236</v>
      </c>
      <c r="Z33" s="140">
        <v>19.88</v>
      </c>
      <c r="AA33" s="155">
        <v>7790000</v>
      </c>
    </row>
    <row r="34" spans="1:27" ht="13.5">
      <c r="A34" s="138" t="s">
        <v>80</v>
      </c>
      <c r="B34" s="136"/>
      <c r="C34" s="155">
        <v>2176006</v>
      </c>
      <c r="D34" s="155"/>
      <c r="E34" s="156">
        <v>5515000</v>
      </c>
      <c r="F34" s="60">
        <v>5515000</v>
      </c>
      <c r="G34" s="60"/>
      <c r="H34" s="60">
        <v>552286</v>
      </c>
      <c r="I34" s="60"/>
      <c r="J34" s="60">
        <v>552286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552286</v>
      </c>
      <c r="X34" s="60">
        <v>1378750</v>
      </c>
      <c r="Y34" s="60">
        <v>-826464</v>
      </c>
      <c r="Z34" s="140">
        <v>-59.94</v>
      </c>
      <c r="AA34" s="155">
        <v>5515000</v>
      </c>
    </row>
    <row r="35" spans="1:27" ht="13.5">
      <c r="A35" s="138" t="s">
        <v>81</v>
      </c>
      <c r="B35" s="136"/>
      <c r="C35" s="155">
        <v>14372393</v>
      </c>
      <c r="D35" s="155"/>
      <c r="E35" s="156">
        <v>21513000</v>
      </c>
      <c r="F35" s="60">
        <v>21513000</v>
      </c>
      <c r="G35" s="60">
        <v>1629458</v>
      </c>
      <c r="H35" s="60">
        <v>1651681</v>
      </c>
      <c r="I35" s="60">
        <v>1573119</v>
      </c>
      <c r="J35" s="60">
        <v>4854258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4854258</v>
      </c>
      <c r="X35" s="60">
        <v>5378250</v>
      </c>
      <c r="Y35" s="60">
        <v>-523992</v>
      </c>
      <c r="Z35" s="140">
        <v>-9.74</v>
      </c>
      <c r="AA35" s="155">
        <v>21513000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17503519</v>
      </c>
      <c r="D38" s="153">
        <f>SUM(D39:D41)</f>
        <v>0</v>
      </c>
      <c r="E38" s="154">
        <f t="shared" si="7"/>
        <v>6272000</v>
      </c>
      <c r="F38" s="100">
        <f t="shared" si="7"/>
        <v>6272000</v>
      </c>
      <c r="G38" s="100">
        <f t="shared" si="7"/>
        <v>0</v>
      </c>
      <c r="H38" s="100">
        <f t="shared" si="7"/>
        <v>9603617</v>
      </c>
      <c r="I38" s="100">
        <f t="shared" si="7"/>
        <v>1153457</v>
      </c>
      <c r="J38" s="100">
        <f t="shared" si="7"/>
        <v>10757074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10757074</v>
      </c>
      <c r="X38" s="100">
        <f t="shared" si="7"/>
        <v>1568000</v>
      </c>
      <c r="Y38" s="100">
        <f t="shared" si="7"/>
        <v>9189074</v>
      </c>
      <c r="Z38" s="137">
        <f>+IF(X38&lt;&gt;0,+(Y38/X38)*100,0)</f>
        <v>586.0378826530612</v>
      </c>
      <c r="AA38" s="153">
        <f>SUM(AA39:AA41)</f>
        <v>6272000</v>
      </c>
    </row>
    <row r="39" spans="1:27" ht="13.5">
      <c r="A39" s="138" t="s">
        <v>85</v>
      </c>
      <c r="B39" s="136"/>
      <c r="C39" s="155">
        <v>2731913</v>
      </c>
      <c r="D39" s="155"/>
      <c r="E39" s="156">
        <v>2537000</v>
      </c>
      <c r="F39" s="60">
        <v>2537000</v>
      </c>
      <c r="G39" s="60"/>
      <c r="H39" s="60">
        <v>163077</v>
      </c>
      <c r="I39" s="60">
        <v>160873</v>
      </c>
      <c r="J39" s="60">
        <v>323950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323950</v>
      </c>
      <c r="X39" s="60">
        <v>634250</v>
      </c>
      <c r="Y39" s="60">
        <v>-310300</v>
      </c>
      <c r="Z39" s="140">
        <v>-48.92</v>
      </c>
      <c r="AA39" s="155">
        <v>2537000</v>
      </c>
    </row>
    <row r="40" spans="1:27" ht="13.5">
      <c r="A40" s="138" t="s">
        <v>86</v>
      </c>
      <c r="B40" s="136"/>
      <c r="C40" s="155">
        <v>14771606</v>
      </c>
      <c r="D40" s="155"/>
      <c r="E40" s="156">
        <v>3735000</v>
      </c>
      <c r="F40" s="60">
        <v>3735000</v>
      </c>
      <c r="G40" s="60"/>
      <c r="H40" s="60">
        <v>9440540</v>
      </c>
      <c r="I40" s="60">
        <v>992584</v>
      </c>
      <c r="J40" s="60">
        <v>10433124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10433124</v>
      </c>
      <c r="X40" s="60">
        <v>933750</v>
      </c>
      <c r="Y40" s="60">
        <v>9499374</v>
      </c>
      <c r="Z40" s="140">
        <v>1017.34</v>
      </c>
      <c r="AA40" s="155">
        <v>3735000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89998999</v>
      </c>
      <c r="D42" s="153">
        <f>SUM(D43:D46)</f>
        <v>0</v>
      </c>
      <c r="E42" s="154">
        <f t="shared" si="8"/>
        <v>85651235</v>
      </c>
      <c r="F42" s="100">
        <f t="shared" si="8"/>
        <v>85651235</v>
      </c>
      <c r="G42" s="100">
        <f t="shared" si="8"/>
        <v>1494791</v>
      </c>
      <c r="H42" s="100">
        <f t="shared" si="8"/>
        <v>3469901</v>
      </c>
      <c r="I42" s="100">
        <f t="shared" si="8"/>
        <v>4679184</v>
      </c>
      <c r="J42" s="100">
        <f t="shared" si="8"/>
        <v>9643876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9643876</v>
      </c>
      <c r="X42" s="100">
        <f t="shared" si="8"/>
        <v>21412809</v>
      </c>
      <c r="Y42" s="100">
        <f t="shared" si="8"/>
        <v>-11768933</v>
      </c>
      <c r="Z42" s="137">
        <f>+IF(X42&lt;&gt;0,+(Y42/X42)*100,0)</f>
        <v>-54.96211636689049</v>
      </c>
      <c r="AA42" s="153">
        <f>SUM(AA43:AA46)</f>
        <v>85651235</v>
      </c>
    </row>
    <row r="43" spans="1:27" ht="13.5">
      <c r="A43" s="138" t="s">
        <v>89</v>
      </c>
      <c r="B43" s="136"/>
      <c r="C43" s="155">
        <v>81259821</v>
      </c>
      <c r="D43" s="155"/>
      <c r="E43" s="156">
        <v>85651235</v>
      </c>
      <c r="F43" s="60">
        <v>85651235</v>
      </c>
      <c r="G43" s="60">
        <v>1494791</v>
      </c>
      <c r="H43" s="60">
        <v>2567911</v>
      </c>
      <c r="I43" s="60">
        <v>3762365</v>
      </c>
      <c r="J43" s="60">
        <v>7825067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7825067</v>
      </c>
      <c r="X43" s="60">
        <v>21412809</v>
      </c>
      <c r="Y43" s="60">
        <v>-13587742</v>
      </c>
      <c r="Z43" s="140">
        <v>-63.46</v>
      </c>
      <c r="AA43" s="155">
        <v>85651235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8739178</v>
      </c>
      <c r="D46" s="155"/>
      <c r="E46" s="156"/>
      <c r="F46" s="60"/>
      <c r="G46" s="60"/>
      <c r="H46" s="60">
        <v>901990</v>
      </c>
      <c r="I46" s="60">
        <v>916819</v>
      </c>
      <c r="J46" s="60">
        <v>1818809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1818809</v>
      </c>
      <c r="X46" s="60"/>
      <c r="Y46" s="60">
        <v>1818809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2989000</v>
      </c>
      <c r="F47" s="100">
        <v>2989000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747250</v>
      </c>
      <c r="Y47" s="100">
        <v>-747250</v>
      </c>
      <c r="Z47" s="137">
        <v>-100</v>
      </c>
      <c r="AA47" s="153">
        <v>2989000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267932224</v>
      </c>
      <c r="D48" s="168">
        <f>+D28+D32+D38+D42+D47</f>
        <v>0</v>
      </c>
      <c r="E48" s="169">
        <f t="shared" si="9"/>
        <v>267120000</v>
      </c>
      <c r="F48" s="73">
        <f t="shared" si="9"/>
        <v>267120000</v>
      </c>
      <c r="G48" s="73">
        <f t="shared" si="9"/>
        <v>9140672</v>
      </c>
      <c r="H48" s="73">
        <f t="shared" si="9"/>
        <v>19386226</v>
      </c>
      <c r="I48" s="73">
        <f t="shared" si="9"/>
        <v>12592694</v>
      </c>
      <c r="J48" s="73">
        <f t="shared" si="9"/>
        <v>41119592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41119592</v>
      </c>
      <c r="X48" s="73">
        <f t="shared" si="9"/>
        <v>66780000</v>
      </c>
      <c r="Y48" s="73">
        <f t="shared" si="9"/>
        <v>-25660408</v>
      </c>
      <c r="Z48" s="170">
        <f>+IF(X48&lt;&gt;0,+(Y48/X48)*100,0)</f>
        <v>-38.42528900868524</v>
      </c>
      <c r="AA48" s="168">
        <f>+AA28+AA32+AA38+AA42+AA47</f>
        <v>267120000</v>
      </c>
    </row>
    <row r="49" spans="1:27" ht="13.5">
      <c r="A49" s="148" t="s">
        <v>49</v>
      </c>
      <c r="B49" s="149"/>
      <c r="C49" s="171">
        <f aca="true" t="shared" si="10" ref="C49:Y49">+C25-C48</f>
        <v>-58913183</v>
      </c>
      <c r="D49" s="171">
        <f>+D25-D48</f>
        <v>0</v>
      </c>
      <c r="E49" s="172">
        <f t="shared" si="10"/>
        <v>-43763724</v>
      </c>
      <c r="F49" s="173">
        <f t="shared" si="10"/>
        <v>-43763724</v>
      </c>
      <c r="G49" s="173">
        <f t="shared" si="10"/>
        <v>47824827</v>
      </c>
      <c r="H49" s="173">
        <f t="shared" si="10"/>
        <v>-12549235</v>
      </c>
      <c r="I49" s="173">
        <f t="shared" si="10"/>
        <v>-6796688</v>
      </c>
      <c r="J49" s="173">
        <f t="shared" si="10"/>
        <v>28478904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28478904</v>
      </c>
      <c r="X49" s="173">
        <f>IF(F25=F48,0,X25-X48)</f>
        <v>-10940931</v>
      </c>
      <c r="Y49" s="173">
        <f t="shared" si="10"/>
        <v>39419835</v>
      </c>
      <c r="Z49" s="174">
        <f>+IF(X49&lt;&gt;0,+(Y49/X49)*100,0)</f>
        <v>-360.29689795137176</v>
      </c>
      <c r="AA49" s="171">
        <f>+AA25-AA48</f>
        <v>-43763724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22757441</v>
      </c>
      <c r="D5" s="155">
        <v>0</v>
      </c>
      <c r="E5" s="156">
        <v>20600000</v>
      </c>
      <c r="F5" s="60">
        <v>20600000</v>
      </c>
      <c r="G5" s="60">
        <v>15588551</v>
      </c>
      <c r="H5" s="60">
        <v>1420848</v>
      </c>
      <c r="I5" s="60">
        <v>1420848</v>
      </c>
      <c r="J5" s="60">
        <v>18430247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18430247</v>
      </c>
      <c r="X5" s="60">
        <v>5150000</v>
      </c>
      <c r="Y5" s="60">
        <v>13280247</v>
      </c>
      <c r="Z5" s="140">
        <v>257.87</v>
      </c>
      <c r="AA5" s="155">
        <v>20600000</v>
      </c>
    </row>
    <row r="6" spans="1:27" ht="13.5">
      <c r="A6" s="181" t="s">
        <v>102</v>
      </c>
      <c r="B6" s="182"/>
      <c r="C6" s="155">
        <v>4835208</v>
      </c>
      <c r="D6" s="155">
        <v>0</v>
      </c>
      <c r="E6" s="156">
        <v>1800000</v>
      </c>
      <c r="F6" s="60">
        <v>1800000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450000</v>
      </c>
      <c r="Y6" s="60">
        <v>-450000</v>
      </c>
      <c r="Z6" s="140">
        <v>-100</v>
      </c>
      <c r="AA6" s="155">
        <v>1800000</v>
      </c>
    </row>
    <row r="7" spans="1:27" ht="13.5">
      <c r="A7" s="183" t="s">
        <v>103</v>
      </c>
      <c r="B7" s="182"/>
      <c r="C7" s="155">
        <v>43660520</v>
      </c>
      <c r="D7" s="155">
        <v>0</v>
      </c>
      <c r="E7" s="156">
        <v>60851000</v>
      </c>
      <c r="F7" s="60">
        <v>60851000</v>
      </c>
      <c r="G7" s="60">
        <v>2465832</v>
      </c>
      <c r="H7" s="60">
        <v>2651486</v>
      </c>
      <c r="I7" s="60">
        <v>2744369</v>
      </c>
      <c r="J7" s="60">
        <v>7861687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7861687</v>
      </c>
      <c r="X7" s="60">
        <v>15212750</v>
      </c>
      <c r="Y7" s="60">
        <v>-7351063</v>
      </c>
      <c r="Z7" s="140">
        <v>-48.32</v>
      </c>
      <c r="AA7" s="155">
        <v>60851000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4594765</v>
      </c>
      <c r="D10" s="155">
        <v>0</v>
      </c>
      <c r="E10" s="156">
        <v>4672000</v>
      </c>
      <c r="F10" s="54">
        <v>4672000</v>
      </c>
      <c r="G10" s="54">
        <v>517035</v>
      </c>
      <c r="H10" s="54">
        <v>514079</v>
      </c>
      <c r="I10" s="54">
        <v>503070</v>
      </c>
      <c r="J10" s="54">
        <v>1534184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1534184</v>
      </c>
      <c r="X10" s="54">
        <v>1168000</v>
      </c>
      <c r="Y10" s="54">
        <v>366184</v>
      </c>
      <c r="Z10" s="184">
        <v>31.35</v>
      </c>
      <c r="AA10" s="130">
        <v>4672000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1082</v>
      </c>
      <c r="I11" s="60">
        <v>3161</v>
      </c>
      <c r="J11" s="60">
        <v>4243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4243</v>
      </c>
      <c r="X11" s="60">
        <v>0</v>
      </c>
      <c r="Y11" s="60">
        <v>4243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740612</v>
      </c>
      <c r="D12" s="155">
        <v>0</v>
      </c>
      <c r="E12" s="156">
        <v>0</v>
      </c>
      <c r="F12" s="60">
        <v>0</v>
      </c>
      <c r="G12" s="60">
        <v>39325</v>
      </c>
      <c r="H12" s="60">
        <v>46223</v>
      </c>
      <c r="I12" s="60">
        <v>47949</v>
      </c>
      <c r="J12" s="60">
        <v>133497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133497</v>
      </c>
      <c r="X12" s="60">
        <v>0</v>
      </c>
      <c r="Y12" s="60">
        <v>133497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208211</v>
      </c>
      <c r="D13" s="155">
        <v>0</v>
      </c>
      <c r="E13" s="156">
        <v>170000</v>
      </c>
      <c r="F13" s="60">
        <v>170000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42500</v>
      </c>
      <c r="Y13" s="60">
        <v>-42500</v>
      </c>
      <c r="Z13" s="140">
        <v>-100</v>
      </c>
      <c r="AA13" s="155">
        <v>170000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2208768</v>
      </c>
      <c r="D16" s="155">
        <v>0</v>
      </c>
      <c r="E16" s="156">
        <v>7688000</v>
      </c>
      <c r="F16" s="60">
        <v>7688000</v>
      </c>
      <c r="G16" s="60">
        <v>216679</v>
      </c>
      <c r="H16" s="60">
        <v>228826</v>
      </c>
      <c r="I16" s="60">
        <v>516372</v>
      </c>
      <c r="J16" s="60">
        <v>961877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961877</v>
      </c>
      <c r="X16" s="60">
        <v>1922000</v>
      </c>
      <c r="Y16" s="60">
        <v>-960123</v>
      </c>
      <c r="Z16" s="140">
        <v>-49.95</v>
      </c>
      <c r="AA16" s="155">
        <v>7688000</v>
      </c>
    </row>
    <row r="17" spans="1:27" ht="13.5">
      <c r="A17" s="181" t="s">
        <v>113</v>
      </c>
      <c r="B17" s="185"/>
      <c r="C17" s="155">
        <v>2246565</v>
      </c>
      <c r="D17" s="155">
        <v>0</v>
      </c>
      <c r="E17" s="156">
        <v>0</v>
      </c>
      <c r="F17" s="60">
        <v>0</v>
      </c>
      <c r="G17" s="60">
        <v>0</v>
      </c>
      <c r="H17" s="60">
        <v>55439</v>
      </c>
      <c r="I17" s="60">
        <v>270535</v>
      </c>
      <c r="J17" s="60">
        <v>325974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325974</v>
      </c>
      <c r="X17" s="60">
        <v>0</v>
      </c>
      <c r="Y17" s="60">
        <v>325974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87130205</v>
      </c>
      <c r="D19" s="155">
        <v>0</v>
      </c>
      <c r="E19" s="156">
        <v>91573245</v>
      </c>
      <c r="F19" s="60">
        <v>91573245</v>
      </c>
      <c r="G19" s="60">
        <v>28739000</v>
      </c>
      <c r="H19" s="60">
        <v>1615000</v>
      </c>
      <c r="I19" s="60">
        <v>131579</v>
      </c>
      <c r="J19" s="60">
        <v>30485579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30485579</v>
      </c>
      <c r="X19" s="60">
        <v>22893311</v>
      </c>
      <c r="Y19" s="60">
        <v>7592268</v>
      </c>
      <c r="Z19" s="140">
        <v>33.16</v>
      </c>
      <c r="AA19" s="155">
        <v>91573245</v>
      </c>
    </row>
    <row r="20" spans="1:27" ht="13.5">
      <c r="A20" s="181" t="s">
        <v>35</v>
      </c>
      <c r="B20" s="185"/>
      <c r="C20" s="155">
        <v>5816746</v>
      </c>
      <c r="D20" s="155">
        <v>0</v>
      </c>
      <c r="E20" s="156">
        <v>621031</v>
      </c>
      <c r="F20" s="54">
        <v>621031</v>
      </c>
      <c r="G20" s="54">
        <v>63077</v>
      </c>
      <c r="H20" s="54">
        <v>304008</v>
      </c>
      <c r="I20" s="54">
        <v>158123</v>
      </c>
      <c r="J20" s="54">
        <v>525208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525208</v>
      </c>
      <c r="X20" s="54">
        <v>155258</v>
      </c>
      <c r="Y20" s="54">
        <v>369950</v>
      </c>
      <c r="Z20" s="184">
        <v>238.28</v>
      </c>
      <c r="AA20" s="130">
        <v>621031</v>
      </c>
    </row>
    <row r="21" spans="1:27" ht="13.5">
      <c r="A21" s="181" t="s">
        <v>115</v>
      </c>
      <c r="B21" s="185"/>
      <c r="C21" s="155">
        <v>120000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174319041</v>
      </c>
      <c r="D22" s="188">
        <f>SUM(D5:D21)</f>
        <v>0</v>
      </c>
      <c r="E22" s="189">
        <f t="shared" si="0"/>
        <v>187975276</v>
      </c>
      <c r="F22" s="190">
        <f t="shared" si="0"/>
        <v>187975276</v>
      </c>
      <c r="G22" s="190">
        <f t="shared" si="0"/>
        <v>47629499</v>
      </c>
      <c r="H22" s="190">
        <f t="shared" si="0"/>
        <v>6836991</v>
      </c>
      <c r="I22" s="190">
        <f t="shared" si="0"/>
        <v>5796006</v>
      </c>
      <c r="J22" s="190">
        <f t="shared" si="0"/>
        <v>60262496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60262496</v>
      </c>
      <c r="X22" s="190">
        <f t="shared" si="0"/>
        <v>46993819</v>
      </c>
      <c r="Y22" s="190">
        <f t="shared" si="0"/>
        <v>13268677</v>
      </c>
      <c r="Z22" s="191">
        <f>+IF(X22&lt;&gt;0,+(Y22/X22)*100,0)</f>
        <v>28.234940854668565</v>
      </c>
      <c r="AA22" s="188">
        <f>SUM(AA5:AA21)</f>
        <v>187975276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68295298</v>
      </c>
      <c r="D25" s="155">
        <v>0</v>
      </c>
      <c r="E25" s="156">
        <v>64997000</v>
      </c>
      <c r="F25" s="60">
        <v>64997000</v>
      </c>
      <c r="G25" s="60">
        <v>6841778</v>
      </c>
      <c r="H25" s="60">
        <v>6381669</v>
      </c>
      <c r="I25" s="60">
        <v>6257760</v>
      </c>
      <c r="J25" s="60">
        <v>19481207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19481207</v>
      </c>
      <c r="X25" s="60">
        <v>16249250</v>
      </c>
      <c r="Y25" s="60">
        <v>3231957</v>
      </c>
      <c r="Z25" s="140">
        <v>19.89</v>
      </c>
      <c r="AA25" s="155">
        <v>64997000</v>
      </c>
    </row>
    <row r="26" spans="1:27" ht="13.5">
      <c r="A26" s="183" t="s">
        <v>38</v>
      </c>
      <c r="B26" s="182"/>
      <c r="C26" s="155">
        <v>10858682</v>
      </c>
      <c r="D26" s="155">
        <v>0</v>
      </c>
      <c r="E26" s="156">
        <v>12921000</v>
      </c>
      <c r="F26" s="60">
        <v>12921000</v>
      </c>
      <c r="G26" s="60">
        <v>497009</v>
      </c>
      <c r="H26" s="60">
        <v>497009</v>
      </c>
      <c r="I26" s="60">
        <v>505673</v>
      </c>
      <c r="J26" s="60">
        <v>1499691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1499691</v>
      </c>
      <c r="X26" s="60">
        <v>3230250</v>
      </c>
      <c r="Y26" s="60">
        <v>-1730559</v>
      </c>
      <c r="Z26" s="140">
        <v>-53.57</v>
      </c>
      <c r="AA26" s="155">
        <v>12921000</v>
      </c>
    </row>
    <row r="27" spans="1:27" ht="13.5">
      <c r="A27" s="183" t="s">
        <v>118</v>
      </c>
      <c r="B27" s="182"/>
      <c r="C27" s="155">
        <v>19534616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63870454</v>
      </c>
      <c r="D28" s="155">
        <v>0</v>
      </c>
      <c r="E28" s="156">
        <v>46000000</v>
      </c>
      <c r="F28" s="60">
        <v>46000000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11500000</v>
      </c>
      <c r="Y28" s="60">
        <v>-11500000</v>
      </c>
      <c r="Z28" s="140">
        <v>-100</v>
      </c>
      <c r="AA28" s="155">
        <v>46000000</v>
      </c>
    </row>
    <row r="29" spans="1:27" ht="13.5">
      <c r="A29" s="183" t="s">
        <v>40</v>
      </c>
      <c r="B29" s="182"/>
      <c r="C29" s="155">
        <v>16250</v>
      </c>
      <c r="D29" s="155">
        <v>0</v>
      </c>
      <c r="E29" s="156">
        <v>300000</v>
      </c>
      <c r="F29" s="60">
        <v>300000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75000</v>
      </c>
      <c r="Y29" s="60">
        <v>-75000</v>
      </c>
      <c r="Z29" s="140">
        <v>-100</v>
      </c>
      <c r="AA29" s="155">
        <v>300000</v>
      </c>
    </row>
    <row r="30" spans="1:27" ht="13.5">
      <c r="A30" s="183" t="s">
        <v>119</v>
      </c>
      <c r="B30" s="182"/>
      <c r="C30" s="155">
        <v>49248571</v>
      </c>
      <c r="D30" s="155">
        <v>0</v>
      </c>
      <c r="E30" s="156">
        <v>45940000</v>
      </c>
      <c r="F30" s="60">
        <v>45940000</v>
      </c>
      <c r="G30" s="60">
        <v>0</v>
      </c>
      <c r="H30" s="60">
        <v>1315789</v>
      </c>
      <c r="I30" s="60">
        <v>2650849</v>
      </c>
      <c r="J30" s="60">
        <v>3966638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3966638</v>
      </c>
      <c r="X30" s="60">
        <v>11485000</v>
      </c>
      <c r="Y30" s="60">
        <v>-7518362</v>
      </c>
      <c r="Z30" s="140">
        <v>-65.46</v>
      </c>
      <c r="AA30" s="155">
        <v>45940000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-15108</v>
      </c>
      <c r="I31" s="60">
        <v>11842</v>
      </c>
      <c r="J31" s="60">
        <v>-3266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-3266</v>
      </c>
      <c r="X31" s="60">
        <v>0</v>
      </c>
      <c r="Y31" s="60">
        <v>-3266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35335383</v>
      </c>
      <c r="D32" s="155">
        <v>0</v>
      </c>
      <c r="E32" s="156">
        <v>0</v>
      </c>
      <c r="F32" s="60">
        <v>0</v>
      </c>
      <c r="G32" s="60">
        <v>437170</v>
      </c>
      <c r="H32" s="60">
        <v>0</v>
      </c>
      <c r="I32" s="60">
        <v>2011153</v>
      </c>
      <c r="J32" s="60">
        <v>2448323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2448323</v>
      </c>
      <c r="X32" s="60">
        <v>0</v>
      </c>
      <c r="Y32" s="60">
        <v>2448323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20772970</v>
      </c>
      <c r="D34" s="155">
        <v>0</v>
      </c>
      <c r="E34" s="156">
        <v>96962000</v>
      </c>
      <c r="F34" s="60">
        <v>96962000</v>
      </c>
      <c r="G34" s="60">
        <v>1364715</v>
      </c>
      <c r="H34" s="60">
        <v>11206867</v>
      </c>
      <c r="I34" s="60">
        <v>1155417</v>
      </c>
      <c r="J34" s="60">
        <v>13726999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13726999</v>
      </c>
      <c r="X34" s="60">
        <v>24240500</v>
      </c>
      <c r="Y34" s="60">
        <v>-10513501</v>
      </c>
      <c r="Z34" s="140">
        <v>-43.37</v>
      </c>
      <c r="AA34" s="155">
        <v>96962000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267932224</v>
      </c>
      <c r="D36" s="188">
        <f>SUM(D25:D35)</f>
        <v>0</v>
      </c>
      <c r="E36" s="189">
        <f t="shared" si="1"/>
        <v>267120000</v>
      </c>
      <c r="F36" s="190">
        <f t="shared" si="1"/>
        <v>267120000</v>
      </c>
      <c r="G36" s="190">
        <f t="shared" si="1"/>
        <v>9140672</v>
      </c>
      <c r="H36" s="190">
        <f t="shared" si="1"/>
        <v>19386226</v>
      </c>
      <c r="I36" s="190">
        <f t="shared" si="1"/>
        <v>12592694</v>
      </c>
      <c r="J36" s="190">
        <f t="shared" si="1"/>
        <v>41119592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41119592</v>
      </c>
      <c r="X36" s="190">
        <f t="shared" si="1"/>
        <v>66780000</v>
      </c>
      <c r="Y36" s="190">
        <f t="shared" si="1"/>
        <v>-25660408</v>
      </c>
      <c r="Z36" s="191">
        <f>+IF(X36&lt;&gt;0,+(Y36/X36)*100,0)</f>
        <v>-38.42528900868524</v>
      </c>
      <c r="AA36" s="188">
        <f>SUM(AA25:AA35)</f>
        <v>267120000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-93613183</v>
      </c>
      <c r="D38" s="199">
        <f>+D22-D36</f>
        <v>0</v>
      </c>
      <c r="E38" s="200">
        <f t="shared" si="2"/>
        <v>-79144724</v>
      </c>
      <c r="F38" s="106">
        <f t="shared" si="2"/>
        <v>-79144724</v>
      </c>
      <c r="G38" s="106">
        <f t="shared" si="2"/>
        <v>38488827</v>
      </c>
      <c r="H38" s="106">
        <f t="shared" si="2"/>
        <v>-12549235</v>
      </c>
      <c r="I38" s="106">
        <f t="shared" si="2"/>
        <v>-6796688</v>
      </c>
      <c r="J38" s="106">
        <f t="shared" si="2"/>
        <v>19142904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19142904</v>
      </c>
      <c r="X38" s="106">
        <f>IF(F22=F36,0,X22-X36)</f>
        <v>-19786181</v>
      </c>
      <c r="Y38" s="106">
        <f t="shared" si="2"/>
        <v>38929085</v>
      </c>
      <c r="Z38" s="201">
        <f>+IF(X38&lt;&gt;0,+(Y38/X38)*100,0)</f>
        <v>-196.74885719482705</v>
      </c>
      <c r="AA38" s="199">
        <f>+AA22-AA36</f>
        <v>-79144724</v>
      </c>
    </row>
    <row r="39" spans="1:27" ht="13.5">
      <c r="A39" s="181" t="s">
        <v>46</v>
      </c>
      <c r="B39" s="185"/>
      <c r="C39" s="155">
        <v>34700000</v>
      </c>
      <c r="D39" s="155">
        <v>0</v>
      </c>
      <c r="E39" s="156">
        <v>35381000</v>
      </c>
      <c r="F39" s="60">
        <v>35381000</v>
      </c>
      <c r="G39" s="60">
        <v>9336000</v>
      </c>
      <c r="H39" s="60">
        <v>0</v>
      </c>
      <c r="I39" s="60">
        <v>0</v>
      </c>
      <c r="J39" s="60">
        <v>9336000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9336000</v>
      </c>
      <c r="X39" s="60">
        <v>8845250</v>
      </c>
      <c r="Y39" s="60">
        <v>490750</v>
      </c>
      <c r="Z39" s="140">
        <v>5.55</v>
      </c>
      <c r="AA39" s="155">
        <v>35381000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-58913183</v>
      </c>
      <c r="D42" s="206">
        <f>SUM(D38:D41)</f>
        <v>0</v>
      </c>
      <c r="E42" s="207">
        <f t="shared" si="3"/>
        <v>-43763724</v>
      </c>
      <c r="F42" s="88">
        <f t="shared" si="3"/>
        <v>-43763724</v>
      </c>
      <c r="G42" s="88">
        <f t="shared" si="3"/>
        <v>47824827</v>
      </c>
      <c r="H42" s="88">
        <f t="shared" si="3"/>
        <v>-12549235</v>
      </c>
      <c r="I42" s="88">
        <f t="shared" si="3"/>
        <v>-6796688</v>
      </c>
      <c r="J42" s="88">
        <f t="shared" si="3"/>
        <v>28478904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28478904</v>
      </c>
      <c r="X42" s="88">
        <f t="shared" si="3"/>
        <v>-10940931</v>
      </c>
      <c r="Y42" s="88">
        <f t="shared" si="3"/>
        <v>39419835</v>
      </c>
      <c r="Z42" s="208">
        <f>+IF(X42&lt;&gt;0,+(Y42/X42)*100,0)</f>
        <v>-360.29689795137176</v>
      </c>
      <c r="AA42" s="206">
        <f>SUM(AA38:AA41)</f>
        <v>-43763724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-58913183</v>
      </c>
      <c r="D44" s="210">
        <f>+D42-D43</f>
        <v>0</v>
      </c>
      <c r="E44" s="211">
        <f t="shared" si="4"/>
        <v>-43763724</v>
      </c>
      <c r="F44" s="77">
        <f t="shared" si="4"/>
        <v>-43763724</v>
      </c>
      <c r="G44" s="77">
        <f t="shared" si="4"/>
        <v>47824827</v>
      </c>
      <c r="H44" s="77">
        <f t="shared" si="4"/>
        <v>-12549235</v>
      </c>
      <c r="I44" s="77">
        <f t="shared" si="4"/>
        <v>-6796688</v>
      </c>
      <c r="J44" s="77">
        <f t="shared" si="4"/>
        <v>28478904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28478904</v>
      </c>
      <c r="X44" s="77">
        <f t="shared" si="4"/>
        <v>-10940931</v>
      </c>
      <c r="Y44" s="77">
        <f t="shared" si="4"/>
        <v>39419835</v>
      </c>
      <c r="Z44" s="212">
        <f>+IF(X44&lt;&gt;0,+(Y44/X44)*100,0)</f>
        <v>-360.29689795137176</v>
      </c>
      <c r="AA44" s="210">
        <f>+AA42-AA43</f>
        <v>-43763724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-58913183</v>
      </c>
      <c r="D46" s="206">
        <f>SUM(D44:D45)</f>
        <v>0</v>
      </c>
      <c r="E46" s="207">
        <f t="shared" si="5"/>
        <v>-43763724</v>
      </c>
      <c r="F46" s="88">
        <f t="shared" si="5"/>
        <v>-43763724</v>
      </c>
      <c r="G46" s="88">
        <f t="shared" si="5"/>
        <v>47824827</v>
      </c>
      <c r="H46" s="88">
        <f t="shared" si="5"/>
        <v>-12549235</v>
      </c>
      <c r="I46" s="88">
        <f t="shared" si="5"/>
        <v>-6796688</v>
      </c>
      <c r="J46" s="88">
        <f t="shared" si="5"/>
        <v>28478904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28478904</v>
      </c>
      <c r="X46" s="88">
        <f t="shared" si="5"/>
        <v>-10940931</v>
      </c>
      <c r="Y46" s="88">
        <f t="shared" si="5"/>
        <v>39419835</v>
      </c>
      <c r="Z46" s="208">
        <f>+IF(X46&lt;&gt;0,+(Y46/X46)*100,0)</f>
        <v>-360.29689795137176</v>
      </c>
      <c r="AA46" s="206">
        <f>SUM(AA44:AA45)</f>
        <v>-43763724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-58913183</v>
      </c>
      <c r="D48" s="217">
        <f>SUM(D46:D47)</f>
        <v>0</v>
      </c>
      <c r="E48" s="218">
        <f t="shared" si="6"/>
        <v>-43763724</v>
      </c>
      <c r="F48" s="219">
        <f t="shared" si="6"/>
        <v>-43763724</v>
      </c>
      <c r="G48" s="219">
        <f t="shared" si="6"/>
        <v>47824827</v>
      </c>
      <c r="H48" s="220">
        <f t="shared" si="6"/>
        <v>-12549235</v>
      </c>
      <c r="I48" s="220">
        <f t="shared" si="6"/>
        <v>-6796688</v>
      </c>
      <c r="J48" s="220">
        <f t="shared" si="6"/>
        <v>28478904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28478904</v>
      </c>
      <c r="X48" s="220">
        <f t="shared" si="6"/>
        <v>-10940931</v>
      </c>
      <c r="Y48" s="220">
        <f t="shared" si="6"/>
        <v>39419835</v>
      </c>
      <c r="Z48" s="221">
        <f>+IF(X48&lt;&gt;0,+(Y48/X48)*100,0)</f>
        <v>-360.29689795137176</v>
      </c>
      <c r="AA48" s="222">
        <f>SUM(AA46:AA47)</f>
        <v>-43763724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758917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758917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3252373</v>
      </c>
      <c r="D9" s="153">
        <f>SUM(D10:D14)</f>
        <v>0</v>
      </c>
      <c r="E9" s="154">
        <f t="shared" si="1"/>
        <v>2710000</v>
      </c>
      <c r="F9" s="100">
        <f t="shared" si="1"/>
        <v>2710000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677500</v>
      </c>
      <c r="Y9" s="100">
        <f t="shared" si="1"/>
        <v>-677500</v>
      </c>
      <c r="Z9" s="137">
        <f>+IF(X9&lt;&gt;0,+(Y9/X9)*100,0)</f>
        <v>-100</v>
      </c>
      <c r="AA9" s="102">
        <f>SUM(AA10:AA14)</f>
        <v>2710000</v>
      </c>
    </row>
    <row r="10" spans="1:27" ht="13.5">
      <c r="A10" s="138" t="s">
        <v>79</v>
      </c>
      <c r="B10" s="136"/>
      <c r="C10" s="155">
        <v>3252373</v>
      </c>
      <c r="D10" s="155"/>
      <c r="E10" s="156">
        <v>2710000</v>
      </c>
      <c r="F10" s="60">
        <v>2710000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677500</v>
      </c>
      <c r="Y10" s="60">
        <v>-677500</v>
      </c>
      <c r="Z10" s="140">
        <v>-100</v>
      </c>
      <c r="AA10" s="62">
        <v>2710000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26700000</v>
      </c>
      <c r="D15" s="153">
        <f>SUM(D16:D18)</f>
        <v>0</v>
      </c>
      <c r="E15" s="154">
        <f t="shared" si="2"/>
        <v>24671000</v>
      </c>
      <c r="F15" s="100">
        <f t="shared" si="2"/>
        <v>24671000</v>
      </c>
      <c r="G15" s="100">
        <f t="shared" si="2"/>
        <v>318000</v>
      </c>
      <c r="H15" s="100">
        <f t="shared" si="2"/>
        <v>8689837</v>
      </c>
      <c r="I15" s="100">
        <f t="shared" si="2"/>
        <v>432870</v>
      </c>
      <c r="J15" s="100">
        <f t="shared" si="2"/>
        <v>9440707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9440707</v>
      </c>
      <c r="X15" s="100">
        <f t="shared" si="2"/>
        <v>6167750</v>
      </c>
      <c r="Y15" s="100">
        <f t="shared" si="2"/>
        <v>3272957</v>
      </c>
      <c r="Z15" s="137">
        <f>+IF(X15&lt;&gt;0,+(Y15/X15)*100,0)</f>
        <v>53.065656033399534</v>
      </c>
      <c r="AA15" s="102">
        <f>SUM(AA16:AA18)</f>
        <v>24671000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26700000</v>
      </c>
      <c r="D17" s="155"/>
      <c r="E17" s="156">
        <v>24671000</v>
      </c>
      <c r="F17" s="60">
        <v>24671000</v>
      </c>
      <c r="G17" s="60">
        <v>318000</v>
      </c>
      <c r="H17" s="60">
        <v>8689837</v>
      </c>
      <c r="I17" s="60">
        <v>432870</v>
      </c>
      <c r="J17" s="60">
        <v>9440707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9440707</v>
      </c>
      <c r="X17" s="60">
        <v>6167750</v>
      </c>
      <c r="Y17" s="60">
        <v>3272957</v>
      </c>
      <c r="Z17" s="140">
        <v>53.07</v>
      </c>
      <c r="AA17" s="62">
        <v>24671000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8000000</v>
      </c>
      <c r="D19" s="153">
        <f>SUM(D20:D23)</f>
        <v>0</v>
      </c>
      <c r="E19" s="154">
        <f t="shared" si="3"/>
        <v>8000000</v>
      </c>
      <c r="F19" s="100">
        <f t="shared" si="3"/>
        <v>8000000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2000000</v>
      </c>
      <c r="Y19" s="100">
        <f t="shared" si="3"/>
        <v>-2000000</v>
      </c>
      <c r="Z19" s="137">
        <f>+IF(X19&lt;&gt;0,+(Y19/X19)*100,0)</f>
        <v>-100</v>
      </c>
      <c r="AA19" s="102">
        <f>SUM(AA20:AA23)</f>
        <v>8000000</v>
      </c>
    </row>
    <row r="20" spans="1:27" ht="13.5">
      <c r="A20" s="138" t="s">
        <v>89</v>
      </c>
      <c r="B20" s="136"/>
      <c r="C20" s="155">
        <v>8000000</v>
      </c>
      <c r="D20" s="155"/>
      <c r="E20" s="156">
        <v>8000000</v>
      </c>
      <c r="F20" s="60">
        <v>8000000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2000000</v>
      </c>
      <c r="Y20" s="60">
        <v>-2000000</v>
      </c>
      <c r="Z20" s="140">
        <v>-100</v>
      </c>
      <c r="AA20" s="62">
        <v>8000000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38711290</v>
      </c>
      <c r="D25" s="217">
        <f>+D5+D9+D15+D19+D24</f>
        <v>0</v>
      </c>
      <c r="E25" s="230">
        <f t="shared" si="4"/>
        <v>35381000</v>
      </c>
      <c r="F25" s="219">
        <f t="shared" si="4"/>
        <v>35381000</v>
      </c>
      <c r="G25" s="219">
        <f t="shared" si="4"/>
        <v>318000</v>
      </c>
      <c r="H25" s="219">
        <f t="shared" si="4"/>
        <v>8689837</v>
      </c>
      <c r="I25" s="219">
        <f t="shared" si="4"/>
        <v>432870</v>
      </c>
      <c r="J25" s="219">
        <f t="shared" si="4"/>
        <v>9440707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9440707</v>
      </c>
      <c r="X25" s="219">
        <f t="shared" si="4"/>
        <v>8845250</v>
      </c>
      <c r="Y25" s="219">
        <f t="shared" si="4"/>
        <v>595457</v>
      </c>
      <c r="Z25" s="231">
        <f>+IF(X25&lt;&gt;0,+(Y25/X25)*100,0)</f>
        <v>6.731940872219552</v>
      </c>
      <c r="AA25" s="232">
        <f>+AA5+AA9+AA15+AA19+AA24</f>
        <v>35381000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38711290</v>
      </c>
      <c r="D28" s="155"/>
      <c r="E28" s="156">
        <v>32671000</v>
      </c>
      <c r="F28" s="60">
        <v>32671000</v>
      </c>
      <c r="G28" s="60">
        <v>318000</v>
      </c>
      <c r="H28" s="60">
        <v>8689837</v>
      </c>
      <c r="I28" s="60">
        <v>432870</v>
      </c>
      <c r="J28" s="60">
        <v>9440707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9440707</v>
      </c>
      <c r="X28" s="60">
        <v>8167750</v>
      </c>
      <c r="Y28" s="60">
        <v>1272957</v>
      </c>
      <c r="Z28" s="140">
        <v>15.59</v>
      </c>
      <c r="AA28" s="155">
        <v>32671000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38711290</v>
      </c>
      <c r="D32" s="210">
        <f>SUM(D28:D31)</f>
        <v>0</v>
      </c>
      <c r="E32" s="211">
        <f t="shared" si="5"/>
        <v>32671000</v>
      </c>
      <c r="F32" s="77">
        <f t="shared" si="5"/>
        <v>32671000</v>
      </c>
      <c r="G32" s="77">
        <f t="shared" si="5"/>
        <v>318000</v>
      </c>
      <c r="H32" s="77">
        <f t="shared" si="5"/>
        <v>8689837</v>
      </c>
      <c r="I32" s="77">
        <f t="shared" si="5"/>
        <v>432870</v>
      </c>
      <c r="J32" s="77">
        <f t="shared" si="5"/>
        <v>9440707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9440707</v>
      </c>
      <c r="X32" s="77">
        <f t="shared" si="5"/>
        <v>8167750</v>
      </c>
      <c r="Y32" s="77">
        <f t="shared" si="5"/>
        <v>1272957</v>
      </c>
      <c r="Z32" s="212">
        <f>+IF(X32&lt;&gt;0,+(Y32/X32)*100,0)</f>
        <v>15.58516115209207</v>
      </c>
      <c r="AA32" s="79">
        <f>SUM(AA28:AA31)</f>
        <v>32671000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2710000</v>
      </c>
      <c r="F33" s="60">
        <v>2710000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677500</v>
      </c>
      <c r="Y33" s="60">
        <v>-677500</v>
      </c>
      <c r="Z33" s="140">
        <v>-100</v>
      </c>
      <c r="AA33" s="62">
        <v>2710000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38711290</v>
      </c>
      <c r="D36" s="222">
        <f>SUM(D32:D35)</f>
        <v>0</v>
      </c>
      <c r="E36" s="218">
        <f t="shared" si="6"/>
        <v>35381000</v>
      </c>
      <c r="F36" s="220">
        <f t="shared" si="6"/>
        <v>35381000</v>
      </c>
      <c r="G36" s="220">
        <f t="shared" si="6"/>
        <v>318000</v>
      </c>
      <c r="H36" s="220">
        <f t="shared" si="6"/>
        <v>8689837</v>
      </c>
      <c r="I36" s="220">
        <f t="shared" si="6"/>
        <v>432870</v>
      </c>
      <c r="J36" s="220">
        <f t="shared" si="6"/>
        <v>9440707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9440707</v>
      </c>
      <c r="X36" s="220">
        <f t="shared" si="6"/>
        <v>8845250</v>
      </c>
      <c r="Y36" s="220">
        <f t="shared" si="6"/>
        <v>595457</v>
      </c>
      <c r="Z36" s="221">
        <f>+IF(X36&lt;&gt;0,+(Y36/X36)*100,0)</f>
        <v>6.731940872219552</v>
      </c>
      <c r="AA36" s="239">
        <f>SUM(AA32:AA35)</f>
        <v>35381000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1515462</v>
      </c>
      <c r="D6" s="155"/>
      <c r="E6" s="59">
        <v>2912000</v>
      </c>
      <c r="F6" s="60">
        <v>2912000</v>
      </c>
      <c r="G6" s="60">
        <v>2057908</v>
      </c>
      <c r="H6" s="60">
        <v>118380</v>
      </c>
      <c r="I6" s="60">
        <v>-21640685</v>
      </c>
      <c r="J6" s="60">
        <v>-21640685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-21640685</v>
      </c>
      <c r="X6" s="60">
        <v>728000</v>
      </c>
      <c r="Y6" s="60">
        <v>-22368685</v>
      </c>
      <c r="Z6" s="140">
        <v>-3072.62</v>
      </c>
      <c r="AA6" s="62">
        <v>2912000</v>
      </c>
    </row>
    <row r="7" spans="1:27" ht="13.5">
      <c r="A7" s="249" t="s">
        <v>144</v>
      </c>
      <c r="B7" s="182"/>
      <c r="C7" s="155">
        <v>56019</v>
      </c>
      <c r="D7" s="155"/>
      <c r="E7" s="59">
        <v>1621000</v>
      </c>
      <c r="F7" s="60">
        <v>1621000</v>
      </c>
      <c r="G7" s="60">
        <v>56000</v>
      </c>
      <c r="H7" s="60">
        <v>12159244</v>
      </c>
      <c r="I7" s="60">
        <v>30007642</v>
      </c>
      <c r="J7" s="60">
        <v>30007642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30007642</v>
      </c>
      <c r="X7" s="60">
        <v>405250</v>
      </c>
      <c r="Y7" s="60">
        <v>29602392</v>
      </c>
      <c r="Z7" s="140">
        <v>7304.72</v>
      </c>
      <c r="AA7" s="62">
        <v>1621000</v>
      </c>
    </row>
    <row r="8" spans="1:27" ht="13.5">
      <c r="A8" s="249" t="s">
        <v>145</v>
      </c>
      <c r="B8" s="182"/>
      <c r="C8" s="155">
        <v>12055884</v>
      </c>
      <c r="D8" s="155"/>
      <c r="E8" s="59">
        <v>39895000</v>
      </c>
      <c r="F8" s="60">
        <v>39895000</v>
      </c>
      <c r="G8" s="60">
        <v>81240123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9973750</v>
      </c>
      <c r="Y8" s="60">
        <v>-9973750</v>
      </c>
      <c r="Z8" s="140">
        <v>-100</v>
      </c>
      <c r="AA8" s="62">
        <v>39895000</v>
      </c>
    </row>
    <row r="9" spans="1:27" ht="13.5">
      <c r="A9" s="249" t="s">
        <v>146</v>
      </c>
      <c r="B9" s="182"/>
      <c r="C9" s="155">
        <v>3381395</v>
      </c>
      <c r="D9" s="155"/>
      <c r="E9" s="59"/>
      <c r="F9" s="60"/>
      <c r="G9" s="60">
        <v>84151383</v>
      </c>
      <c r="H9" s="60">
        <v>956877242</v>
      </c>
      <c r="I9" s="60">
        <v>129734312</v>
      </c>
      <c r="J9" s="60">
        <v>129734312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129734312</v>
      </c>
      <c r="X9" s="60"/>
      <c r="Y9" s="60">
        <v>129734312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871767</v>
      </c>
      <c r="D11" s="155"/>
      <c r="E11" s="59">
        <v>1231000</v>
      </c>
      <c r="F11" s="60">
        <v>1231000</v>
      </c>
      <c r="G11" s="60">
        <v>881588</v>
      </c>
      <c r="H11" s="60">
        <v>1042752</v>
      </c>
      <c r="I11" s="60">
        <v>943143</v>
      </c>
      <c r="J11" s="60">
        <v>943143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943143</v>
      </c>
      <c r="X11" s="60">
        <v>307750</v>
      </c>
      <c r="Y11" s="60">
        <v>635393</v>
      </c>
      <c r="Z11" s="140">
        <v>206.46</v>
      </c>
      <c r="AA11" s="62">
        <v>1231000</v>
      </c>
    </row>
    <row r="12" spans="1:27" ht="13.5">
      <c r="A12" s="250" t="s">
        <v>56</v>
      </c>
      <c r="B12" s="251"/>
      <c r="C12" s="168">
        <f aca="true" t="shared" si="0" ref="C12:Y12">SUM(C6:C11)</f>
        <v>17880527</v>
      </c>
      <c r="D12" s="168">
        <f>SUM(D6:D11)</f>
        <v>0</v>
      </c>
      <c r="E12" s="72">
        <f t="shared" si="0"/>
        <v>45659000</v>
      </c>
      <c r="F12" s="73">
        <f t="shared" si="0"/>
        <v>45659000</v>
      </c>
      <c r="G12" s="73">
        <f t="shared" si="0"/>
        <v>168387002</v>
      </c>
      <c r="H12" s="73">
        <f t="shared" si="0"/>
        <v>970197618</v>
      </c>
      <c r="I12" s="73">
        <f t="shared" si="0"/>
        <v>139044412</v>
      </c>
      <c r="J12" s="73">
        <f t="shared" si="0"/>
        <v>139044412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139044412</v>
      </c>
      <c r="X12" s="73">
        <f t="shared" si="0"/>
        <v>11414750</v>
      </c>
      <c r="Y12" s="73">
        <f t="shared" si="0"/>
        <v>127629662</v>
      </c>
      <c r="Z12" s="170">
        <f>+IF(X12&lt;&gt;0,+(Y12/X12)*100,0)</f>
        <v>1118.11175890843</v>
      </c>
      <c r="AA12" s="74">
        <f>SUM(AA6:AA11)</f>
        <v>45659000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520222000</v>
      </c>
      <c r="D17" s="155"/>
      <c r="E17" s="59">
        <v>243368000</v>
      </c>
      <c r="F17" s="60">
        <v>243368000</v>
      </c>
      <c r="G17" s="60">
        <v>246237960</v>
      </c>
      <c r="H17" s="60">
        <v>520222000</v>
      </c>
      <c r="I17" s="60">
        <v>520222000</v>
      </c>
      <c r="J17" s="60">
        <v>520222000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520222000</v>
      </c>
      <c r="X17" s="60">
        <v>60842000</v>
      </c>
      <c r="Y17" s="60">
        <v>459380000</v>
      </c>
      <c r="Z17" s="140">
        <v>755.04</v>
      </c>
      <c r="AA17" s="62">
        <v>243368000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449973368</v>
      </c>
      <c r="D19" s="155"/>
      <c r="E19" s="59">
        <v>278105000</v>
      </c>
      <c r="F19" s="60">
        <v>278105000</v>
      </c>
      <c r="G19" s="60">
        <v>512148360</v>
      </c>
      <c r="H19" s="60">
        <v>449975618</v>
      </c>
      <c r="I19" s="60">
        <v>449975618</v>
      </c>
      <c r="J19" s="60">
        <v>449975618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449975618</v>
      </c>
      <c r="X19" s="60">
        <v>69526250</v>
      </c>
      <c r="Y19" s="60">
        <v>380449368</v>
      </c>
      <c r="Z19" s="140">
        <v>547.2</v>
      </c>
      <c r="AA19" s="62">
        <v>278105000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486284000</v>
      </c>
      <c r="F23" s="60">
        <v>486284000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121571000</v>
      </c>
      <c r="Y23" s="159">
        <v>-121571000</v>
      </c>
      <c r="Z23" s="141">
        <v>-100</v>
      </c>
      <c r="AA23" s="225">
        <v>486284000</v>
      </c>
    </row>
    <row r="24" spans="1:27" ht="13.5">
      <c r="A24" s="250" t="s">
        <v>57</v>
      </c>
      <c r="B24" s="253"/>
      <c r="C24" s="168">
        <f aca="true" t="shared" si="1" ref="C24:Y24">SUM(C15:C23)</f>
        <v>970195368</v>
      </c>
      <c r="D24" s="168">
        <f>SUM(D15:D23)</f>
        <v>0</v>
      </c>
      <c r="E24" s="76">
        <f t="shared" si="1"/>
        <v>1007757000</v>
      </c>
      <c r="F24" s="77">
        <f t="shared" si="1"/>
        <v>1007757000</v>
      </c>
      <c r="G24" s="77">
        <f t="shared" si="1"/>
        <v>758386320</v>
      </c>
      <c r="H24" s="77">
        <f t="shared" si="1"/>
        <v>970197618</v>
      </c>
      <c r="I24" s="77">
        <f t="shared" si="1"/>
        <v>970197618</v>
      </c>
      <c r="J24" s="77">
        <f t="shared" si="1"/>
        <v>970197618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970197618</v>
      </c>
      <c r="X24" s="77">
        <f t="shared" si="1"/>
        <v>251939250</v>
      </c>
      <c r="Y24" s="77">
        <f t="shared" si="1"/>
        <v>718258368</v>
      </c>
      <c r="Z24" s="212">
        <f>+IF(X24&lt;&gt;0,+(Y24/X24)*100,0)</f>
        <v>285.091889413817</v>
      </c>
      <c r="AA24" s="79">
        <f>SUM(AA15:AA23)</f>
        <v>1007757000</v>
      </c>
    </row>
    <row r="25" spans="1:27" ht="13.5">
      <c r="A25" s="250" t="s">
        <v>159</v>
      </c>
      <c r="B25" s="251"/>
      <c r="C25" s="168">
        <f aca="true" t="shared" si="2" ref="C25:Y25">+C12+C24</f>
        <v>988075895</v>
      </c>
      <c r="D25" s="168">
        <f>+D12+D24</f>
        <v>0</v>
      </c>
      <c r="E25" s="72">
        <f t="shared" si="2"/>
        <v>1053416000</v>
      </c>
      <c r="F25" s="73">
        <f t="shared" si="2"/>
        <v>1053416000</v>
      </c>
      <c r="G25" s="73">
        <f t="shared" si="2"/>
        <v>926773322</v>
      </c>
      <c r="H25" s="73">
        <f t="shared" si="2"/>
        <v>1940395236</v>
      </c>
      <c r="I25" s="73">
        <f t="shared" si="2"/>
        <v>1109242030</v>
      </c>
      <c r="J25" s="73">
        <f t="shared" si="2"/>
        <v>1109242030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1109242030</v>
      </c>
      <c r="X25" s="73">
        <f t="shared" si="2"/>
        <v>263354000</v>
      </c>
      <c r="Y25" s="73">
        <f t="shared" si="2"/>
        <v>845888030</v>
      </c>
      <c r="Z25" s="170">
        <f>+IF(X25&lt;&gt;0,+(Y25/X25)*100,0)</f>
        <v>321.19809457991903</v>
      </c>
      <c r="AA25" s="74">
        <f>+AA12+AA24</f>
        <v>1053416000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1463104</v>
      </c>
      <c r="D31" s="155"/>
      <c r="E31" s="59">
        <v>1459000000</v>
      </c>
      <c r="F31" s="60">
        <v>1459000000</v>
      </c>
      <c r="G31" s="60">
        <v>13756907</v>
      </c>
      <c r="H31" s="60">
        <v>1463104</v>
      </c>
      <c r="I31" s="60">
        <v>1463104</v>
      </c>
      <c r="J31" s="60">
        <v>1463104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1463104</v>
      </c>
      <c r="X31" s="60">
        <v>364750000</v>
      </c>
      <c r="Y31" s="60">
        <v>-363286896</v>
      </c>
      <c r="Z31" s="140">
        <v>-99.6</v>
      </c>
      <c r="AA31" s="62">
        <v>1459000000</v>
      </c>
    </row>
    <row r="32" spans="1:27" ht="13.5">
      <c r="A32" s="249" t="s">
        <v>164</v>
      </c>
      <c r="B32" s="182"/>
      <c r="C32" s="155">
        <v>76496893</v>
      </c>
      <c r="D32" s="155"/>
      <c r="E32" s="59"/>
      <c r="F32" s="60"/>
      <c r="G32" s="60">
        <v>236379980</v>
      </c>
      <c r="H32" s="60">
        <v>1034791955</v>
      </c>
      <c r="I32" s="60">
        <v>185598511</v>
      </c>
      <c r="J32" s="60">
        <v>185598511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185598511</v>
      </c>
      <c r="X32" s="60"/>
      <c r="Y32" s="60">
        <v>185598511</v>
      </c>
      <c r="Z32" s="140"/>
      <c r="AA32" s="62"/>
    </row>
    <row r="33" spans="1:27" ht="13.5">
      <c r="A33" s="249" t="s">
        <v>165</v>
      </c>
      <c r="B33" s="182"/>
      <c r="C33" s="155">
        <v>666544</v>
      </c>
      <c r="D33" s="155"/>
      <c r="E33" s="59">
        <v>-1077408000</v>
      </c>
      <c r="F33" s="60">
        <v>-1077408000</v>
      </c>
      <c r="G33" s="60"/>
      <c r="H33" s="60">
        <v>3220239</v>
      </c>
      <c r="I33" s="60">
        <v>3220239</v>
      </c>
      <c r="J33" s="60">
        <v>3220239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3220239</v>
      </c>
      <c r="X33" s="60">
        <v>-269352000</v>
      </c>
      <c r="Y33" s="60">
        <v>272572239</v>
      </c>
      <c r="Z33" s="140">
        <v>-101.2</v>
      </c>
      <c r="AA33" s="62">
        <v>-1077408000</v>
      </c>
    </row>
    <row r="34" spans="1:27" ht="13.5">
      <c r="A34" s="250" t="s">
        <v>58</v>
      </c>
      <c r="B34" s="251"/>
      <c r="C34" s="168">
        <f aca="true" t="shared" si="3" ref="C34:Y34">SUM(C29:C33)</f>
        <v>78626541</v>
      </c>
      <c r="D34" s="168">
        <f>SUM(D29:D33)</f>
        <v>0</v>
      </c>
      <c r="E34" s="72">
        <f t="shared" si="3"/>
        <v>381592000</v>
      </c>
      <c r="F34" s="73">
        <f t="shared" si="3"/>
        <v>381592000</v>
      </c>
      <c r="G34" s="73">
        <f t="shared" si="3"/>
        <v>250136887</v>
      </c>
      <c r="H34" s="73">
        <f t="shared" si="3"/>
        <v>1039475298</v>
      </c>
      <c r="I34" s="73">
        <f t="shared" si="3"/>
        <v>190281854</v>
      </c>
      <c r="J34" s="73">
        <f t="shared" si="3"/>
        <v>190281854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190281854</v>
      </c>
      <c r="X34" s="73">
        <f t="shared" si="3"/>
        <v>95398000</v>
      </c>
      <c r="Y34" s="73">
        <f t="shared" si="3"/>
        <v>94883854</v>
      </c>
      <c r="Z34" s="170">
        <f>+IF(X34&lt;&gt;0,+(Y34/X34)*100,0)</f>
        <v>99.46105159437305</v>
      </c>
      <c r="AA34" s="74">
        <f>SUM(AA29:AA33)</f>
        <v>381592000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3238398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3238398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81864939</v>
      </c>
      <c r="D40" s="168">
        <f>+D34+D39</f>
        <v>0</v>
      </c>
      <c r="E40" s="72">
        <f t="shared" si="5"/>
        <v>381592000</v>
      </c>
      <c r="F40" s="73">
        <f t="shared" si="5"/>
        <v>381592000</v>
      </c>
      <c r="G40" s="73">
        <f t="shared" si="5"/>
        <v>250136887</v>
      </c>
      <c r="H40" s="73">
        <f t="shared" si="5"/>
        <v>1039475298</v>
      </c>
      <c r="I40" s="73">
        <f t="shared" si="5"/>
        <v>190281854</v>
      </c>
      <c r="J40" s="73">
        <f t="shared" si="5"/>
        <v>190281854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190281854</v>
      </c>
      <c r="X40" s="73">
        <f t="shared" si="5"/>
        <v>95398000</v>
      </c>
      <c r="Y40" s="73">
        <f t="shared" si="5"/>
        <v>94883854</v>
      </c>
      <c r="Z40" s="170">
        <f>+IF(X40&lt;&gt;0,+(Y40/X40)*100,0)</f>
        <v>99.46105159437305</v>
      </c>
      <c r="AA40" s="74">
        <f>+AA34+AA39</f>
        <v>381592000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906210956</v>
      </c>
      <c r="D42" s="257">
        <f>+D25-D40</f>
        <v>0</v>
      </c>
      <c r="E42" s="258">
        <f t="shared" si="6"/>
        <v>671824000</v>
      </c>
      <c r="F42" s="259">
        <f t="shared" si="6"/>
        <v>671824000</v>
      </c>
      <c r="G42" s="259">
        <f t="shared" si="6"/>
        <v>676636435</v>
      </c>
      <c r="H42" s="259">
        <f t="shared" si="6"/>
        <v>900919938</v>
      </c>
      <c r="I42" s="259">
        <f t="shared" si="6"/>
        <v>918960176</v>
      </c>
      <c r="J42" s="259">
        <f t="shared" si="6"/>
        <v>918960176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918960176</v>
      </c>
      <c r="X42" s="259">
        <f t="shared" si="6"/>
        <v>167956000</v>
      </c>
      <c r="Y42" s="259">
        <f t="shared" si="6"/>
        <v>751004176</v>
      </c>
      <c r="Z42" s="260">
        <f>+IF(X42&lt;&gt;0,+(Y42/X42)*100,0)</f>
        <v>447.143404224916</v>
      </c>
      <c r="AA42" s="261">
        <f>+AA25-AA40</f>
        <v>671824000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722061995</v>
      </c>
      <c r="D45" s="155"/>
      <c r="E45" s="59">
        <v>-6457000</v>
      </c>
      <c r="F45" s="60">
        <v>-6457000</v>
      </c>
      <c r="G45" s="60">
        <v>-1644243</v>
      </c>
      <c r="H45" s="60">
        <v>228651625</v>
      </c>
      <c r="I45" s="60">
        <v>240679499</v>
      </c>
      <c r="J45" s="60">
        <v>240679499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240679499</v>
      </c>
      <c r="X45" s="60">
        <v>-1614250</v>
      </c>
      <c r="Y45" s="60">
        <v>242293749</v>
      </c>
      <c r="Z45" s="139">
        <v>-15009.68</v>
      </c>
      <c r="AA45" s="62">
        <v>-6457000</v>
      </c>
    </row>
    <row r="46" spans="1:27" ht="13.5">
      <c r="A46" s="249" t="s">
        <v>171</v>
      </c>
      <c r="B46" s="182"/>
      <c r="C46" s="155">
        <v>184148961</v>
      </c>
      <c r="D46" s="155"/>
      <c r="E46" s="59">
        <v>678281000</v>
      </c>
      <c r="F46" s="60">
        <v>678281000</v>
      </c>
      <c r="G46" s="60">
        <v>678280677</v>
      </c>
      <c r="H46" s="60">
        <v>672268313</v>
      </c>
      <c r="I46" s="60">
        <v>678280677</v>
      </c>
      <c r="J46" s="60">
        <v>678280677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678280677</v>
      </c>
      <c r="X46" s="60">
        <v>169570250</v>
      </c>
      <c r="Y46" s="60">
        <v>508710427</v>
      </c>
      <c r="Z46" s="139">
        <v>300</v>
      </c>
      <c r="AA46" s="62">
        <v>678281000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906210956</v>
      </c>
      <c r="D48" s="217">
        <f>SUM(D45:D47)</f>
        <v>0</v>
      </c>
      <c r="E48" s="264">
        <f t="shared" si="7"/>
        <v>671824000</v>
      </c>
      <c r="F48" s="219">
        <f t="shared" si="7"/>
        <v>671824000</v>
      </c>
      <c r="G48" s="219">
        <f t="shared" si="7"/>
        <v>676636434</v>
      </c>
      <c r="H48" s="219">
        <f t="shared" si="7"/>
        <v>900919938</v>
      </c>
      <c r="I48" s="219">
        <f t="shared" si="7"/>
        <v>918960176</v>
      </c>
      <c r="J48" s="219">
        <f t="shared" si="7"/>
        <v>918960176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918960176</v>
      </c>
      <c r="X48" s="219">
        <f t="shared" si="7"/>
        <v>167956000</v>
      </c>
      <c r="Y48" s="219">
        <f t="shared" si="7"/>
        <v>751004176</v>
      </c>
      <c r="Z48" s="265">
        <f>+IF(X48&lt;&gt;0,+(Y48/X48)*100,0)</f>
        <v>447.143404224916</v>
      </c>
      <c r="AA48" s="232">
        <f>SUM(AA45:AA47)</f>
        <v>671824000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142324516</v>
      </c>
      <c r="D6" s="155"/>
      <c r="E6" s="59">
        <v>68252000</v>
      </c>
      <c r="F6" s="60">
        <v>68252000</v>
      </c>
      <c r="G6" s="60">
        <v>5242994</v>
      </c>
      <c r="H6" s="60">
        <v>14714252</v>
      </c>
      <c r="I6" s="60">
        <v>12937073</v>
      </c>
      <c r="J6" s="60">
        <v>32894319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32894319</v>
      </c>
      <c r="X6" s="60">
        <v>17571000</v>
      </c>
      <c r="Y6" s="60">
        <v>15323319</v>
      </c>
      <c r="Z6" s="140">
        <v>87.21</v>
      </c>
      <c r="AA6" s="62">
        <v>68252000</v>
      </c>
    </row>
    <row r="7" spans="1:27" ht="13.5">
      <c r="A7" s="249" t="s">
        <v>178</v>
      </c>
      <c r="B7" s="182"/>
      <c r="C7" s="155">
        <v>77992000</v>
      </c>
      <c r="D7" s="155"/>
      <c r="E7" s="59">
        <v>91373000</v>
      </c>
      <c r="F7" s="60">
        <v>91373000</v>
      </c>
      <c r="G7" s="60">
        <v>28739000</v>
      </c>
      <c r="H7" s="60">
        <v>1615000</v>
      </c>
      <c r="I7" s="60">
        <v>132000</v>
      </c>
      <c r="J7" s="60">
        <v>30486000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30486000</v>
      </c>
      <c r="X7" s="60">
        <v>22893000</v>
      </c>
      <c r="Y7" s="60">
        <v>7593000</v>
      </c>
      <c r="Z7" s="140">
        <v>33.17</v>
      </c>
      <c r="AA7" s="62">
        <v>91373000</v>
      </c>
    </row>
    <row r="8" spans="1:27" ht="13.5">
      <c r="A8" s="249" t="s">
        <v>179</v>
      </c>
      <c r="B8" s="182"/>
      <c r="C8" s="155"/>
      <c r="D8" s="155"/>
      <c r="E8" s="59">
        <v>35461000</v>
      </c>
      <c r="F8" s="60">
        <v>35461000</v>
      </c>
      <c r="G8" s="60">
        <v>9336000</v>
      </c>
      <c r="H8" s="60"/>
      <c r="I8" s="60"/>
      <c r="J8" s="60">
        <v>9336000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9336000</v>
      </c>
      <c r="X8" s="60">
        <v>8844000</v>
      </c>
      <c r="Y8" s="60">
        <v>492000</v>
      </c>
      <c r="Z8" s="140">
        <v>5.56</v>
      </c>
      <c r="AA8" s="62">
        <v>35461000</v>
      </c>
    </row>
    <row r="9" spans="1:27" ht="13.5">
      <c r="A9" s="249" t="s">
        <v>180</v>
      </c>
      <c r="B9" s="182"/>
      <c r="C9" s="155">
        <v>208211</v>
      </c>
      <c r="D9" s="155"/>
      <c r="E9" s="59">
        <v>170000</v>
      </c>
      <c r="F9" s="60">
        <v>170000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42000</v>
      </c>
      <c r="Y9" s="60">
        <v>-42000</v>
      </c>
      <c r="Z9" s="140">
        <v>-100</v>
      </c>
      <c r="AA9" s="62">
        <v>170000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-221684165</v>
      </c>
      <c r="D12" s="155"/>
      <c r="E12" s="59">
        <v>-209000</v>
      </c>
      <c r="F12" s="60">
        <v>-209000</v>
      </c>
      <c r="G12" s="60">
        <v>-8812000</v>
      </c>
      <c r="H12" s="60">
        <v>-19387000</v>
      </c>
      <c r="I12" s="60">
        <v>-12594000</v>
      </c>
      <c r="J12" s="60">
        <v>-40793000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-40793000</v>
      </c>
      <c r="X12" s="60">
        <v>-56000</v>
      </c>
      <c r="Y12" s="60">
        <v>-40737000</v>
      </c>
      <c r="Z12" s="140">
        <v>72744.64</v>
      </c>
      <c r="AA12" s="62">
        <v>-209000</v>
      </c>
    </row>
    <row r="13" spans="1:27" ht="13.5">
      <c r="A13" s="249" t="s">
        <v>40</v>
      </c>
      <c r="B13" s="182"/>
      <c r="C13" s="155">
        <v>-16250</v>
      </c>
      <c r="D13" s="155"/>
      <c r="E13" s="59">
        <v>-300000</v>
      </c>
      <c r="F13" s="60">
        <v>-300000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-75000</v>
      </c>
      <c r="Y13" s="60">
        <v>75000</v>
      </c>
      <c r="Z13" s="140">
        <v>-100</v>
      </c>
      <c r="AA13" s="62">
        <v>-300000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-1175688</v>
      </c>
      <c r="D15" s="168">
        <f>SUM(D6:D14)</f>
        <v>0</v>
      </c>
      <c r="E15" s="72">
        <f t="shared" si="0"/>
        <v>194747000</v>
      </c>
      <c r="F15" s="73">
        <f t="shared" si="0"/>
        <v>194747000</v>
      </c>
      <c r="G15" s="73">
        <f t="shared" si="0"/>
        <v>34505994</v>
      </c>
      <c r="H15" s="73">
        <f t="shared" si="0"/>
        <v>-3057748</v>
      </c>
      <c r="I15" s="73">
        <f t="shared" si="0"/>
        <v>475073</v>
      </c>
      <c r="J15" s="73">
        <f t="shared" si="0"/>
        <v>31923319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31923319</v>
      </c>
      <c r="X15" s="73">
        <f t="shared" si="0"/>
        <v>49219000</v>
      </c>
      <c r="Y15" s="73">
        <f t="shared" si="0"/>
        <v>-17295681</v>
      </c>
      <c r="Z15" s="170">
        <f>+IF(X15&lt;&gt;0,+(Y15/X15)*100,0)</f>
        <v>-35.14025274792255</v>
      </c>
      <c r="AA15" s="74">
        <f>SUM(AA6:AA14)</f>
        <v>194747000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1900000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-177451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35731000</v>
      </c>
      <c r="F24" s="60">
        <v>35731000</v>
      </c>
      <c r="G24" s="60">
        <v>-318000</v>
      </c>
      <c r="H24" s="60"/>
      <c r="I24" s="60"/>
      <c r="J24" s="60">
        <v>-318000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-318000</v>
      </c>
      <c r="X24" s="60">
        <v>8929000</v>
      </c>
      <c r="Y24" s="60">
        <v>-9247000</v>
      </c>
      <c r="Z24" s="140">
        <v>-103.56</v>
      </c>
      <c r="AA24" s="62">
        <v>35731000</v>
      </c>
    </row>
    <row r="25" spans="1:27" ht="13.5">
      <c r="A25" s="250" t="s">
        <v>191</v>
      </c>
      <c r="B25" s="251"/>
      <c r="C25" s="168">
        <f aca="true" t="shared" si="1" ref="C25:Y25">SUM(C19:C24)</f>
        <v>1722549</v>
      </c>
      <c r="D25" s="168">
        <f>SUM(D19:D24)</f>
        <v>0</v>
      </c>
      <c r="E25" s="72">
        <f t="shared" si="1"/>
        <v>35731000</v>
      </c>
      <c r="F25" s="73">
        <f t="shared" si="1"/>
        <v>35731000</v>
      </c>
      <c r="G25" s="73">
        <f t="shared" si="1"/>
        <v>-318000</v>
      </c>
      <c r="H25" s="73">
        <f t="shared" si="1"/>
        <v>0</v>
      </c>
      <c r="I25" s="73">
        <f t="shared" si="1"/>
        <v>0</v>
      </c>
      <c r="J25" s="73">
        <f t="shared" si="1"/>
        <v>-318000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-318000</v>
      </c>
      <c r="X25" s="73">
        <f t="shared" si="1"/>
        <v>8929000</v>
      </c>
      <c r="Y25" s="73">
        <f t="shared" si="1"/>
        <v>-9247000</v>
      </c>
      <c r="Z25" s="170">
        <f>+IF(X25&lt;&gt;0,+(Y25/X25)*100,0)</f>
        <v>-103.56142905140553</v>
      </c>
      <c r="AA25" s="74">
        <f>SUM(AA19:AA24)</f>
        <v>35731000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-22800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-22800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524061</v>
      </c>
      <c r="D36" s="153">
        <f>+D15+D25+D34</f>
        <v>0</v>
      </c>
      <c r="E36" s="99">
        <f t="shared" si="3"/>
        <v>230478000</v>
      </c>
      <c r="F36" s="100">
        <f t="shared" si="3"/>
        <v>230478000</v>
      </c>
      <c r="G36" s="100">
        <f t="shared" si="3"/>
        <v>34187994</v>
      </c>
      <c r="H36" s="100">
        <f t="shared" si="3"/>
        <v>-3057748</v>
      </c>
      <c r="I36" s="100">
        <f t="shared" si="3"/>
        <v>475073</v>
      </c>
      <c r="J36" s="100">
        <f t="shared" si="3"/>
        <v>31605319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31605319</v>
      </c>
      <c r="X36" s="100">
        <f t="shared" si="3"/>
        <v>58148000</v>
      </c>
      <c r="Y36" s="100">
        <f t="shared" si="3"/>
        <v>-26542681</v>
      </c>
      <c r="Z36" s="137">
        <f>+IF(X36&lt;&gt;0,+(Y36/X36)*100,0)</f>
        <v>-45.646765150994014</v>
      </c>
      <c r="AA36" s="102">
        <f>+AA15+AA25+AA34</f>
        <v>230478000</v>
      </c>
    </row>
    <row r="37" spans="1:27" ht="13.5">
      <c r="A37" s="249" t="s">
        <v>199</v>
      </c>
      <c r="B37" s="182"/>
      <c r="C37" s="153">
        <v>1047420</v>
      </c>
      <c r="D37" s="153"/>
      <c r="E37" s="99">
        <v>7849000</v>
      </c>
      <c r="F37" s="100">
        <v>7849000</v>
      </c>
      <c r="G37" s="100">
        <v>1373000</v>
      </c>
      <c r="H37" s="100">
        <v>35560994</v>
      </c>
      <c r="I37" s="100">
        <v>32503246</v>
      </c>
      <c r="J37" s="100">
        <v>1373000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1373000</v>
      </c>
      <c r="X37" s="100">
        <v>7849000</v>
      </c>
      <c r="Y37" s="100">
        <v>-6476000</v>
      </c>
      <c r="Z37" s="137">
        <v>-82.51</v>
      </c>
      <c r="AA37" s="102">
        <v>7849000</v>
      </c>
    </row>
    <row r="38" spans="1:27" ht="13.5">
      <c r="A38" s="269" t="s">
        <v>200</v>
      </c>
      <c r="B38" s="256"/>
      <c r="C38" s="257">
        <v>1571481</v>
      </c>
      <c r="D38" s="257"/>
      <c r="E38" s="258">
        <v>238327000</v>
      </c>
      <c r="F38" s="259">
        <v>238327000</v>
      </c>
      <c r="G38" s="259">
        <v>35560994</v>
      </c>
      <c r="H38" s="259">
        <v>32503246</v>
      </c>
      <c r="I38" s="259">
        <v>32978319</v>
      </c>
      <c r="J38" s="259">
        <v>32978319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32978319</v>
      </c>
      <c r="X38" s="259">
        <v>65997000</v>
      </c>
      <c r="Y38" s="259">
        <v>-33018681</v>
      </c>
      <c r="Z38" s="260">
        <v>-50.03</v>
      </c>
      <c r="AA38" s="261">
        <v>238327000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38711290</v>
      </c>
      <c r="D5" s="200">
        <f t="shared" si="0"/>
        <v>0</v>
      </c>
      <c r="E5" s="106">
        <f t="shared" si="0"/>
        <v>18356000</v>
      </c>
      <c r="F5" s="106">
        <f t="shared" si="0"/>
        <v>18356000</v>
      </c>
      <c r="G5" s="106">
        <f t="shared" si="0"/>
        <v>318000</v>
      </c>
      <c r="H5" s="106">
        <f t="shared" si="0"/>
        <v>8689837</v>
      </c>
      <c r="I5" s="106">
        <f t="shared" si="0"/>
        <v>432870</v>
      </c>
      <c r="J5" s="106">
        <f t="shared" si="0"/>
        <v>9440707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9440707</v>
      </c>
      <c r="X5" s="106">
        <f t="shared" si="0"/>
        <v>4589000</v>
      </c>
      <c r="Y5" s="106">
        <f t="shared" si="0"/>
        <v>4851707</v>
      </c>
      <c r="Z5" s="201">
        <f>+IF(X5&lt;&gt;0,+(Y5/X5)*100,0)</f>
        <v>105.72471126607104</v>
      </c>
      <c r="AA5" s="199">
        <f>SUM(AA11:AA18)</f>
        <v>18356000</v>
      </c>
    </row>
    <row r="6" spans="1:27" ht="13.5">
      <c r="A6" s="291" t="s">
        <v>204</v>
      </c>
      <c r="B6" s="142"/>
      <c r="C6" s="62">
        <v>26700000</v>
      </c>
      <c r="D6" s="156"/>
      <c r="E6" s="60">
        <v>10356000</v>
      </c>
      <c r="F6" s="60">
        <v>10356000</v>
      </c>
      <c r="G6" s="60">
        <v>318000</v>
      </c>
      <c r="H6" s="60">
        <v>8689837</v>
      </c>
      <c r="I6" s="60">
        <v>432870</v>
      </c>
      <c r="J6" s="60">
        <v>9440707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9440707</v>
      </c>
      <c r="X6" s="60">
        <v>2589000</v>
      </c>
      <c r="Y6" s="60">
        <v>6851707</v>
      </c>
      <c r="Z6" s="140">
        <v>264.65</v>
      </c>
      <c r="AA6" s="155">
        <v>10356000</v>
      </c>
    </row>
    <row r="7" spans="1:27" ht="13.5">
      <c r="A7" s="291" t="s">
        <v>205</v>
      </c>
      <c r="B7" s="142"/>
      <c r="C7" s="62">
        <v>8000000</v>
      </c>
      <c r="D7" s="156"/>
      <c r="E7" s="60">
        <v>8000000</v>
      </c>
      <c r="F7" s="60">
        <v>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2000000</v>
      </c>
      <c r="Y7" s="60">
        <v>-2000000</v>
      </c>
      <c r="Z7" s="140">
        <v>-100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34700000</v>
      </c>
      <c r="D11" s="294">
        <f t="shared" si="1"/>
        <v>0</v>
      </c>
      <c r="E11" s="295">
        <f t="shared" si="1"/>
        <v>18356000</v>
      </c>
      <c r="F11" s="295">
        <f t="shared" si="1"/>
        <v>18356000</v>
      </c>
      <c r="G11" s="295">
        <f t="shared" si="1"/>
        <v>318000</v>
      </c>
      <c r="H11" s="295">
        <f t="shared" si="1"/>
        <v>8689837</v>
      </c>
      <c r="I11" s="295">
        <f t="shared" si="1"/>
        <v>432870</v>
      </c>
      <c r="J11" s="295">
        <f t="shared" si="1"/>
        <v>9440707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9440707</v>
      </c>
      <c r="X11" s="295">
        <f t="shared" si="1"/>
        <v>4589000</v>
      </c>
      <c r="Y11" s="295">
        <f t="shared" si="1"/>
        <v>4851707</v>
      </c>
      <c r="Z11" s="296">
        <f>+IF(X11&lt;&gt;0,+(Y11/X11)*100,0)</f>
        <v>105.72471126607104</v>
      </c>
      <c r="AA11" s="297">
        <f>SUM(AA6:AA10)</f>
        <v>18356000</v>
      </c>
    </row>
    <row r="12" spans="1:27" ht="13.5">
      <c r="A12" s="298" t="s">
        <v>210</v>
      </c>
      <c r="B12" s="136"/>
      <c r="C12" s="62">
        <v>3252373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758917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17025000</v>
      </c>
      <c r="F20" s="100">
        <f t="shared" si="2"/>
        <v>17025000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4256250</v>
      </c>
      <c r="Y20" s="100">
        <f t="shared" si="2"/>
        <v>-4256250</v>
      </c>
      <c r="Z20" s="137">
        <f>+IF(X20&lt;&gt;0,+(Y20/X20)*100,0)</f>
        <v>-100</v>
      </c>
      <c r="AA20" s="153">
        <f>SUM(AA26:AA33)</f>
        <v>17025000</v>
      </c>
    </row>
    <row r="21" spans="1:27" ht="13.5">
      <c r="A21" s="291" t="s">
        <v>204</v>
      </c>
      <c r="B21" s="142"/>
      <c r="C21" s="62"/>
      <c r="D21" s="156"/>
      <c r="E21" s="60">
        <v>14315000</v>
      </c>
      <c r="F21" s="60">
        <v>14315000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3578750</v>
      </c>
      <c r="Y21" s="60">
        <v>-3578750</v>
      </c>
      <c r="Z21" s="140">
        <v>-100</v>
      </c>
      <c r="AA21" s="155">
        <v>14315000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14315000</v>
      </c>
      <c r="F26" s="295">
        <f t="shared" si="3"/>
        <v>14315000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3578750</v>
      </c>
      <c r="Y26" s="295">
        <f t="shared" si="3"/>
        <v>-3578750</v>
      </c>
      <c r="Z26" s="296">
        <f>+IF(X26&lt;&gt;0,+(Y26/X26)*100,0)</f>
        <v>-100</v>
      </c>
      <c r="AA26" s="297">
        <f>SUM(AA21:AA25)</f>
        <v>14315000</v>
      </c>
    </row>
    <row r="27" spans="1:27" ht="13.5">
      <c r="A27" s="298" t="s">
        <v>210</v>
      </c>
      <c r="B27" s="147"/>
      <c r="C27" s="62"/>
      <c r="D27" s="156"/>
      <c r="E27" s="60">
        <v>2710000</v>
      </c>
      <c r="F27" s="60">
        <v>2710000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677500</v>
      </c>
      <c r="Y27" s="60">
        <v>-677500</v>
      </c>
      <c r="Z27" s="140">
        <v>-100</v>
      </c>
      <c r="AA27" s="155">
        <v>2710000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26700000</v>
      </c>
      <c r="D36" s="156">
        <f t="shared" si="4"/>
        <v>0</v>
      </c>
      <c r="E36" s="60">
        <f t="shared" si="4"/>
        <v>24671000</v>
      </c>
      <c r="F36" s="60">
        <f t="shared" si="4"/>
        <v>24671000</v>
      </c>
      <c r="G36" s="60">
        <f t="shared" si="4"/>
        <v>318000</v>
      </c>
      <c r="H36" s="60">
        <f t="shared" si="4"/>
        <v>8689837</v>
      </c>
      <c r="I36" s="60">
        <f t="shared" si="4"/>
        <v>432870</v>
      </c>
      <c r="J36" s="60">
        <f t="shared" si="4"/>
        <v>9440707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9440707</v>
      </c>
      <c r="X36" s="60">
        <f t="shared" si="4"/>
        <v>6167750</v>
      </c>
      <c r="Y36" s="60">
        <f t="shared" si="4"/>
        <v>3272957</v>
      </c>
      <c r="Z36" s="140">
        <f aca="true" t="shared" si="5" ref="Z36:Z49">+IF(X36&lt;&gt;0,+(Y36/X36)*100,0)</f>
        <v>53.065656033399534</v>
      </c>
      <c r="AA36" s="155">
        <f>AA6+AA21</f>
        <v>24671000</v>
      </c>
    </row>
    <row r="37" spans="1:27" ht="13.5">
      <c r="A37" s="291" t="s">
        <v>205</v>
      </c>
      <c r="B37" s="142"/>
      <c r="C37" s="62">
        <f t="shared" si="4"/>
        <v>8000000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2000000</v>
      </c>
      <c r="Y37" s="60">
        <f t="shared" si="4"/>
        <v>-2000000</v>
      </c>
      <c r="Z37" s="140">
        <f t="shared" si="5"/>
        <v>-100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34700000</v>
      </c>
      <c r="D41" s="294">
        <f t="shared" si="6"/>
        <v>0</v>
      </c>
      <c r="E41" s="295">
        <f t="shared" si="6"/>
        <v>32671000</v>
      </c>
      <c r="F41" s="295">
        <f t="shared" si="6"/>
        <v>32671000</v>
      </c>
      <c r="G41" s="295">
        <f t="shared" si="6"/>
        <v>318000</v>
      </c>
      <c r="H41" s="295">
        <f t="shared" si="6"/>
        <v>8689837</v>
      </c>
      <c r="I41" s="295">
        <f t="shared" si="6"/>
        <v>432870</v>
      </c>
      <c r="J41" s="295">
        <f t="shared" si="6"/>
        <v>9440707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9440707</v>
      </c>
      <c r="X41" s="295">
        <f t="shared" si="6"/>
        <v>8167750</v>
      </c>
      <c r="Y41" s="295">
        <f t="shared" si="6"/>
        <v>1272957</v>
      </c>
      <c r="Z41" s="296">
        <f t="shared" si="5"/>
        <v>15.58516115209207</v>
      </c>
      <c r="AA41" s="297">
        <f>SUM(AA36:AA40)</f>
        <v>32671000</v>
      </c>
    </row>
    <row r="42" spans="1:27" ht="13.5">
      <c r="A42" s="298" t="s">
        <v>210</v>
      </c>
      <c r="B42" s="136"/>
      <c r="C42" s="95">
        <f aca="true" t="shared" si="7" ref="C42:Y48">C12+C27</f>
        <v>3252373</v>
      </c>
      <c r="D42" s="129">
        <f t="shared" si="7"/>
        <v>0</v>
      </c>
      <c r="E42" s="54">
        <f t="shared" si="7"/>
        <v>2710000</v>
      </c>
      <c r="F42" s="54">
        <f t="shared" si="7"/>
        <v>2710000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677500</v>
      </c>
      <c r="Y42" s="54">
        <f t="shared" si="7"/>
        <v>-677500</v>
      </c>
      <c r="Z42" s="184">
        <f t="shared" si="5"/>
        <v>-100</v>
      </c>
      <c r="AA42" s="130">
        <f aca="true" t="shared" si="8" ref="AA42:AA48">AA12+AA27</f>
        <v>2710000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758917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38711290</v>
      </c>
      <c r="D49" s="218">
        <f t="shared" si="9"/>
        <v>0</v>
      </c>
      <c r="E49" s="220">
        <f t="shared" si="9"/>
        <v>35381000</v>
      </c>
      <c r="F49" s="220">
        <f t="shared" si="9"/>
        <v>35381000</v>
      </c>
      <c r="G49" s="220">
        <f t="shared" si="9"/>
        <v>318000</v>
      </c>
      <c r="H49" s="220">
        <f t="shared" si="9"/>
        <v>8689837</v>
      </c>
      <c r="I49" s="220">
        <f t="shared" si="9"/>
        <v>432870</v>
      </c>
      <c r="J49" s="220">
        <f t="shared" si="9"/>
        <v>9440707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9440707</v>
      </c>
      <c r="X49" s="220">
        <f t="shared" si="9"/>
        <v>8845250</v>
      </c>
      <c r="Y49" s="220">
        <f t="shared" si="9"/>
        <v>595457</v>
      </c>
      <c r="Z49" s="221">
        <f t="shared" si="5"/>
        <v>6.731940872219552</v>
      </c>
      <c r="AA49" s="222">
        <f>SUM(AA41:AA48)</f>
        <v>35381000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9024000</v>
      </c>
      <c r="F51" s="54">
        <f t="shared" si="10"/>
        <v>9024000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2256000</v>
      </c>
      <c r="Y51" s="54">
        <f t="shared" si="10"/>
        <v>-2256000</v>
      </c>
      <c r="Z51" s="184">
        <f>+IF(X51&lt;&gt;0,+(Y51/X51)*100,0)</f>
        <v>-100</v>
      </c>
      <c r="AA51" s="130">
        <f>SUM(AA57:AA61)</f>
        <v>9024000</v>
      </c>
    </row>
    <row r="52" spans="1:27" ht="13.5">
      <c r="A52" s="310" t="s">
        <v>204</v>
      </c>
      <c r="B52" s="142"/>
      <c r="C52" s="62"/>
      <c r="D52" s="156"/>
      <c r="E52" s="60">
        <v>1361000</v>
      </c>
      <c r="F52" s="60">
        <v>1361000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340250</v>
      </c>
      <c r="Y52" s="60">
        <v>-340250</v>
      </c>
      <c r="Z52" s="140">
        <v>-100</v>
      </c>
      <c r="AA52" s="155">
        <v>1361000</v>
      </c>
    </row>
    <row r="53" spans="1:27" ht="13.5">
      <c r="A53" s="310" t="s">
        <v>205</v>
      </c>
      <c r="B53" s="142"/>
      <c r="C53" s="62"/>
      <c r="D53" s="156"/>
      <c r="E53" s="60">
        <v>5600000</v>
      </c>
      <c r="F53" s="60">
        <v>5600000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1400000</v>
      </c>
      <c r="Y53" s="60">
        <v>-1400000</v>
      </c>
      <c r="Z53" s="140">
        <v>-100</v>
      </c>
      <c r="AA53" s="155">
        <v>5600000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6961000</v>
      </c>
      <c r="F57" s="295">
        <f t="shared" si="11"/>
        <v>6961000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1740250</v>
      </c>
      <c r="Y57" s="295">
        <f t="shared" si="11"/>
        <v>-1740250</v>
      </c>
      <c r="Z57" s="296">
        <f>+IF(X57&lt;&gt;0,+(Y57/X57)*100,0)</f>
        <v>-100</v>
      </c>
      <c r="AA57" s="297">
        <f>SUM(AA52:AA56)</f>
        <v>6961000</v>
      </c>
    </row>
    <row r="58" spans="1:27" ht="13.5">
      <c r="A58" s="311" t="s">
        <v>210</v>
      </c>
      <c r="B58" s="136"/>
      <c r="C58" s="62"/>
      <c r="D58" s="156"/>
      <c r="E58" s="60">
        <v>704000</v>
      </c>
      <c r="F58" s="60">
        <v>704000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176000</v>
      </c>
      <c r="Y58" s="60">
        <v>-176000</v>
      </c>
      <c r="Z58" s="140">
        <v>-100</v>
      </c>
      <c r="AA58" s="155">
        <v>704000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1359000</v>
      </c>
      <c r="F61" s="60">
        <v>1359000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339750</v>
      </c>
      <c r="Y61" s="60">
        <v>-339750</v>
      </c>
      <c r="Z61" s="140">
        <v>-100</v>
      </c>
      <c r="AA61" s="155">
        <v>1359000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1231427</v>
      </c>
      <c r="F65" s="60"/>
      <c r="G65" s="60">
        <v>132304</v>
      </c>
      <c r="H65" s="60">
        <v>152847</v>
      </c>
      <c r="I65" s="60">
        <v>132286</v>
      </c>
      <c r="J65" s="60">
        <v>417437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417437</v>
      </c>
      <c r="X65" s="60"/>
      <c r="Y65" s="60">
        <v>417437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6000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126082</v>
      </c>
      <c r="F68" s="60"/>
      <c r="G68" s="60"/>
      <c r="H68" s="60"/>
      <c r="I68" s="60">
        <v>29</v>
      </c>
      <c r="J68" s="60">
        <v>29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29</v>
      </c>
      <c r="X68" s="60"/>
      <c r="Y68" s="60">
        <v>29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1363509</v>
      </c>
      <c r="F69" s="220">
        <f t="shared" si="12"/>
        <v>0</v>
      </c>
      <c r="G69" s="220">
        <f t="shared" si="12"/>
        <v>132304</v>
      </c>
      <c r="H69" s="220">
        <f t="shared" si="12"/>
        <v>152847</v>
      </c>
      <c r="I69" s="220">
        <f t="shared" si="12"/>
        <v>132315</v>
      </c>
      <c r="J69" s="220">
        <f t="shared" si="12"/>
        <v>417466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417466</v>
      </c>
      <c r="X69" s="220">
        <f t="shared" si="12"/>
        <v>0</v>
      </c>
      <c r="Y69" s="220">
        <f t="shared" si="12"/>
        <v>417466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34700000</v>
      </c>
      <c r="D5" s="357">
        <f t="shared" si="0"/>
        <v>0</v>
      </c>
      <c r="E5" s="356">
        <f t="shared" si="0"/>
        <v>18356000</v>
      </c>
      <c r="F5" s="358">
        <f t="shared" si="0"/>
        <v>18356000</v>
      </c>
      <c r="G5" s="358">
        <f t="shared" si="0"/>
        <v>318000</v>
      </c>
      <c r="H5" s="356">
        <f t="shared" si="0"/>
        <v>8689837</v>
      </c>
      <c r="I5" s="356">
        <f t="shared" si="0"/>
        <v>432870</v>
      </c>
      <c r="J5" s="358">
        <f t="shared" si="0"/>
        <v>9440707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9440707</v>
      </c>
      <c r="X5" s="356">
        <f t="shared" si="0"/>
        <v>4589000</v>
      </c>
      <c r="Y5" s="358">
        <f t="shared" si="0"/>
        <v>4851707</v>
      </c>
      <c r="Z5" s="359">
        <f>+IF(X5&lt;&gt;0,+(Y5/X5)*100,0)</f>
        <v>105.72471126607104</v>
      </c>
      <c r="AA5" s="360">
        <f>+AA6+AA8+AA11+AA13+AA15</f>
        <v>18356000</v>
      </c>
    </row>
    <row r="6" spans="1:27" ht="13.5">
      <c r="A6" s="361" t="s">
        <v>204</v>
      </c>
      <c r="B6" s="142"/>
      <c r="C6" s="60">
        <f>+C7</f>
        <v>26700000</v>
      </c>
      <c r="D6" s="340">
        <f aca="true" t="shared" si="1" ref="D6:AA6">+D7</f>
        <v>0</v>
      </c>
      <c r="E6" s="60">
        <f t="shared" si="1"/>
        <v>10356000</v>
      </c>
      <c r="F6" s="59">
        <f t="shared" si="1"/>
        <v>10356000</v>
      </c>
      <c r="G6" s="59">
        <f t="shared" si="1"/>
        <v>318000</v>
      </c>
      <c r="H6" s="60">
        <f t="shared" si="1"/>
        <v>8689837</v>
      </c>
      <c r="I6" s="60">
        <f t="shared" si="1"/>
        <v>432870</v>
      </c>
      <c r="J6" s="59">
        <f t="shared" si="1"/>
        <v>9440707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9440707</v>
      </c>
      <c r="X6" s="60">
        <f t="shared" si="1"/>
        <v>2589000</v>
      </c>
      <c r="Y6" s="59">
        <f t="shared" si="1"/>
        <v>6851707</v>
      </c>
      <c r="Z6" s="61">
        <f>+IF(X6&lt;&gt;0,+(Y6/X6)*100,0)</f>
        <v>264.6468520664349</v>
      </c>
      <c r="AA6" s="62">
        <f t="shared" si="1"/>
        <v>10356000</v>
      </c>
    </row>
    <row r="7" spans="1:27" ht="13.5">
      <c r="A7" s="291" t="s">
        <v>228</v>
      </c>
      <c r="B7" s="142"/>
      <c r="C7" s="60">
        <v>26700000</v>
      </c>
      <c r="D7" s="340"/>
      <c r="E7" s="60">
        <v>10356000</v>
      </c>
      <c r="F7" s="59">
        <v>10356000</v>
      </c>
      <c r="G7" s="59">
        <v>318000</v>
      </c>
      <c r="H7" s="60">
        <v>8689837</v>
      </c>
      <c r="I7" s="60">
        <v>432870</v>
      </c>
      <c r="J7" s="59">
        <v>9440707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9440707</v>
      </c>
      <c r="X7" s="60">
        <v>2589000</v>
      </c>
      <c r="Y7" s="59">
        <v>6851707</v>
      </c>
      <c r="Z7" s="61">
        <v>264.65</v>
      </c>
      <c r="AA7" s="62">
        <v>10356000</v>
      </c>
    </row>
    <row r="8" spans="1:27" ht="13.5">
      <c r="A8" s="361" t="s">
        <v>205</v>
      </c>
      <c r="B8" s="142"/>
      <c r="C8" s="60">
        <f aca="true" t="shared" si="2" ref="C8:Y8">SUM(C9:C10)</f>
        <v>8000000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</v>
      </c>
      <c r="Y8" s="59">
        <f t="shared" si="2"/>
        <v>-2000000</v>
      </c>
      <c r="Z8" s="61">
        <f>+IF(X8&lt;&gt;0,+(Y8/X8)*100,0)</f>
        <v>-100</v>
      </c>
      <c r="AA8" s="62">
        <f>SUM(AA9:AA10)</f>
        <v>8000000</v>
      </c>
    </row>
    <row r="9" spans="1:27" ht="13.5">
      <c r="A9" s="291" t="s">
        <v>229</v>
      </c>
      <c r="B9" s="142"/>
      <c r="C9" s="60">
        <v>8000000</v>
      </c>
      <c r="D9" s="340"/>
      <c r="E9" s="60">
        <v>8000000</v>
      </c>
      <c r="F9" s="59">
        <v>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2000000</v>
      </c>
      <c r="Y9" s="59">
        <v>-2000000</v>
      </c>
      <c r="Z9" s="61">
        <v>-100</v>
      </c>
      <c r="AA9" s="62">
        <v>8000000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3252373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3252373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758917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758917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38711290</v>
      </c>
      <c r="D60" s="346">
        <f t="shared" si="14"/>
        <v>0</v>
      </c>
      <c r="E60" s="219">
        <f t="shared" si="14"/>
        <v>18356000</v>
      </c>
      <c r="F60" s="264">
        <f t="shared" si="14"/>
        <v>18356000</v>
      </c>
      <c r="G60" s="264">
        <f t="shared" si="14"/>
        <v>318000</v>
      </c>
      <c r="H60" s="219">
        <f t="shared" si="14"/>
        <v>8689837</v>
      </c>
      <c r="I60" s="219">
        <f t="shared" si="14"/>
        <v>432870</v>
      </c>
      <c r="J60" s="264">
        <f t="shared" si="14"/>
        <v>9440707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9440707</v>
      </c>
      <c r="X60" s="219">
        <f t="shared" si="14"/>
        <v>4589000</v>
      </c>
      <c r="Y60" s="264">
        <f t="shared" si="14"/>
        <v>4851707</v>
      </c>
      <c r="Z60" s="337">
        <f>+IF(X60&lt;&gt;0,+(Y60/X60)*100,0)</f>
        <v>105.72471126607104</v>
      </c>
      <c r="AA60" s="232">
        <f>+AA57+AA54+AA51+AA40+AA37+AA34+AA22+AA5</f>
        <v>18356000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14315000</v>
      </c>
      <c r="F5" s="358">
        <f t="shared" si="0"/>
        <v>14315000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3578750</v>
      </c>
      <c r="Y5" s="358">
        <f t="shared" si="0"/>
        <v>-3578750</v>
      </c>
      <c r="Z5" s="359">
        <f>+IF(X5&lt;&gt;0,+(Y5/X5)*100,0)</f>
        <v>-100</v>
      </c>
      <c r="AA5" s="360">
        <f>+AA6+AA8+AA11+AA13+AA15</f>
        <v>14315000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14315000</v>
      </c>
      <c r="F6" s="59">
        <f t="shared" si="1"/>
        <v>14315000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3578750</v>
      </c>
      <c r="Y6" s="59">
        <f t="shared" si="1"/>
        <v>-3578750</v>
      </c>
      <c r="Z6" s="61">
        <f>+IF(X6&lt;&gt;0,+(Y6/X6)*100,0)</f>
        <v>-100</v>
      </c>
      <c r="AA6" s="62">
        <f t="shared" si="1"/>
        <v>14315000</v>
      </c>
    </row>
    <row r="7" spans="1:27" ht="13.5">
      <c r="A7" s="291" t="s">
        <v>228</v>
      </c>
      <c r="B7" s="142"/>
      <c r="C7" s="60"/>
      <c r="D7" s="340"/>
      <c r="E7" s="60">
        <v>14315000</v>
      </c>
      <c r="F7" s="59">
        <v>14315000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3578750</v>
      </c>
      <c r="Y7" s="59">
        <v>-3578750</v>
      </c>
      <c r="Z7" s="61">
        <v>-100</v>
      </c>
      <c r="AA7" s="62">
        <v>14315000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2710000</v>
      </c>
      <c r="F22" s="345">
        <f t="shared" si="6"/>
        <v>2710000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677500</v>
      </c>
      <c r="Y22" s="345">
        <f t="shared" si="6"/>
        <v>-677500</v>
      </c>
      <c r="Z22" s="336">
        <f>+IF(X22&lt;&gt;0,+(Y22/X22)*100,0)</f>
        <v>-100</v>
      </c>
      <c r="AA22" s="350">
        <f>SUM(AA23:AA32)</f>
        <v>2710000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2710000</v>
      </c>
      <c r="F25" s="59">
        <v>2710000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677500</v>
      </c>
      <c r="Y25" s="59">
        <v>-677500</v>
      </c>
      <c r="Z25" s="61">
        <v>-100</v>
      </c>
      <c r="AA25" s="62">
        <v>2710000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17025000</v>
      </c>
      <c r="F60" s="264">
        <f t="shared" si="14"/>
        <v>17025000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4256250</v>
      </c>
      <c r="Y60" s="264">
        <f t="shared" si="14"/>
        <v>-4256250</v>
      </c>
      <c r="Z60" s="337">
        <f>+IF(X60&lt;&gt;0,+(Y60/X60)*100,0)</f>
        <v>-100</v>
      </c>
      <c r="AA60" s="232">
        <f>+AA57+AA54+AA51+AA40+AA37+AA34+AA22+AA5</f>
        <v>17025000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2013-11-05T09:01:37Z</dcterms:created>
  <dcterms:modified xsi:type="dcterms:W3CDTF">2013-11-05T09:01:41Z</dcterms:modified>
  <cp:category/>
  <cp:version/>
  <cp:contentType/>
  <cp:contentStatus/>
</cp:coreProperties>
</file>