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<sst xmlns="http://schemas.openxmlformats.org/spreadsheetml/2006/main" count="855" uniqueCount="302">
  <si>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Umhlabuyalingana(KZN271)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</si>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</sst>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10759625</v>
      </c>
      <c r="C5" s="19">
        <v>0</v>
      </c>
      <c r="D5" s="59">
        <v>6392478</v>
      </c>
      <c r="E5" s="60">
        <v>6392478</v>
      </c>
      <c r="F5" s="60">
        <v>1172782</v>
      </c>
      <c r="G5" s="60">
        <v>1172781</v>
      </c>
      <c r="H5" s="60">
        <v>1169474</v>
      </c>
      <c r="I5" s="60">
        <v>3515037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3515037</v>
      </c>
      <c r="W5" s="60">
        <v>1598120</v>
      </c>
      <c r="X5" s="60">
        <v>1916917</v>
      </c>
      <c r="Y5" s="61">
        <v>119.95</v>
      </c>
      <c r="Z5" s="62">
        <v>6392478</v>
      </c>
    </row>
    <row r="6" spans="1:26" ht="13.5">
      <c r="A6" s="58" t="s">
        <v>32</v>
      </c>
      <c r="B6" s="19">
        <v>218389</v>
      </c>
      <c r="C6" s="19">
        <v>0</v>
      </c>
      <c r="D6" s="59">
        <v>129600</v>
      </c>
      <c r="E6" s="60">
        <v>129600</v>
      </c>
      <c r="F6" s="60">
        <v>0</v>
      </c>
      <c r="G6" s="60">
        <v>3789</v>
      </c>
      <c r="H6" s="60">
        <v>7578</v>
      </c>
      <c r="I6" s="60">
        <v>11367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11367</v>
      </c>
      <c r="W6" s="60">
        <v>32400</v>
      </c>
      <c r="X6" s="60">
        <v>-21033</v>
      </c>
      <c r="Y6" s="61">
        <v>-64.92</v>
      </c>
      <c r="Z6" s="62">
        <v>129600</v>
      </c>
    </row>
    <row r="7" spans="1:26" ht="13.5">
      <c r="A7" s="58" t="s">
        <v>33</v>
      </c>
      <c r="B7" s="19">
        <v>1816863</v>
      </c>
      <c r="C7" s="19">
        <v>0</v>
      </c>
      <c r="D7" s="59">
        <v>350000</v>
      </c>
      <c r="E7" s="60">
        <v>350000</v>
      </c>
      <c r="F7" s="60">
        <v>80114</v>
      </c>
      <c r="G7" s="60">
        <v>375377</v>
      </c>
      <c r="H7" s="60">
        <v>353374</v>
      </c>
      <c r="I7" s="60">
        <v>808865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808865</v>
      </c>
      <c r="W7" s="60">
        <v>87500</v>
      </c>
      <c r="X7" s="60">
        <v>721365</v>
      </c>
      <c r="Y7" s="61">
        <v>824.42</v>
      </c>
      <c r="Z7" s="62">
        <v>350000</v>
      </c>
    </row>
    <row r="8" spans="1:26" ht="13.5">
      <c r="A8" s="58" t="s">
        <v>34</v>
      </c>
      <c r="B8" s="19">
        <v>5291210</v>
      </c>
      <c r="C8" s="19">
        <v>0</v>
      </c>
      <c r="D8" s="59">
        <v>73285000</v>
      </c>
      <c r="E8" s="60">
        <v>73285000</v>
      </c>
      <c r="F8" s="60">
        <v>0</v>
      </c>
      <c r="G8" s="60">
        <v>1290000</v>
      </c>
      <c r="H8" s="60">
        <v>0</v>
      </c>
      <c r="I8" s="60">
        <v>1290000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1290000</v>
      </c>
      <c r="W8" s="60">
        <v>18321250</v>
      </c>
      <c r="X8" s="60">
        <v>-17031250</v>
      </c>
      <c r="Y8" s="61">
        <v>-92.96</v>
      </c>
      <c r="Z8" s="62">
        <v>73285000</v>
      </c>
    </row>
    <row r="9" spans="1:26" ht="13.5">
      <c r="A9" s="58" t="s">
        <v>35</v>
      </c>
      <c r="B9" s="19">
        <v>3735798</v>
      </c>
      <c r="C9" s="19">
        <v>0</v>
      </c>
      <c r="D9" s="59">
        <v>11467807</v>
      </c>
      <c r="E9" s="60">
        <v>11467807</v>
      </c>
      <c r="F9" s="60">
        <v>49231902</v>
      </c>
      <c r="G9" s="60">
        <v>430986</v>
      </c>
      <c r="H9" s="60">
        <v>428910</v>
      </c>
      <c r="I9" s="60">
        <v>50091798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50091798</v>
      </c>
      <c r="W9" s="60">
        <v>2866952</v>
      </c>
      <c r="X9" s="60">
        <v>47224846</v>
      </c>
      <c r="Y9" s="61">
        <v>1647.21</v>
      </c>
      <c r="Z9" s="62">
        <v>11467807</v>
      </c>
    </row>
    <row r="10" spans="1:26" ht="25.5">
      <c r="A10" s="63" t="s">
        <v>277</v>
      </c>
      <c r="B10" s="64">
        <f>SUM(B5:B9)</f>
        <v>21821885</v>
      </c>
      <c r="C10" s="64">
        <f>SUM(C5:C9)</f>
        <v>0</v>
      </c>
      <c r="D10" s="65">
        <f aca="true" t="shared" si="0" ref="D10:Z10">SUM(D5:D9)</f>
        <v>91624885</v>
      </c>
      <c r="E10" s="66">
        <f t="shared" si="0"/>
        <v>91624885</v>
      </c>
      <c r="F10" s="66">
        <f t="shared" si="0"/>
        <v>50484798</v>
      </c>
      <c r="G10" s="66">
        <f t="shared" si="0"/>
        <v>3272933</v>
      </c>
      <c r="H10" s="66">
        <f t="shared" si="0"/>
        <v>1959336</v>
      </c>
      <c r="I10" s="66">
        <f t="shared" si="0"/>
        <v>55717067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55717067</v>
      </c>
      <c r="W10" s="66">
        <f t="shared" si="0"/>
        <v>22906222</v>
      </c>
      <c r="X10" s="66">
        <f t="shared" si="0"/>
        <v>32810845</v>
      </c>
      <c r="Y10" s="67">
        <f>+IF(W10&lt;&gt;0,(X10/W10)*100,0)</f>
        <v>143.23988041327812</v>
      </c>
      <c r="Z10" s="68">
        <f t="shared" si="0"/>
        <v>91624885</v>
      </c>
    </row>
    <row r="11" spans="1:26" ht="13.5">
      <c r="A11" s="58" t="s">
        <v>37</v>
      </c>
      <c r="B11" s="19">
        <v>14136679</v>
      </c>
      <c r="C11" s="19">
        <v>0</v>
      </c>
      <c r="D11" s="59">
        <v>23188540</v>
      </c>
      <c r="E11" s="60">
        <v>23188540</v>
      </c>
      <c r="F11" s="60">
        <v>1445533</v>
      </c>
      <c r="G11" s="60">
        <v>1253670</v>
      </c>
      <c r="H11" s="60">
        <v>1396133</v>
      </c>
      <c r="I11" s="60">
        <v>4095336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4095336</v>
      </c>
      <c r="W11" s="60">
        <v>5797135</v>
      </c>
      <c r="X11" s="60">
        <v>-1701799</v>
      </c>
      <c r="Y11" s="61">
        <v>-29.36</v>
      </c>
      <c r="Z11" s="62">
        <v>23188540</v>
      </c>
    </row>
    <row r="12" spans="1:26" ht="13.5">
      <c r="A12" s="58" t="s">
        <v>38</v>
      </c>
      <c r="B12" s="19">
        <v>6810883</v>
      </c>
      <c r="C12" s="19">
        <v>0</v>
      </c>
      <c r="D12" s="59">
        <v>7791626</v>
      </c>
      <c r="E12" s="60">
        <v>7791626</v>
      </c>
      <c r="F12" s="60">
        <v>572474</v>
      </c>
      <c r="G12" s="60">
        <v>572474</v>
      </c>
      <c r="H12" s="60">
        <v>572474</v>
      </c>
      <c r="I12" s="60">
        <v>1717422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1717422</v>
      </c>
      <c r="W12" s="60">
        <v>1947907</v>
      </c>
      <c r="X12" s="60">
        <v>-230485</v>
      </c>
      <c r="Y12" s="61">
        <v>-11.83</v>
      </c>
      <c r="Z12" s="62">
        <v>7791626</v>
      </c>
    </row>
    <row r="13" spans="1:26" ht="13.5">
      <c r="A13" s="58" t="s">
        <v>278</v>
      </c>
      <c r="B13" s="19">
        <v>11245664</v>
      </c>
      <c r="C13" s="19">
        <v>0</v>
      </c>
      <c r="D13" s="59">
        <v>2225032</v>
      </c>
      <c r="E13" s="60">
        <v>2225032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556258</v>
      </c>
      <c r="X13" s="60">
        <v>-556258</v>
      </c>
      <c r="Y13" s="61">
        <v>-100</v>
      </c>
      <c r="Z13" s="62">
        <v>2225032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24013350</v>
      </c>
      <c r="C17" s="19">
        <v>0</v>
      </c>
      <c r="D17" s="59">
        <v>47747816</v>
      </c>
      <c r="E17" s="60">
        <v>47747816</v>
      </c>
      <c r="F17" s="60">
        <v>31855072</v>
      </c>
      <c r="G17" s="60">
        <v>1180328</v>
      </c>
      <c r="H17" s="60">
        <v>1392743</v>
      </c>
      <c r="I17" s="60">
        <v>34428143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34428143</v>
      </c>
      <c r="W17" s="60">
        <v>11936954</v>
      </c>
      <c r="X17" s="60">
        <v>22491189</v>
      </c>
      <c r="Y17" s="61">
        <v>188.42</v>
      </c>
      <c r="Z17" s="62">
        <v>47747816</v>
      </c>
    </row>
    <row r="18" spans="1:26" ht="13.5">
      <c r="A18" s="70" t="s">
        <v>44</v>
      </c>
      <c r="B18" s="71">
        <f>SUM(B11:B17)</f>
        <v>56206576</v>
      </c>
      <c r="C18" s="71">
        <f>SUM(C11:C17)</f>
        <v>0</v>
      </c>
      <c r="D18" s="72">
        <f aca="true" t="shared" si="1" ref="D18:Z18">SUM(D11:D17)</f>
        <v>80953014</v>
      </c>
      <c r="E18" s="73">
        <f t="shared" si="1"/>
        <v>80953014</v>
      </c>
      <c r="F18" s="73">
        <f t="shared" si="1"/>
        <v>33873079</v>
      </c>
      <c r="G18" s="73">
        <f t="shared" si="1"/>
        <v>3006472</v>
      </c>
      <c r="H18" s="73">
        <f t="shared" si="1"/>
        <v>3361350</v>
      </c>
      <c r="I18" s="73">
        <f t="shared" si="1"/>
        <v>40240901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40240901</v>
      </c>
      <c r="W18" s="73">
        <f t="shared" si="1"/>
        <v>20238254</v>
      </c>
      <c r="X18" s="73">
        <f t="shared" si="1"/>
        <v>20002647</v>
      </c>
      <c r="Y18" s="67">
        <f>+IF(W18&lt;&gt;0,(X18/W18)*100,0)</f>
        <v>98.83583336783894</v>
      </c>
      <c r="Z18" s="74">
        <f t="shared" si="1"/>
        <v>80953014</v>
      </c>
    </row>
    <row r="19" spans="1:26" ht="13.5">
      <c r="A19" s="70" t="s">
        <v>45</v>
      </c>
      <c r="B19" s="75">
        <f>+B10-B18</f>
        <v>-34384691</v>
      </c>
      <c r="C19" s="75">
        <f>+C10-C18</f>
        <v>0</v>
      </c>
      <c r="D19" s="76">
        <f aca="true" t="shared" si="2" ref="D19:Z19">+D10-D18</f>
        <v>10671871</v>
      </c>
      <c r="E19" s="77">
        <f t="shared" si="2"/>
        <v>10671871</v>
      </c>
      <c r="F19" s="77">
        <f t="shared" si="2"/>
        <v>16611719</v>
      </c>
      <c r="G19" s="77">
        <f t="shared" si="2"/>
        <v>266461</v>
      </c>
      <c r="H19" s="77">
        <f t="shared" si="2"/>
        <v>-1402014</v>
      </c>
      <c r="I19" s="77">
        <f t="shared" si="2"/>
        <v>15476166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15476166</v>
      </c>
      <c r="W19" s="77">
        <f>IF(E10=E18,0,W10-W18)</f>
        <v>2667968</v>
      </c>
      <c r="X19" s="77">
        <f t="shared" si="2"/>
        <v>12808198</v>
      </c>
      <c r="Y19" s="78">
        <f>+IF(W19&lt;&gt;0,(X19/W19)*100,0)</f>
        <v>480.07314930314004</v>
      </c>
      <c r="Z19" s="79">
        <f t="shared" si="2"/>
        <v>10671871</v>
      </c>
    </row>
    <row r="20" spans="1:26" ht="13.5">
      <c r="A20" s="58" t="s">
        <v>46</v>
      </c>
      <c r="B20" s="19">
        <v>40946325</v>
      </c>
      <c r="C20" s="19">
        <v>0</v>
      </c>
      <c r="D20" s="59">
        <v>38502000</v>
      </c>
      <c r="E20" s="60">
        <v>38502000</v>
      </c>
      <c r="F20" s="60">
        <v>6087000</v>
      </c>
      <c r="G20" s="60">
        <v>2000000</v>
      </c>
      <c r="H20" s="60">
        <v>2500000</v>
      </c>
      <c r="I20" s="60">
        <v>10587000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10587000</v>
      </c>
      <c r="W20" s="60">
        <v>9625500</v>
      </c>
      <c r="X20" s="60">
        <v>961500</v>
      </c>
      <c r="Y20" s="61">
        <v>9.99</v>
      </c>
      <c r="Z20" s="62">
        <v>38502000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6561634</v>
      </c>
      <c r="C22" s="86">
        <f>SUM(C19:C21)</f>
        <v>0</v>
      </c>
      <c r="D22" s="87">
        <f aca="true" t="shared" si="3" ref="D22:Z22">SUM(D19:D21)</f>
        <v>49173871</v>
      </c>
      <c r="E22" s="88">
        <f t="shared" si="3"/>
        <v>49173871</v>
      </c>
      <c r="F22" s="88">
        <f t="shared" si="3"/>
        <v>22698719</v>
      </c>
      <c r="G22" s="88">
        <f t="shared" si="3"/>
        <v>2266461</v>
      </c>
      <c r="H22" s="88">
        <f t="shared" si="3"/>
        <v>1097986</v>
      </c>
      <c r="I22" s="88">
        <f t="shared" si="3"/>
        <v>26063166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26063166</v>
      </c>
      <c r="W22" s="88">
        <f t="shared" si="3"/>
        <v>12293468</v>
      </c>
      <c r="X22" s="88">
        <f t="shared" si="3"/>
        <v>13769698</v>
      </c>
      <c r="Y22" s="89">
        <f>+IF(W22&lt;&gt;0,(X22/W22)*100,0)</f>
        <v>112.0082469812424</v>
      </c>
      <c r="Z22" s="90">
        <f t="shared" si="3"/>
        <v>49173871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6561634</v>
      </c>
      <c r="C24" s="75">
        <f>SUM(C22:C23)</f>
        <v>0</v>
      </c>
      <c r="D24" s="76">
        <f aca="true" t="shared" si="4" ref="D24:Z24">SUM(D22:D23)</f>
        <v>49173871</v>
      </c>
      <c r="E24" s="77">
        <f t="shared" si="4"/>
        <v>49173871</v>
      </c>
      <c r="F24" s="77">
        <f t="shared" si="4"/>
        <v>22698719</v>
      </c>
      <c r="G24" s="77">
        <f t="shared" si="4"/>
        <v>2266461</v>
      </c>
      <c r="H24" s="77">
        <f t="shared" si="4"/>
        <v>1097986</v>
      </c>
      <c r="I24" s="77">
        <f t="shared" si="4"/>
        <v>26063166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26063166</v>
      </c>
      <c r="W24" s="77">
        <f t="shared" si="4"/>
        <v>12293468</v>
      </c>
      <c r="X24" s="77">
        <f t="shared" si="4"/>
        <v>13769698</v>
      </c>
      <c r="Y24" s="78">
        <f>+IF(W24&lt;&gt;0,(X24/W24)*100,0)</f>
        <v>112.0082469812424</v>
      </c>
      <c r="Z24" s="79">
        <f t="shared" si="4"/>
        <v>49173871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151935269</v>
      </c>
      <c r="C27" s="22">
        <v>0</v>
      </c>
      <c r="D27" s="99">
        <v>49174094</v>
      </c>
      <c r="E27" s="100">
        <v>49174094</v>
      </c>
      <c r="F27" s="100">
        <v>0</v>
      </c>
      <c r="G27" s="100">
        <v>1470150</v>
      </c>
      <c r="H27" s="100">
        <v>2860991</v>
      </c>
      <c r="I27" s="100">
        <v>4331141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4331141</v>
      </c>
      <c r="W27" s="100">
        <v>12293524</v>
      </c>
      <c r="X27" s="100">
        <v>-7962383</v>
      </c>
      <c r="Y27" s="101">
        <v>-64.77</v>
      </c>
      <c r="Z27" s="102">
        <v>49174094</v>
      </c>
    </row>
    <row r="28" spans="1:26" ht="13.5">
      <c r="A28" s="103" t="s">
        <v>46</v>
      </c>
      <c r="B28" s="19">
        <v>146351190</v>
      </c>
      <c r="C28" s="19">
        <v>0</v>
      </c>
      <c r="D28" s="59">
        <v>38502000</v>
      </c>
      <c r="E28" s="60">
        <v>38502000</v>
      </c>
      <c r="F28" s="60">
        <v>0</v>
      </c>
      <c r="G28" s="60">
        <v>0</v>
      </c>
      <c r="H28" s="60">
        <v>1003274</v>
      </c>
      <c r="I28" s="60">
        <v>1003274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1003274</v>
      </c>
      <c r="W28" s="60">
        <v>9625500</v>
      </c>
      <c r="X28" s="60">
        <v>-8622226</v>
      </c>
      <c r="Y28" s="61">
        <v>-89.58</v>
      </c>
      <c r="Z28" s="62">
        <v>38502000</v>
      </c>
    </row>
    <row r="29" spans="1:26" ht="13.5">
      <c r="A29" s="58" t="s">
        <v>282</v>
      </c>
      <c r="B29" s="19">
        <v>5415906</v>
      </c>
      <c r="C29" s="19">
        <v>0</v>
      </c>
      <c r="D29" s="59">
        <v>0</v>
      </c>
      <c r="E29" s="60">
        <v>0</v>
      </c>
      <c r="F29" s="60">
        <v>0</v>
      </c>
      <c r="G29" s="60">
        <v>1470150</v>
      </c>
      <c r="H29" s="60">
        <v>1857717</v>
      </c>
      <c r="I29" s="60">
        <v>3327867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3327867</v>
      </c>
      <c r="W29" s="60">
        <v>0</v>
      </c>
      <c r="X29" s="60">
        <v>3327867</v>
      </c>
      <c r="Y29" s="61">
        <v>0</v>
      </c>
      <c r="Z29" s="62">
        <v>0</v>
      </c>
    </row>
    <row r="30" spans="1:26" ht="13.5">
      <c r="A30" s="58" t="s">
        <v>52</v>
      </c>
      <c r="B30" s="19">
        <v>168173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10672094</v>
      </c>
      <c r="E31" s="60">
        <v>10672094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2668024</v>
      </c>
      <c r="X31" s="60">
        <v>-2668024</v>
      </c>
      <c r="Y31" s="61">
        <v>-100</v>
      </c>
      <c r="Z31" s="62">
        <v>10672094</v>
      </c>
    </row>
    <row r="32" spans="1:26" ht="13.5">
      <c r="A32" s="70" t="s">
        <v>54</v>
      </c>
      <c r="B32" s="22">
        <f>SUM(B28:B31)</f>
        <v>151935269</v>
      </c>
      <c r="C32" s="22">
        <f>SUM(C28:C31)</f>
        <v>0</v>
      </c>
      <c r="D32" s="99">
        <f aca="true" t="shared" si="5" ref="D32:Z32">SUM(D28:D31)</f>
        <v>49174094</v>
      </c>
      <c r="E32" s="100">
        <f t="shared" si="5"/>
        <v>49174094</v>
      </c>
      <c r="F32" s="100">
        <f t="shared" si="5"/>
        <v>0</v>
      </c>
      <c r="G32" s="100">
        <f t="shared" si="5"/>
        <v>1470150</v>
      </c>
      <c r="H32" s="100">
        <f t="shared" si="5"/>
        <v>2860991</v>
      </c>
      <c r="I32" s="100">
        <f t="shared" si="5"/>
        <v>4331141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4331141</v>
      </c>
      <c r="W32" s="100">
        <f t="shared" si="5"/>
        <v>12293524</v>
      </c>
      <c r="X32" s="100">
        <f t="shared" si="5"/>
        <v>-7962383</v>
      </c>
      <c r="Y32" s="101">
        <f>+IF(W32&lt;&gt;0,(X32/W32)*100,0)</f>
        <v>-64.76892223905854</v>
      </c>
      <c r="Z32" s="102">
        <f t="shared" si="5"/>
        <v>49174094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71177799</v>
      </c>
      <c r="C35" s="19">
        <v>0</v>
      </c>
      <c r="D35" s="59">
        <v>83209000</v>
      </c>
      <c r="E35" s="60">
        <v>83209000</v>
      </c>
      <c r="F35" s="60">
        <v>104615312</v>
      </c>
      <c r="G35" s="60">
        <v>98158240</v>
      </c>
      <c r="H35" s="60">
        <v>101040956</v>
      </c>
      <c r="I35" s="60">
        <v>101040956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101040956</v>
      </c>
      <c r="W35" s="60">
        <v>20802250</v>
      </c>
      <c r="X35" s="60">
        <v>80238706</v>
      </c>
      <c r="Y35" s="61">
        <v>385.72</v>
      </c>
      <c r="Z35" s="62">
        <v>83209000</v>
      </c>
    </row>
    <row r="36" spans="1:26" ht="13.5">
      <c r="A36" s="58" t="s">
        <v>57</v>
      </c>
      <c r="B36" s="19">
        <v>152601431</v>
      </c>
      <c r="C36" s="19">
        <v>0</v>
      </c>
      <c r="D36" s="59">
        <v>118168000</v>
      </c>
      <c r="E36" s="60">
        <v>118168000</v>
      </c>
      <c r="F36" s="60">
        <v>152601431</v>
      </c>
      <c r="G36" s="60">
        <v>154068835</v>
      </c>
      <c r="H36" s="60">
        <v>155109700</v>
      </c>
      <c r="I36" s="60">
        <v>155109700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155109700</v>
      </c>
      <c r="W36" s="60">
        <v>29542000</v>
      </c>
      <c r="X36" s="60">
        <v>125567700</v>
      </c>
      <c r="Y36" s="61">
        <v>425.05</v>
      </c>
      <c r="Z36" s="62">
        <v>118168000</v>
      </c>
    </row>
    <row r="37" spans="1:26" ht="13.5">
      <c r="A37" s="58" t="s">
        <v>58</v>
      </c>
      <c r="B37" s="19">
        <v>14245241</v>
      </c>
      <c r="C37" s="19">
        <v>0</v>
      </c>
      <c r="D37" s="59">
        <v>29473000</v>
      </c>
      <c r="E37" s="60">
        <v>29473000</v>
      </c>
      <c r="F37" s="60">
        <v>47808212</v>
      </c>
      <c r="G37" s="60">
        <v>19853364</v>
      </c>
      <c r="H37" s="60">
        <v>22678959</v>
      </c>
      <c r="I37" s="60">
        <v>22678959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22678959</v>
      </c>
      <c r="W37" s="60">
        <v>7368250</v>
      </c>
      <c r="X37" s="60">
        <v>15310709</v>
      </c>
      <c r="Y37" s="61">
        <v>207.79</v>
      </c>
      <c r="Z37" s="62">
        <v>29473000</v>
      </c>
    </row>
    <row r="38" spans="1:26" ht="13.5">
      <c r="A38" s="58" t="s">
        <v>59</v>
      </c>
      <c r="B38" s="19">
        <v>0</v>
      </c>
      <c r="C38" s="19">
        <v>0</v>
      </c>
      <c r="D38" s="59">
        <v>5868000</v>
      </c>
      <c r="E38" s="60">
        <v>5868000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1467000</v>
      </c>
      <c r="X38" s="60">
        <v>-1467000</v>
      </c>
      <c r="Y38" s="61">
        <v>-100</v>
      </c>
      <c r="Z38" s="62">
        <v>5868000</v>
      </c>
    </row>
    <row r="39" spans="1:26" ht="13.5">
      <c r="A39" s="58" t="s">
        <v>60</v>
      </c>
      <c r="B39" s="19">
        <v>209533989</v>
      </c>
      <c r="C39" s="19">
        <v>0</v>
      </c>
      <c r="D39" s="59">
        <v>166036000</v>
      </c>
      <c r="E39" s="60">
        <v>166036000</v>
      </c>
      <c r="F39" s="60">
        <v>209408531</v>
      </c>
      <c r="G39" s="60">
        <v>232373711</v>
      </c>
      <c r="H39" s="60">
        <v>233471697</v>
      </c>
      <c r="I39" s="60">
        <v>233471697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233471697</v>
      </c>
      <c r="W39" s="60">
        <v>41509000</v>
      </c>
      <c r="X39" s="60">
        <v>191962697</v>
      </c>
      <c r="Y39" s="61">
        <v>462.46</v>
      </c>
      <c r="Z39" s="62">
        <v>166036000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60945623</v>
      </c>
      <c r="C42" s="19">
        <v>0</v>
      </c>
      <c r="D42" s="59">
        <v>49174140</v>
      </c>
      <c r="E42" s="60">
        <v>49174140</v>
      </c>
      <c r="F42" s="60">
        <v>1069668</v>
      </c>
      <c r="G42" s="60">
        <v>-4003501</v>
      </c>
      <c r="H42" s="60">
        <v>1569846</v>
      </c>
      <c r="I42" s="60">
        <v>-1363987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-1363987</v>
      </c>
      <c r="W42" s="60">
        <v>12293535</v>
      </c>
      <c r="X42" s="60">
        <v>-13657522</v>
      </c>
      <c r="Y42" s="61">
        <v>-111.1</v>
      </c>
      <c r="Z42" s="62">
        <v>49174140</v>
      </c>
    </row>
    <row r="43" spans="1:26" ht="13.5">
      <c r="A43" s="58" t="s">
        <v>63</v>
      </c>
      <c r="B43" s="19">
        <v>-61908723</v>
      </c>
      <c r="C43" s="19">
        <v>0</v>
      </c>
      <c r="D43" s="59">
        <v>-49174092</v>
      </c>
      <c r="E43" s="60">
        <v>-49174092</v>
      </c>
      <c r="F43" s="60">
        <v>0</v>
      </c>
      <c r="G43" s="60">
        <v>-1354213</v>
      </c>
      <c r="H43" s="60">
        <v>-1153323</v>
      </c>
      <c r="I43" s="60">
        <v>-2507536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-2507536</v>
      </c>
      <c r="W43" s="60">
        <v>-12293523</v>
      </c>
      <c r="X43" s="60">
        <v>9785987</v>
      </c>
      <c r="Y43" s="61">
        <v>-79.6</v>
      </c>
      <c r="Z43" s="62">
        <v>-49174092</v>
      </c>
    </row>
    <row r="44" spans="1:26" ht="13.5">
      <c r="A44" s="58" t="s">
        <v>64</v>
      </c>
      <c r="B44" s="19">
        <v>-65201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59755819</v>
      </c>
      <c r="C45" s="22">
        <v>0</v>
      </c>
      <c r="D45" s="99">
        <v>96006048</v>
      </c>
      <c r="E45" s="100">
        <v>96006048</v>
      </c>
      <c r="F45" s="100">
        <v>15976135</v>
      </c>
      <c r="G45" s="100">
        <v>10618421</v>
      </c>
      <c r="H45" s="100">
        <v>11034944</v>
      </c>
      <c r="I45" s="100">
        <v>11034944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11034944</v>
      </c>
      <c r="W45" s="100">
        <v>96006012</v>
      </c>
      <c r="X45" s="100">
        <v>-84971068</v>
      </c>
      <c r="Y45" s="101">
        <v>-88.51</v>
      </c>
      <c r="Z45" s="102">
        <v>96006048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1169474</v>
      </c>
      <c r="C49" s="52">
        <v>0</v>
      </c>
      <c r="D49" s="129">
        <v>1170086</v>
      </c>
      <c r="E49" s="54">
        <v>1132098</v>
      </c>
      <c r="F49" s="54">
        <v>0</v>
      </c>
      <c r="G49" s="54">
        <v>0</v>
      </c>
      <c r="H49" s="54">
        <v>0</v>
      </c>
      <c r="I49" s="54">
        <v>3296429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628959</v>
      </c>
      <c r="W49" s="54">
        <v>5252986</v>
      </c>
      <c r="X49" s="54">
        <v>0</v>
      </c>
      <c r="Y49" s="54">
        <v>0</v>
      </c>
      <c r="Z49" s="130">
        <v>12650032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100.00009199521993</v>
      </c>
      <c r="E58" s="7">
        <f t="shared" si="6"/>
        <v>100.00009199521993</v>
      </c>
      <c r="F58" s="7">
        <f t="shared" si="6"/>
        <v>2.3045203626931516</v>
      </c>
      <c r="G58" s="7">
        <f t="shared" si="6"/>
        <v>6.318281105246607</v>
      </c>
      <c r="H58" s="7">
        <f t="shared" si="6"/>
        <v>10.472434522858803</v>
      </c>
      <c r="I58" s="7">
        <f t="shared" si="6"/>
        <v>6.370001848908974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6.370001848908974</v>
      </c>
      <c r="W58" s="7">
        <f t="shared" si="6"/>
        <v>100.00006133012782</v>
      </c>
      <c r="X58" s="7">
        <f t="shared" si="6"/>
        <v>0</v>
      </c>
      <c r="Y58" s="7">
        <f t="shared" si="6"/>
        <v>0</v>
      </c>
      <c r="Z58" s="8">
        <f t="shared" si="6"/>
        <v>100.00009199521993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100.0000938603152</v>
      </c>
      <c r="E59" s="10">
        <f t="shared" si="7"/>
        <v>100.0000938603152</v>
      </c>
      <c r="F59" s="10">
        <f t="shared" si="7"/>
        <v>1.9814424164081645</v>
      </c>
      <c r="G59" s="10">
        <f t="shared" si="7"/>
        <v>6.015615873722374</v>
      </c>
      <c r="H59" s="10">
        <f t="shared" si="7"/>
        <v>9.892310560132161</v>
      </c>
      <c r="I59" s="10">
        <f t="shared" si="7"/>
        <v>5.959425178170244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5.959425178170244</v>
      </c>
      <c r="W59" s="10">
        <f t="shared" si="7"/>
        <v>100.00006257352389</v>
      </c>
      <c r="X59" s="10">
        <f t="shared" si="7"/>
        <v>0</v>
      </c>
      <c r="Y59" s="10">
        <f t="shared" si="7"/>
        <v>0</v>
      </c>
      <c r="Z59" s="11">
        <f t="shared" si="7"/>
        <v>100.0000938603152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133.33333333333331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133.33333333333331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10978014</v>
      </c>
      <c r="C67" s="24"/>
      <c r="D67" s="25">
        <v>6522078</v>
      </c>
      <c r="E67" s="26">
        <v>6522078</v>
      </c>
      <c r="F67" s="26">
        <v>1172782</v>
      </c>
      <c r="G67" s="26">
        <v>1176570</v>
      </c>
      <c r="H67" s="26">
        <v>1177052</v>
      </c>
      <c r="I67" s="26">
        <v>3526404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3526404</v>
      </c>
      <c r="W67" s="26">
        <v>1630520</v>
      </c>
      <c r="X67" s="26"/>
      <c r="Y67" s="25"/>
      <c r="Z67" s="27">
        <v>6522078</v>
      </c>
    </row>
    <row r="68" spans="1:26" ht="13.5" hidden="1">
      <c r="A68" s="37" t="s">
        <v>31</v>
      </c>
      <c r="B68" s="19">
        <v>10759625</v>
      </c>
      <c r="C68" s="19"/>
      <c r="D68" s="20">
        <v>6392478</v>
      </c>
      <c r="E68" s="21">
        <v>6392478</v>
      </c>
      <c r="F68" s="21">
        <v>1172782</v>
      </c>
      <c r="G68" s="21">
        <v>1172781</v>
      </c>
      <c r="H68" s="21">
        <v>1169474</v>
      </c>
      <c r="I68" s="21">
        <v>3515037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3515037</v>
      </c>
      <c r="W68" s="21">
        <v>1598120</v>
      </c>
      <c r="X68" s="21"/>
      <c r="Y68" s="20"/>
      <c r="Z68" s="23">
        <v>6392478</v>
      </c>
    </row>
    <row r="69" spans="1:26" ht="13.5" hidden="1">
      <c r="A69" s="38" t="s">
        <v>32</v>
      </c>
      <c r="B69" s="19">
        <v>218389</v>
      </c>
      <c r="C69" s="19"/>
      <c r="D69" s="20">
        <v>129600</v>
      </c>
      <c r="E69" s="21">
        <v>129600</v>
      </c>
      <c r="F69" s="21"/>
      <c r="G69" s="21">
        <v>3789</v>
      </c>
      <c r="H69" s="21">
        <v>7578</v>
      </c>
      <c r="I69" s="21">
        <v>11367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11367</v>
      </c>
      <c r="W69" s="21">
        <v>32400</v>
      </c>
      <c r="X69" s="21"/>
      <c r="Y69" s="20"/>
      <c r="Z69" s="23">
        <v>129600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129600</v>
      </c>
      <c r="E73" s="21">
        <v>129600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32400</v>
      </c>
      <c r="X73" s="21"/>
      <c r="Y73" s="20"/>
      <c r="Z73" s="23">
        <v>129600</v>
      </c>
    </row>
    <row r="74" spans="1:26" ht="13.5" hidden="1">
      <c r="A74" s="39" t="s">
        <v>107</v>
      </c>
      <c r="B74" s="19">
        <v>218389</v>
      </c>
      <c r="C74" s="19"/>
      <c r="D74" s="20"/>
      <c r="E74" s="21"/>
      <c r="F74" s="21"/>
      <c r="G74" s="21">
        <v>3789</v>
      </c>
      <c r="H74" s="21">
        <v>7578</v>
      </c>
      <c r="I74" s="21">
        <v>11367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11367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6522084</v>
      </c>
      <c r="E76" s="34">
        <v>6522084</v>
      </c>
      <c r="F76" s="34">
        <v>27027</v>
      </c>
      <c r="G76" s="34">
        <v>74339</v>
      </c>
      <c r="H76" s="34">
        <v>123266</v>
      </c>
      <c r="I76" s="34">
        <v>224632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224632</v>
      </c>
      <c r="W76" s="34">
        <v>1630521</v>
      </c>
      <c r="X76" s="34"/>
      <c r="Y76" s="33"/>
      <c r="Z76" s="35">
        <v>6522084</v>
      </c>
    </row>
    <row r="77" spans="1:26" ht="13.5" hidden="1">
      <c r="A77" s="37" t="s">
        <v>31</v>
      </c>
      <c r="B77" s="19"/>
      <c r="C77" s="19"/>
      <c r="D77" s="20">
        <v>6392484</v>
      </c>
      <c r="E77" s="21">
        <v>6392484</v>
      </c>
      <c r="F77" s="21">
        <v>23238</v>
      </c>
      <c r="G77" s="21">
        <v>70550</v>
      </c>
      <c r="H77" s="21">
        <v>115688</v>
      </c>
      <c r="I77" s="21">
        <v>209476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209476</v>
      </c>
      <c r="W77" s="21">
        <v>1598121</v>
      </c>
      <c r="X77" s="21"/>
      <c r="Y77" s="20"/>
      <c r="Z77" s="23">
        <v>6392484</v>
      </c>
    </row>
    <row r="78" spans="1:26" ht="13.5" hidden="1">
      <c r="A78" s="38" t="s">
        <v>32</v>
      </c>
      <c r="B78" s="19"/>
      <c r="C78" s="19"/>
      <c r="D78" s="20">
        <v>129600</v>
      </c>
      <c r="E78" s="21">
        <v>129600</v>
      </c>
      <c r="F78" s="21">
        <v>3789</v>
      </c>
      <c r="G78" s="21">
        <v>3789</v>
      </c>
      <c r="H78" s="21">
        <v>7578</v>
      </c>
      <c r="I78" s="21">
        <v>15156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15156</v>
      </c>
      <c r="W78" s="21">
        <v>32400</v>
      </c>
      <c r="X78" s="21"/>
      <c r="Y78" s="20"/>
      <c r="Z78" s="23">
        <v>129600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>
        <v>3789</v>
      </c>
      <c r="G82" s="21">
        <v>3789</v>
      </c>
      <c r="H82" s="21">
        <v>7578</v>
      </c>
      <c r="I82" s="21">
        <v>15156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15156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129600</v>
      </c>
      <c r="E83" s="21">
        <v>129600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32400</v>
      </c>
      <c r="X83" s="21"/>
      <c r="Y83" s="20"/>
      <c r="Z83" s="23">
        <v>129600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15569769</v>
      </c>
      <c r="D5" s="153">
        <f>SUM(D6:D8)</f>
        <v>0</v>
      </c>
      <c r="E5" s="154">
        <f t="shared" si="0"/>
        <v>85778919</v>
      </c>
      <c r="F5" s="100">
        <f t="shared" si="0"/>
        <v>85778919</v>
      </c>
      <c r="G5" s="100">
        <f t="shared" si="0"/>
        <v>39513875</v>
      </c>
      <c r="H5" s="100">
        <f t="shared" si="0"/>
        <v>2452744</v>
      </c>
      <c r="I5" s="100">
        <f t="shared" si="0"/>
        <v>1532746</v>
      </c>
      <c r="J5" s="100">
        <f t="shared" si="0"/>
        <v>43499365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43499365</v>
      </c>
      <c r="X5" s="100">
        <f t="shared" si="0"/>
        <v>21444730</v>
      </c>
      <c r="Y5" s="100">
        <f t="shared" si="0"/>
        <v>22054635</v>
      </c>
      <c r="Z5" s="137">
        <f>+IF(X5&lt;&gt;0,+(Y5/X5)*100,0)</f>
        <v>102.84407870838197</v>
      </c>
      <c r="AA5" s="153">
        <f>SUM(AA6:AA8)</f>
        <v>85778919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15569769</v>
      </c>
      <c r="D7" s="157"/>
      <c r="E7" s="158">
        <v>85778919</v>
      </c>
      <c r="F7" s="159">
        <v>85778919</v>
      </c>
      <c r="G7" s="159">
        <v>39513875</v>
      </c>
      <c r="H7" s="159">
        <v>2452744</v>
      </c>
      <c r="I7" s="159">
        <v>1532746</v>
      </c>
      <c r="J7" s="159">
        <v>43499365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43499365</v>
      </c>
      <c r="X7" s="159">
        <v>21444730</v>
      </c>
      <c r="Y7" s="159">
        <v>22054635</v>
      </c>
      <c r="Z7" s="141">
        <v>102.84</v>
      </c>
      <c r="AA7" s="157">
        <v>85778919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5071996</v>
      </c>
      <c r="D9" s="153">
        <f>SUM(D10:D14)</f>
        <v>0</v>
      </c>
      <c r="E9" s="154">
        <f t="shared" si="1"/>
        <v>4716366</v>
      </c>
      <c r="F9" s="100">
        <f t="shared" si="1"/>
        <v>4716366</v>
      </c>
      <c r="G9" s="100">
        <f t="shared" si="1"/>
        <v>298829</v>
      </c>
      <c r="H9" s="100">
        <f t="shared" si="1"/>
        <v>420189</v>
      </c>
      <c r="I9" s="100">
        <f t="shared" si="1"/>
        <v>426590</v>
      </c>
      <c r="J9" s="100">
        <f t="shared" si="1"/>
        <v>1145608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1145608</v>
      </c>
      <c r="X9" s="100">
        <f t="shared" si="1"/>
        <v>1179092</v>
      </c>
      <c r="Y9" s="100">
        <f t="shared" si="1"/>
        <v>-33484</v>
      </c>
      <c r="Z9" s="137">
        <f>+IF(X9&lt;&gt;0,+(Y9/X9)*100,0)</f>
        <v>-2.839812330165924</v>
      </c>
      <c r="AA9" s="153">
        <f>SUM(AA10:AA14)</f>
        <v>4716366</v>
      </c>
    </row>
    <row r="10" spans="1:27" ht="13.5">
      <c r="A10" s="138" t="s">
        <v>79</v>
      </c>
      <c r="B10" s="136"/>
      <c r="C10" s="155">
        <v>1546843</v>
      </c>
      <c r="D10" s="155"/>
      <c r="E10" s="156">
        <v>1447166</v>
      </c>
      <c r="F10" s="60">
        <v>1447166</v>
      </c>
      <c r="G10" s="60">
        <v>6889</v>
      </c>
      <c r="H10" s="60">
        <v>3789</v>
      </c>
      <c r="I10" s="60">
        <v>9720</v>
      </c>
      <c r="J10" s="60">
        <v>20398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20398</v>
      </c>
      <c r="X10" s="60">
        <v>361792</v>
      </c>
      <c r="Y10" s="60">
        <v>-341394</v>
      </c>
      <c r="Z10" s="140">
        <v>-94.36</v>
      </c>
      <c r="AA10" s="155">
        <v>1447166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3525153</v>
      </c>
      <c r="D12" s="155"/>
      <c r="E12" s="156">
        <v>3269200</v>
      </c>
      <c r="F12" s="60">
        <v>3269200</v>
      </c>
      <c r="G12" s="60">
        <v>291940</v>
      </c>
      <c r="H12" s="60">
        <v>416400</v>
      </c>
      <c r="I12" s="60">
        <v>416870</v>
      </c>
      <c r="J12" s="60">
        <v>1125210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1125210</v>
      </c>
      <c r="X12" s="60">
        <v>817300</v>
      </c>
      <c r="Y12" s="60">
        <v>307910</v>
      </c>
      <c r="Z12" s="140">
        <v>37.67</v>
      </c>
      <c r="AA12" s="155">
        <v>3269200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42126445</v>
      </c>
      <c r="D15" s="153">
        <f>SUM(D16:D18)</f>
        <v>0</v>
      </c>
      <c r="E15" s="154">
        <f t="shared" si="2"/>
        <v>39502000</v>
      </c>
      <c r="F15" s="100">
        <f t="shared" si="2"/>
        <v>39502000</v>
      </c>
      <c r="G15" s="100">
        <f t="shared" si="2"/>
        <v>16759094</v>
      </c>
      <c r="H15" s="100">
        <f t="shared" si="2"/>
        <v>2400000</v>
      </c>
      <c r="I15" s="100">
        <f t="shared" si="2"/>
        <v>2500000</v>
      </c>
      <c r="J15" s="100">
        <f t="shared" si="2"/>
        <v>21659094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21659094</v>
      </c>
      <c r="X15" s="100">
        <f t="shared" si="2"/>
        <v>9875500</v>
      </c>
      <c r="Y15" s="100">
        <f t="shared" si="2"/>
        <v>11783594</v>
      </c>
      <c r="Z15" s="137">
        <f>+IF(X15&lt;&gt;0,+(Y15/X15)*100,0)</f>
        <v>119.32149258265403</v>
      </c>
      <c r="AA15" s="153">
        <f>SUM(AA16:AA18)</f>
        <v>39502000</v>
      </c>
    </row>
    <row r="16" spans="1:27" ht="13.5">
      <c r="A16" s="138" t="s">
        <v>85</v>
      </c>
      <c r="B16" s="136"/>
      <c r="C16" s="155">
        <v>42126445</v>
      </c>
      <c r="D16" s="155"/>
      <c r="E16" s="156">
        <v>39502000</v>
      </c>
      <c r="F16" s="60">
        <v>39502000</v>
      </c>
      <c r="G16" s="60">
        <v>16759094</v>
      </c>
      <c r="H16" s="60">
        <v>2400000</v>
      </c>
      <c r="I16" s="60">
        <v>2500000</v>
      </c>
      <c r="J16" s="60">
        <v>21659094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21659094</v>
      </c>
      <c r="X16" s="60">
        <v>9875500</v>
      </c>
      <c r="Y16" s="60">
        <v>11783594</v>
      </c>
      <c r="Z16" s="140">
        <v>119.32</v>
      </c>
      <c r="AA16" s="155">
        <v>39502000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129600</v>
      </c>
      <c r="F19" s="100">
        <f t="shared" si="3"/>
        <v>129600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32400</v>
      </c>
      <c r="Y19" s="100">
        <f t="shared" si="3"/>
        <v>-32400</v>
      </c>
      <c r="Z19" s="137">
        <f>+IF(X19&lt;&gt;0,+(Y19/X19)*100,0)</f>
        <v>-100</v>
      </c>
      <c r="AA19" s="153">
        <f>SUM(AA20:AA23)</f>
        <v>129600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129600</v>
      </c>
      <c r="F23" s="60">
        <v>129600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32400</v>
      </c>
      <c r="Y23" s="60">
        <v>-32400</v>
      </c>
      <c r="Z23" s="140">
        <v>-100</v>
      </c>
      <c r="AA23" s="155">
        <v>129600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62768210</v>
      </c>
      <c r="D25" s="168">
        <f>+D5+D9+D15+D19+D24</f>
        <v>0</v>
      </c>
      <c r="E25" s="169">
        <f t="shared" si="4"/>
        <v>130126885</v>
      </c>
      <c r="F25" s="73">
        <f t="shared" si="4"/>
        <v>130126885</v>
      </c>
      <c r="G25" s="73">
        <f t="shared" si="4"/>
        <v>56571798</v>
      </c>
      <c r="H25" s="73">
        <f t="shared" si="4"/>
        <v>5272933</v>
      </c>
      <c r="I25" s="73">
        <f t="shared" si="4"/>
        <v>4459336</v>
      </c>
      <c r="J25" s="73">
        <f t="shared" si="4"/>
        <v>66304067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66304067</v>
      </c>
      <c r="X25" s="73">
        <f t="shared" si="4"/>
        <v>32531722</v>
      </c>
      <c r="Y25" s="73">
        <f t="shared" si="4"/>
        <v>33772345</v>
      </c>
      <c r="Z25" s="170">
        <f>+IF(X25&lt;&gt;0,+(Y25/X25)*100,0)</f>
        <v>103.8135792504313</v>
      </c>
      <c r="AA25" s="168">
        <f>+AA5+AA9+AA15+AA19+AA24</f>
        <v>130126885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36039425</v>
      </c>
      <c r="D28" s="153">
        <f>SUM(D29:D31)</f>
        <v>0</v>
      </c>
      <c r="E28" s="154">
        <f t="shared" si="5"/>
        <v>46862829</v>
      </c>
      <c r="F28" s="100">
        <f t="shared" si="5"/>
        <v>46862829</v>
      </c>
      <c r="G28" s="100">
        <f t="shared" si="5"/>
        <v>32416343</v>
      </c>
      <c r="H28" s="100">
        <f t="shared" si="5"/>
        <v>1865845</v>
      </c>
      <c r="I28" s="100">
        <f t="shared" si="5"/>
        <v>1948850</v>
      </c>
      <c r="J28" s="100">
        <f t="shared" si="5"/>
        <v>36231038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36231038</v>
      </c>
      <c r="X28" s="100">
        <f t="shared" si="5"/>
        <v>11715708</v>
      </c>
      <c r="Y28" s="100">
        <f t="shared" si="5"/>
        <v>24515330</v>
      </c>
      <c r="Z28" s="137">
        <f>+IF(X28&lt;&gt;0,+(Y28/X28)*100,0)</f>
        <v>209.2518010861998</v>
      </c>
      <c r="AA28" s="153">
        <f>SUM(AA29:AA31)</f>
        <v>46862829</v>
      </c>
    </row>
    <row r="29" spans="1:27" ht="13.5">
      <c r="A29" s="138" t="s">
        <v>75</v>
      </c>
      <c r="B29" s="136"/>
      <c r="C29" s="155">
        <v>13939769</v>
      </c>
      <c r="D29" s="155"/>
      <c r="E29" s="156">
        <v>17589539</v>
      </c>
      <c r="F29" s="60">
        <v>17589539</v>
      </c>
      <c r="G29" s="60">
        <v>1512345</v>
      </c>
      <c r="H29" s="60">
        <v>1015964</v>
      </c>
      <c r="I29" s="60">
        <v>951429</v>
      </c>
      <c r="J29" s="60">
        <v>3479738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3479738</v>
      </c>
      <c r="X29" s="60">
        <v>4397385</v>
      </c>
      <c r="Y29" s="60">
        <v>-917647</v>
      </c>
      <c r="Z29" s="140">
        <v>-20.87</v>
      </c>
      <c r="AA29" s="155">
        <v>17589539</v>
      </c>
    </row>
    <row r="30" spans="1:27" ht="13.5">
      <c r="A30" s="138" t="s">
        <v>76</v>
      </c>
      <c r="B30" s="136"/>
      <c r="C30" s="157">
        <v>16690564</v>
      </c>
      <c r="D30" s="157"/>
      <c r="E30" s="158">
        <v>22961872</v>
      </c>
      <c r="F30" s="159">
        <v>22961872</v>
      </c>
      <c r="G30" s="159">
        <v>30410627</v>
      </c>
      <c r="H30" s="159">
        <v>271227</v>
      </c>
      <c r="I30" s="159">
        <v>597191</v>
      </c>
      <c r="J30" s="159">
        <v>31279045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31279045</v>
      </c>
      <c r="X30" s="159">
        <v>5740468</v>
      </c>
      <c r="Y30" s="159">
        <v>25538577</v>
      </c>
      <c r="Z30" s="141">
        <v>444.89</v>
      </c>
      <c r="AA30" s="157">
        <v>22961872</v>
      </c>
    </row>
    <row r="31" spans="1:27" ht="13.5">
      <c r="A31" s="138" t="s">
        <v>77</v>
      </c>
      <c r="B31" s="136"/>
      <c r="C31" s="155">
        <v>5409092</v>
      </c>
      <c r="D31" s="155"/>
      <c r="E31" s="156">
        <v>6311418</v>
      </c>
      <c r="F31" s="60">
        <v>6311418</v>
      </c>
      <c r="G31" s="60">
        <v>493371</v>
      </c>
      <c r="H31" s="60">
        <v>578654</v>
      </c>
      <c r="I31" s="60">
        <v>400230</v>
      </c>
      <c r="J31" s="60">
        <v>1472255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1472255</v>
      </c>
      <c r="X31" s="60">
        <v>1577855</v>
      </c>
      <c r="Y31" s="60">
        <v>-105600</v>
      </c>
      <c r="Z31" s="140">
        <v>-6.69</v>
      </c>
      <c r="AA31" s="155">
        <v>6311418</v>
      </c>
    </row>
    <row r="32" spans="1:27" ht="13.5">
      <c r="A32" s="135" t="s">
        <v>78</v>
      </c>
      <c r="B32" s="136"/>
      <c r="C32" s="153">
        <f aca="true" t="shared" si="6" ref="C32:Y32">SUM(C33:C37)</f>
        <v>10306313</v>
      </c>
      <c r="D32" s="153">
        <f>SUM(D33:D37)</f>
        <v>0</v>
      </c>
      <c r="E32" s="154">
        <f t="shared" si="6"/>
        <v>19342897</v>
      </c>
      <c r="F32" s="100">
        <f t="shared" si="6"/>
        <v>19342897</v>
      </c>
      <c r="G32" s="100">
        <f t="shared" si="6"/>
        <v>622931</v>
      </c>
      <c r="H32" s="100">
        <f t="shared" si="6"/>
        <v>658673</v>
      </c>
      <c r="I32" s="100">
        <f t="shared" si="6"/>
        <v>636035</v>
      </c>
      <c r="J32" s="100">
        <f t="shared" si="6"/>
        <v>1917639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1917639</v>
      </c>
      <c r="X32" s="100">
        <f t="shared" si="6"/>
        <v>4835724</v>
      </c>
      <c r="Y32" s="100">
        <f t="shared" si="6"/>
        <v>-2918085</v>
      </c>
      <c r="Z32" s="137">
        <f>+IF(X32&lt;&gt;0,+(Y32/X32)*100,0)</f>
        <v>-60.344324862212986</v>
      </c>
      <c r="AA32" s="153">
        <f>SUM(AA33:AA37)</f>
        <v>19342897</v>
      </c>
    </row>
    <row r="33" spans="1:27" ht="13.5">
      <c r="A33" s="138" t="s">
        <v>79</v>
      </c>
      <c r="B33" s="136"/>
      <c r="C33" s="155">
        <v>7233183</v>
      </c>
      <c r="D33" s="155"/>
      <c r="E33" s="156">
        <v>13894248</v>
      </c>
      <c r="F33" s="60">
        <v>13894248</v>
      </c>
      <c r="G33" s="60">
        <v>354700</v>
      </c>
      <c r="H33" s="60">
        <v>380416</v>
      </c>
      <c r="I33" s="60">
        <v>357778</v>
      </c>
      <c r="J33" s="60">
        <v>1092894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1092894</v>
      </c>
      <c r="X33" s="60">
        <v>3473562</v>
      </c>
      <c r="Y33" s="60">
        <v>-2380668</v>
      </c>
      <c r="Z33" s="140">
        <v>-68.54</v>
      </c>
      <c r="AA33" s="155">
        <v>13894248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3073130</v>
      </c>
      <c r="D35" s="155"/>
      <c r="E35" s="156">
        <v>5448649</v>
      </c>
      <c r="F35" s="60">
        <v>5448649</v>
      </c>
      <c r="G35" s="60">
        <v>268231</v>
      </c>
      <c r="H35" s="60">
        <v>278257</v>
      </c>
      <c r="I35" s="60">
        <v>278257</v>
      </c>
      <c r="J35" s="60">
        <v>824745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824745</v>
      </c>
      <c r="X35" s="60">
        <v>1362162</v>
      </c>
      <c r="Y35" s="60">
        <v>-537417</v>
      </c>
      <c r="Z35" s="140">
        <v>-39.45</v>
      </c>
      <c r="AA35" s="155">
        <v>5448649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9860838</v>
      </c>
      <c r="D38" s="153">
        <f>SUM(D39:D41)</f>
        <v>0</v>
      </c>
      <c r="E38" s="154">
        <f t="shared" si="7"/>
        <v>14747288</v>
      </c>
      <c r="F38" s="100">
        <f t="shared" si="7"/>
        <v>14747288</v>
      </c>
      <c r="G38" s="100">
        <f t="shared" si="7"/>
        <v>833805</v>
      </c>
      <c r="H38" s="100">
        <f t="shared" si="7"/>
        <v>481954</v>
      </c>
      <c r="I38" s="100">
        <f t="shared" si="7"/>
        <v>776465</v>
      </c>
      <c r="J38" s="100">
        <f t="shared" si="7"/>
        <v>2092224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2092224</v>
      </c>
      <c r="X38" s="100">
        <f t="shared" si="7"/>
        <v>3686822</v>
      </c>
      <c r="Y38" s="100">
        <f t="shared" si="7"/>
        <v>-1594598</v>
      </c>
      <c r="Z38" s="137">
        <f>+IF(X38&lt;&gt;0,+(Y38/X38)*100,0)</f>
        <v>-43.2512879656246</v>
      </c>
      <c r="AA38" s="153">
        <f>SUM(AA39:AA41)</f>
        <v>14747288</v>
      </c>
    </row>
    <row r="39" spans="1:27" ht="13.5">
      <c r="A39" s="138" t="s">
        <v>85</v>
      </c>
      <c r="B39" s="136"/>
      <c r="C39" s="155">
        <v>9860838</v>
      </c>
      <c r="D39" s="155"/>
      <c r="E39" s="156">
        <v>14747288</v>
      </c>
      <c r="F39" s="60">
        <v>14747288</v>
      </c>
      <c r="G39" s="60">
        <v>833805</v>
      </c>
      <c r="H39" s="60">
        <v>481954</v>
      </c>
      <c r="I39" s="60">
        <v>776465</v>
      </c>
      <c r="J39" s="60">
        <v>2092224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2092224</v>
      </c>
      <c r="X39" s="60">
        <v>3686822</v>
      </c>
      <c r="Y39" s="60">
        <v>-1594598</v>
      </c>
      <c r="Z39" s="140">
        <v>-43.25</v>
      </c>
      <c r="AA39" s="155">
        <v>14747288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56206576</v>
      </c>
      <c r="D48" s="168">
        <f>+D28+D32+D38+D42+D47</f>
        <v>0</v>
      </c>
      <c r="E48" s="169">
        <f t="shared" si="9"/>
        <v>80953014</v>
      </c>
      <c r="F48" s="73">
        <f t="shared" si="9"/>
        <v>80953014</v>
      </c>
      <c r="G48" s="73">
        <f t="shared" si="9"/>
        <v>33873079</v>
      </c>
      <c r="H48" s="73">
        <f t="shared" si="9"/>
        <v>3006472</v>
      </c>
      <c r="I48" s="73">
        <f t="shared" si="9"/>
        <v>3361350</v>
      </c>
      <c r="J48" s="73">
        <f t="shared" si="9"/>
        <v>40240901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40240901</v>
      </c>
      <c r="X48" s="73">
        <f t="shared" si="9"/>
        <v>20238254</v>
      </c>
      <c r="Y48" s="73">
        <f t="shared" si="9"/>
        <v>20002647</v>
      </c>
      <c r="Z48" s="170">
        <f>+IF(X48&lt;&gt;0,+(Y48/X48)*100,0)</f>
        <v>98.83583336783894</v>
      </c>
      <c r="AA48" s="168">
        <f>+AA28+AA32+AA38+AA42+AA47</f>
        <v>80953014</v>
      </c>
    </row>
    <row r="49" spans="1:27" ht="13.5">
      <c r="A49" s="148" t="s">
        <v>49</v>
      </c>
      <c r="B49" s="149"/>
      <c r="C49" s="171">
        <f aca="true" t="shared" si="10" ref="C49:Y49">+C25-C48</f>
        <v>6561634</v>
      </c>
      <c r="D49" s="171">
        <f>+D25-D48</f>
        <v>0</v>
      </c>
      <c r="E49" s="172">
        <f t="shared" si="10"/>
        <v>49173871</v>
      </c>
      <c r="F49" s="173">
        <f t="shared" si="10"/>
        <v>49173871</v>
      </c>
      <c r="G49" s="173">
        <f t="shared" si="10"/>
        <v>22698719</v>
      </c>
      <c r="H49" s="173">
        <f t="shared" si="10"/>
        <v>2266461</v>
      </c>
      <c r="I49" s="173">
        <f t="shared" si="10"/>
        <v>1097986</v>
      </c>
      <c r="J49" s="173">
        <f t="shared" si="10"/>
        <v>26063166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26063166</v>
      </c>
      <c r="X49" s="173">
        <f>IF(F25=F48,0,X25-X48)</f>
        <v>12293468</v>
      </c>
      <c r="Y49" s="173">
        <f t="shared" si="10"/>
        <v>13769698</v>
      </c>
      <c r="Z49" s="174">
        <f>+IF(X49&lt;&gt;0,+(Y49/X49)*100,0)</f>
        <v>112.0082469812424</v>
      </c>
      <c r="AA49" s="171">
        <f>+AA25-AA48</f>
        <v>49173871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10759625</v>
      </c>
      <c r="D5" s="155">
        <v>0</v>
      </c>
      <c r="E5" s="156">
        <v>6392478</v>
      </c>
      <c r="F5" s="60">
        <v>6392478</v>
      </c>
      <c r="G5" s="60">
        <v>1172782</v>
      </c>
      <c r="H5" s="60">
        <v>1172781</v>
      </c>
      <c r="I5" s="60">
        <v>1169474</v>
      </c>
      <c r="J5" s="60">
        <v>3515037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3515037</v>
      </c>
      <c r="X5" s="60">
        <v>1598120</v>
      </c>
      <c r="Y5" s="60">
        <v>1916917</v>
      </c>
      <c r="Z5" s="140">
        <v>119.95</v>
      </c>
      <c r="AA5" s="155">
        <v>6392478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129600</v>
      </c>
      <c r="F10" s="54">
        <v>129600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32400</v>
      </c>
      <c r="Y10" s="54">
        <v>-32400</v>
      </c>
      <c r="Z10" s="184">
        <v>-100</v>
      </c>
      <c r="AA10" s="130">
        <v>129600</v>
      </c>
    </row>
    <row r="11" spans="1:27" ht="13.5">
      <c r="A11" s="183" t="s">
        <v>107</v>
      </c>
      <c r="B11" s="185"/>
      <c r="C11" s="155">
        <v>218389</v>
      </c>
      <c r="D11" s="155">
        <v>0</v>
      </c>
      <c r="E11" s="156">
        <v>0</v>
      </c>
      <c r="F11" s="60">
        <v>0</v>
      </c>
      <c r="G11" s="60">
        <v>0</v>
      </c>
      <c r="H11" s="60">
        <v>3789</v>
      </c>
      <c r="I11" s="60">
        <v>7578</v>
      </c>
      <c r="J11" s="60">
        <v>11367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11367</v>
      </c>
      <c r="X11" s="60">
        <v>0</v>
      </c>
      <c r="Y11" s="60">
        <v>11367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39833</v>
      </c>
      <c r="D12" s="155">
        <v>0</v>
      </c>
      <c r="E12" s="156">
        <v>46607</v>
      </c>
      <c r="F12" s="60">
        <v>46607</v>
      </c>
      <c r="G12" s="60">
        <v>2297</v>
      </c>
      <c r="H12" s="60">
        <v>0</v>
      </c>
      <c r="I12" s="60">
        <v>7705</v>
      </c>
      <c r="J12" s="60">
        <v>10002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10002</v>
      </c>
      <c r="X12" s="60">
        <v>11652</v>
      </c>
      <c r="Y12" s="60">
        <v>-1650</v>
      </c>
      <c r="Z12" s="140">
        <v>-14.16</v>
      </c>
      <c r="AA12" s="155">
        <v>46607</v>
      </c>
    </row>
    <row r="13" spans="1:27" ht="13.5">
      <c r="A13" s="181" t="s">
        <v>109</v>
      </c>
      <c r="B13" s="185"/>
      <c r="C13" s="155">
        <v>1816863</v>
      </c>
      <c r="D13" s="155">
        <v>0</v>
      </c>
      <c r="E13" s="156">
        <v>350000</v>
      </c>
      <c r="F13" s="60">
        <v>350000</v>
      </c>
      <c r="G13" s="60">
        <v>80114</v>
      </c>
      <c r="H13" s="60">
        <v>375377</v>
      </c>
      <c r="I13" s="60">
        <v>353374</v>
      </c>
      <c r="J13" s="60">
        <v>808865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808865</v>
      </c>
      <c r="X13" s="60">
        <v>87500</v>
      </c>
      <c r="Y13" s="60">
        <v>721365</v>
      </c>
      <c r="Z13" s="140">
        <v>824.42</v>
      </c>
      <c r="AA13" s="155">
        <v>350000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99320</v>
      </c>
      <c r="D16" s="155">
        <v>0</v>
      </c>
      <c r="E16" s="156">
        <v>300000</v>
      </c>
      <c r="F16" s="60">
        <v>300000</v>
      </c>
      <c r="G16" s="60">
        <v>21030</v>
      </c>
      <c r="H16" s="60">
        <v>7500</v>
      </c>
      <c r="I16" s="60">
        <v>7200</v>
      </c>
      <c r="J16" s="60">
        <v>35730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35730</v>
      </c>
      <c r="X16" s="60">
        <v>75000</v>
      </c>
      <c r="Y16" s="60">
        <v>-39270</v>
      </c>
      <c r="Z16" s="140">
        <v>-52.36</v>
      </c>
      <c r="AA16" s="155">
        <v>300000</v>
      </c>
    </row>
    <row r="17" spans="1:27" ht="13.5">
      <c r="A17" s="181" t="s">
        <v>113</v>
      </c>
      <c r="B17" s="185"/>
      <c r="C17" s="155">
        <v>3425833</v>
      </c>
      <c r="D17" s="155">
        <v>0</v>
      </c>
      <c r="E17" s="156">
        <v>2969200</v>
      </c>
      <c r="F17" s="60">
        <v>2969200</v>
      </c>
      <c r="G17" s="60">
        <v>270910</v>
      </c>
      <c r="H17" s="60">
        <v>408900</v>
      </c>
      <c r="I17" s="60">
        <v>409670</v>
      </c>
      <c r="J17" s="60">
        <v>1089480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1089480</v>
      </c>
      <c r="X17" s="60">
        <v>742300</v>
      </c>
      <c r="Y17" s="60">
        <v>347180</v>
      </c>
      <c r="Z17" s="140">
        <v>46.77</v>
      </c>
      <c r="AA17" s="155">
        <v>2969200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30116000</v>
      </c>
      <c r="H18" s="60">
        <v>0</v>
      </c>
      <c r="I18" s="60">
        <v>0</v>
      </c>
      <c r="J18" s="60">
        <v>30116000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30116000</v>
      </c>
      <c r="X18" s="60">
        <v>0</v>
      </c>
      <c r="Y18" s="60">
        <v>30116000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5291210</v>
      </c>
      <c r="D19" s="155">
        <v>0</v>
      </c>
      <c r="E19" s="156">
        <v>73285000</v>
      </c>
      <c r="F19" s="60">
        <v>73285000</v>
      </c>
      <c r="G19" s="60">
        <v>0</v>
      </c>
      <c r="H19" s="60">
        <v>1290000</v>
      </c>
      <c r="I19" s="60">
        <v>0</v>
      </c>
      <c r="J19" s="60">
        <v>1290000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1290000</v>
      </c>
      <c r="X19" s="60">
        <v>18321250</v>
      </c>
      <c r="Y19" s="60">
        <v>-17031250</v>
      </c>
      <c r="Z19" s="140">
        <v>-92.96</v>
      </c>
      <c r="AA19" s="155">
        <v>73285000</v>
      </c>
    </row>
    <row r="20" spans="1:27" ht="13.5">
      <c r="A20" s="181" t="s">
        <v>35</v>
      </c>
      <c r="B20" s="185"/>
      <c r="C20" s="155">
        <v>170812</v>
      </c>
      <c r="D20" s="155">
        <v>0</v>
      </c>
      <c r="E20" s="156">
        <v>8152000</v>
      </c>
      <c r="F20" s="54">
        <v>8152000</v>
      </c>
      <c r="G20" s="54">
        <v>18821665</v>
      </c>
      <c r="H20" s="54">
        <v>14586</v>
      </c>
      <c r="I20" s="54">
        <v>4335</v>
      </c>
      <c r="J20" s="54">
        <v>18840586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18840586</v>
      </c>
      <c r="X20" s="54">
        <v>2038000</v>
      </c>
      <c r="Y20" s="54">
        <v>16802586</v>
      </c>
      <c r="Z20" s="184">
        <v>824.46</v>
      </c>
      <c r="AA20" s="130">
        <v>8152000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21821885</v>
      </c>
      <c r="D22" s="188">
        <f>SUM(D5:D21)</f>
        <v>0</v>
      </c>
      <c r="E22" s="189">
        <f t="shared" si="0"/>
        <v>91624885</v>
      </c>
      <c r="F22" s="190">
        <f t="shared" si="0"/>
        <v>91624885</v>
      </c>
      <c r="G22" s="190">
        <f t="shared" si="0"/>
        <v>50484798</v>
      </c>
      <c r="H22" s="190">
        <f t="shared" si="0"/>
        <v>3272933</v>
      </c>
      <c r="I22" s="190">
        <f t="shared" si="0"/>
        <v>1959336</v>
      </c>
      <c r="J22" s="190">
        <f t="shared" si="0"/>
        <v>55717067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55717067</v>
      </c>
      <c r="X22" s="190">
        <f t="shared" si="0"/>
        <v>22906222</v>
      </c>
      <c r="Y22" s="190">
        <f t="shared" si="0"/>
        <v>32810845</v>
      </c>
      <c r="Z22" s="191">
        <f>+IF(X22&lt;&gt;0,+(Y22/X22)*100,0)</f>
        <v>143.23988041327812</v>
      </c>
      <c r="AA22" s="188">
        <f>SUM(AA5:AA21)</f>
        <v>91624885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14136679</v>
      </c>
      <c r="D25" s="155">
        <v>0</v>
      </c>
      <c r="E25" s="156">
        <v>23188540</v>
      </c>
      <c r="F25" s="60">
        <v>23188540</v>
      </c>
      <c r="G25" s="60">
        <v>1445533</v>
      </c>
      <c r="H25" s="60">
        <v>1253670</v>
      </c>
      <c r="I25" s="60">
        <v>1396133</v>
      </c>
      <c r="J25" s="60">
        <v>4095336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4095336</v>
      </c>
      <c r="X25" s="60">
        <v>5797135</v>
      </c>
      <c r="Y25" s="60">
        <v>-1701799</v>
      </c>
      <c r="Z25" s="140">
        <v>-29.36</v>
      </c>
      <c r="AA25" s="155">
        <v>23188540</v>
      </c>
    </row>
    <row r="26" spans="1:27" ht="13.5">
      <c r="A26" s="183" t="s">
        <v>38</v>
      </c>
      <c r="B26" s="182"/>
      <c r="C26" s="155">
        <v>6810883</v>
      </c>
      <c r="D26" s="155">
        <v>0</v>
      </c>
      <c r="E26" s="156">
        <v>7791626</v>
      </c>
      <c r="F26" s="60">
        <v>7791626</v>
      </c>
      <c r="G26" s="60">
        <v>572474</v>
      </c>
      <c r="H26" s="60">
        <v>572474</v>
      </c>
      <c r="I26" s="60">
        <v>572474</v>
      </c>
      <c r="J26" s="60">
        <v>1717422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1717422</v>
      </c>
      <c r="X26" s="60">
        <v>1947907</v>
      </c>
      <c r="Y26" s="60">
        <v>-230485</v>
      </c>
      <c r="Z26" s="140">
        <v>-11.83</v>
      </c>
      <c r="AA26" s="155">
        <v>7791626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11245664</v>
      </c>
      <c r="D28" s="155">
        <v>0</v>
      </c>
      <c r="E28" s="156">
        <v>2225032</v>
      </c>
      <c r="F28" s="60">
        <v>2225032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556258</v>
      </c>
      <c r="Y28" s="60">
        <v>-556258</v>
      </c>
      <c r="Z28" s="140">
        <v>-100</v>
      </c>
      <c r="AA28" s="155">
        <v>2225032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86703</v>
      </c>
      <c r="D32" s="155">
        <v>0</v>
      </c>
      <c r="E32" s="156">
        <v>9462815</v>
      </c>
      <c r="F32" s="60">
        <v>9462815</v>
      </c>
      <c r="G32" s="60">
        <v>375998</v>
      </c>
      <c r="H32" s="60">
        <v>0</v>
      </c>
      <c r="I32" s="60">
        <v>0</v>
      </c>
      <c r="J32" s="60">
        <v>375998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375998</v>
      </c>
      <c r="X32" s="60">
        <v>2365704</v>
      </c>
      <c r="Y32" s="60">
        <v>-1989706</v>
      </c>
      <c r="Z32" s="140">
        <v>-84.11</v>
      </c>
      <c r="AA32" s="155">
        <v>9462815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23926647</v>
      </c>
      <c r="D34" s="155">
        <v>0</v>
      </c>
      <c r="E34" s="156">
        <v>38285001</v>
      </c>
      <c r="F34" s="60">
        <v>38285001</v>
      </c>
      <c r="G34" s="60">
        <v>31479074</v>
      </c>
      <c r="H34" s="60">
        <v>1180328</v>
      </c>
      <c r="I34" s="60">
        <v>1392743</v>
      </c>
      <c r="J34" s="60">
        <v>34052145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34052145</v>
      </c>
      <c r="X34" s="60">
        <v>9571250</v>
      </c>
      <c r="Y34" s="60">
        <v>24480895</v>
      </c>
      <c r="Z34" s="140">
        <v>255.78</v>
      </c>
      <c r="AA34" s="155">
        <v>38285001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56206576</v>
      </c>
      <c r="D36" s="188">
        <f>SUM(D25:D35)</f>
        <v>0</v>
      </c>
      <c r="E36" s="189">
        <f t="shared" si="1"/>
        <v>80953014</v>
      </c>
      <c r="F36" s="190">
        <f t="shared" si="1"/>
        <v>80953014</v>
      </c>
      <c r="G36" s="190">
        <f t="shared" si="1"/>
        <v>33873079</v>
      </c>
      <c r="H36" s="190">
        <f t="shared" si="1"/>
        <v>3006472</v>
      </c>
      <c r="I36" s="190">
        <f t="shared" si="1"/>
        <v>3361350</v>
      </c>
      <c r="J36" s="190">
        <f t="shared" si="1"/>
        <v>40240901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40240901</v>
      </c>
      <c r="X36" s="190">
        <f t="shared" si="1"/>
        <v>20238254</v>
      </c>
      <c r="Y36" s="190">
        <f t="shared" si="1"/>
        <v>20002647</v>
      </c>
      <c r="Z36" s="191">
        <f>+IF(X36&lt;&gt;0,+(Y36/X36)*100,0)</f>
        <v>98.83583336783894</v>
      </c>
      <c r="AA36" s="188">
        <f>SUM(AA25:AA35)</f>
        <v>80953014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-34384691</v>
      </c>
      <c r="D38" s="199">
        <f>+D22-D36</f>
        <v>0</v>
      </c>
      <c r="E38" s="200">
        <f t="shared" si="2"/>
        <v>10671871</v>
      </c>
      <c r="F38" s="106">
        <f t="shared" si="2"/>
        <v>10671871</v>
      </c>
      <c r="G38" s="106">
        <f t="shared" si="2"/>
        <v>16611719</v>
      </c>
      <c r="H38" s="106">
        <f t="shared" si="2"/>
        <v>266461</v>
      </c>
      <c r="I38" s="106">
        <f t="shared" si="2"/>
        <v>-1402014</v>
      </c>
      <c r="J38" s="106">
        <f t="shared" si="2"/>
        <v>15476166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15476166</v>
      </c>
      <c r="X38" s="106">
        <f>IF(F22=F36,0,X22-X36)</f>
        <v>2667968</v>
      </c>
      <c r="Y38" s="106">
        <f t="shared" si="2"/>
        <v>12808198</v>
      </c>
      <c r="Z38" s="201">
        <f>+IF(X38&lt;&gt;0,+(Y38/X38)*100,0)</f>
        <v>480.07314930314004</v>
      </c>
      <c r="AA38" s="199">
        <f>+AA22-AA36</f>
        <v>10671871</v>
      </c>
    </row>
    <row r="39" spans="1:27" ht="13.5">
      <c r="A39" s="181" t="s">
        <v>46</v>
      </c>
      <c r="B39" s="185"/>
      <c r="C39" s="155">
        <v>40946325</v>
      </c>
      <c r="D39" s="155">
        <v>0</v>
      </c>
      <c r="E39" s="156">
        <v>38502000</v>
      </c>
      <c r="F39" s="60">
        <v>38502000</v>
      </c>
      <c r="G39" s="60">
        <v>6087000</v>
      </c>
      <c r="H39" s="60">
        <v>2000000</v>
      </c>
      <c r="I39" s="60">
        <v>2500000</v>
      </c>
      <c r="J39" s="60">
        <v>10587000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10587000</v>
      </c>
      <c r="X39" s="60">
        <v>9625500</v>
      </c>
      <c r="Y39" s="60">
        <v>961500</v>
      </c>
      <c r="Z39" s="140">
        <v>9.99</v>
      </c>
      <c r="AA39" s="155">
        <v>38502000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6561634</v>
      </c>
      <c r="D42" s="206">
        <f>SUM(D38:D41)</f>
        <v>0</v>
      </c>
      <c r="E42" s="207">
        <f t="shared" si="3"/>
        <v>49173871</v>
      </c>
      <c r="F42" s="88">
        <f t="shared" si="3"/>
        <v>49173871</v>
      </c>
      <c r="G42" s="88">
        <f t="shared" si="3"/>
        <v>22698719</v>
      </c>
      <c r="H42" s="88">
        <f t="shared" si="3"/>
        <v>2266461</v>
      </c>
      <c r="I42" s="88">
        <f t="shared" si="3"/>
        <v>1097986</v>
      </c>
      <c r="J42" s="88">
        <f t="shared" si="3"/>
        <v>26063166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26063166</v>
      </c>
      <c r="X42" s="88">
        <f t="shared" si="3"/>
        <v>12293468</v>
      </c>
      <c r="Y42" s="88">
        <f t="shared" si="3"/>
        <v>13769698</v>
      </c>
      <c r="Z42" s="208">
        <f>+IF(X42&lt;&gt;0,+(Y42/X42)*100,0)</f>
        <v>112.0082469812424</v>
      </c>
      <c r="AA42" s="206">
        <f>SUM(AA38:AA41)</f>
        <v>49173871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6561634</v>
      </c>
      <c r="D44" s="210">
        <f>+D42-D43</f>
        <v>0</v>
      </c>
      <c r="E44" s="211">
        <f t="shared" si="4"/>
        <v>49173871</v>
      </c>
      <c r="F44" s="77">
        <f t="shared" si="4"/>
        <v>49173871</v>
      </c>
      <c r="G44" s="77">
        <f t="shared" si="4"/>
        <v>22698719</v>
      </c>
      <c r="H44" s="77">
        <f t="shared" si="4"/>
        <v>2266461</v>
      </c>
      <c r="I44" s="77">
        <f t="shared" si="4"/>
        <v>1097986</v>
      </c>
      <c r="J44" s="77">
        <f t="shared" si="4"/>
        <v>26063166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26063166</v>
      </c>
      <c r="X44" s="77">
        <f t="shared" si="4"/>
        <v>12293468</v>
      </c>
      <c r="Y44" s="77">
        <f t="shared" si="4"/>
        <v>13769698</v>
      </c>
      <c r="Z44" s="212">
        <f>+IF(X44&lt;&gt;0,+(Y44/X44)*100,0)</f>
        <v>112.0082469812424</v>
      </c>
      <c r="AA44" s="210">
        <f>+AA42-AA43</f>
        <v>49173871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6561634</v>
      </c>
      <c r="D46" s="206">
        <f>SUM(D44:D45)</f>
        <v>0</v>
      </c>
      <c r="E46" s="207">
        <f t="shared" si="5"/>
        <v>49173871</v>
      </c>
      <c r="F46" s="88">
        <f t="shared" si="5"/>
        <v>49173871</v>
      </c>
      <c r="G46" s="88">
        <f t="shared" si="5"/>
        <v>22698719</v>
      </c>
      <c r="H46" s="88">
        <f t="shared" si="5"/>
        <v>2266461</v>
      </c>
      <c r="I46" s="88">
        <f t="shared" si="5"/>
        <v>1097986</v>
      </c>
      <c r="J46" s="88">
        <f t="shared" si="5"/>
        <v>26063166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26063166</v>
      </c>
      <c r="X46" s="88">
        <f t="shared" si="5"/>
        <v>12293468</v>
      </c>
      <c r="Y46" s="88">
        <f t="shared" si="5"/>
        <v>13769698</v>
      </c>
      <c r="Z46" s="208">
        <f>+IF(X46&lt;&gt;0,+(Y46/X46)*100,0)</f>
        <v>112.0082469812424</v>
      </c>
      <c r="AA46" s="206">
        <f>SUM(AA44:AA45)</f>
        <v>49173871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6561634</v>
      </c>
      <c r="D48" s="217">
        <f>SUM(D46:D47)</f>
        <v>0</v>
      </c>
      <c r="E48" s="218">
        <f t="shared" si="6"/>
        <v>49173871</v>
      </c>
      <c r="F48" s="219">
        <f t="shared" si="6"/>
        <v>49173871</v>
      </c>
      <c r="G48" s="219">
        <f t="shared" si="6"/>
        <v>22698719</v>
      </c>
      <c r="H48" s="220">
        <f t="shared" si="6"/>
        <v>2266461</v>
      </c>
      <c r="I48" s="220">
        <f t="shared" si="6"/>
        <v>1097986</v>
      </c>
      <c r="J48" s="220">
        <f t="shared" si="6"/>
        <v>26063166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26063166</v>
      </c>
      <c r="X48" s="220">
        <f t="shared" si="6"/>
        <v>12293468</v>
      </c>
      <c r="Y48" s="220">
        <f t="shared" si="6"/>
        <v>13769698</v>
      </c>
      <c r="Z48" s="221">
        <f>+IF(X48&lt;&gt;0,+(Y48/X48)*100,0)</f>
        <v>112.0082469812424</v>
      </c>
      <c r="AA48" s="222">
        <f>SUM(AA46:AA47)</f>
        <v>49173871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3577770</v>
      </c>
      <c r="D5" s="153">
        <f>SUM(D6:D8)</f>
        <v>0</v>
      </c>
      <c r="E5" s="154">
        <f t="shared" si="0"/>
        <v>340000</v>
      </c>
      <c r="F5" s="100">
        <f t="shared" si="0"/>
        <v>340000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85000</v>
      </c>
      <c r="Y5" s="100">
        <f t="shared" si="0"/>
        <v>-85000</v>
      </c>
      <c r="Z5" s="137">
        <f>+IF(X5&lt;&gt;0,+(Y5/X5)*100,0)</f>
        <v>-100</v>
      </c>
      <c r="AA5" s="153">
        <f>SUM(AA6:AA8)</f>
        <v>340000</v>
      </c>
    </row>
    <row r="6" spans="1:27" ht="13.5">
      <c r="A6" s="138" t="s">
        <v>75</v>
      </c>
      <c r="B6" s="136"/>
      <c r="C6" s="155"/>
      <c r="D6" s="155"/>
      <c r="E6" s="156">
        <v>70000</v>
      </c>
      <c r="F6" s="60">
        <v>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17500</v>
      </c>
      <c r="Y6" s="60">
        <v>-17500</v>
      </c>
      <c r="Z6" s="140">
        <v>-100</v>
      </c>
      <c r="AA6" s="62">
        <v>70000</v>
      </c>
    </row>
    <row r="7" spans="1:27" ht="13.5">
      <c r="A7" s="138" t="s">
        <v>76</v>
      </c>
      <c r="B7" s="136"/>
      <c r="C7" s="157">
        <v>3577770</v>
      </c>
      <c r="D7" s="157"/>
      <c r="E7" s="158">
        <v>140000</v>
      </c>
      <c r="F7" s="159">
        <v>140000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35000</v>
      </c>
      <c r="Y7" s="159">
        <v>-35000</v>
      </c>
      <c r="Z7" s="141">
        <v>-100</v>
      </c>
      <c r="AA7" s="225">
        <v>140000</v>
      </c>
    </row>
    <row r="8" spans="1:27" ht="13.5">
      <c r="A8" s="138" t="s">
        <v>77</v>
      </c>
      <c r="B8" s="136"/>
      <c r="C8" s="155"/>
      <c r="D8" s="155"/>
      <c r="E8" s="156">
        <v>130000</v>
      </c>
      <c r="F8" s="60">
        <v>130000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32500</v>
      </c>
      <c r="Y8" s="60">
        <v>-32500</v>
      </c>
      <c r="Z8" s="140">
        <v>-100</v>
      </c>
      <c r="AA8" s="62">
        <v>130000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296000</v>
      </c>
      <c r="F9" s="100">
        <f t="shared" si="1"/>
        <v>296000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74000</v>
      </c>
      <c r="Y9" s="100">
        <f t="shared" si="1"/>
        <v>-74000</v>
      </c>
      <c r="Z9" s="137">
        <f>+IF(X9&lt;&gt;0,+(Y9/X9)*100,0)</f>
        <v>-100</v>
      </c>
      <c r="AA9" s="102">
        <f>SUM(AA10:AA14)</f>
        <v>296000</v>
      </c>
    </row>
    <row r="10" spans="1:27" ht="13.5">
      <c r="A10" s="138" t="s">
        <v>79</v>
      </c>
      <c r="B10" s="136"/>
      <c r="C10" s="155"/>
      <c r="D10" s="155"/>
      <c r="E10" s="156">
        <v>296000</v>
      </c>
      <c r="F10" s="60">
        <v>296000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74000</v>
      </c>
      <c r="Y10" s="60">
        <v>-74000</v>
      </c>
      <c r="Z10" s="140">
        <v>-100</v>
      </c>
      <c r="AA10" s="62">
        <v>296000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148357499</v>
      </c>
      <c r="D15" s="153">
        <f>SUM(D16:D18)</f>
        <v>0</v>
      </c>
      <c r="E15" s="154">
        <f t="shared" si="2"/>
        <v>48532094</v>
      </c>
      <c r="F15" s="100">
        <f t="shared" si="2"/>
        <v>48532094</v>
      </c>
      <c r="G15" s="100">
        <f t="shared" si="2"/>
        <v>0</v>
      </c>
      <c r="H15" s="100">
        <f t="shared" si="2"/>
        <v>1470150</v>
      </c>
      <c r="I15" s="100">
        <f t="shared" si="2"/>
        <v>2860991</v>
      </c>
      <c r="J15" s="100">
        <f t="shared" si="2"/>
        <v>4331141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4331141</v>
      </c>
      <c r="X15" s="100">
        <f t="shared" si="2"/>
        <v>12133024</v>
      </c>
      <c r="Y15" s="100">
        <f t="shared" si="2"/>
        <v>-7801883</v>
      </c>
      <c r="Z15" s="137">
        <f>+IF(X15&lt;&gt;0,+(Y15/X15)*100,0)</f>
        <v>-64.30287288642963</v>
      </c>
      <c r="AA15" s="102">
        <f>SUM(AA16:AA18)</f>
        <v>48532094</v>
      </c>
    </row>
    <row r="16" spans="1:27" ht="13.5">
      <c r="A16" s="138" t="s">
        <v>85</v>
      </c>
      <c r="B16" s="136"/>
      <c r="C16" s="155">
        <v>148357499</v>
      </c>
      <c r="D16" s="155"/>
      <c r="E16" s="156">
        <v>48532094</v>
      </c>
      <c r="F16" s="60">
        <v>48532094</v>
      </c>
      <c r="G16" s="60"/>
      <c r="H16" s="60">
        <v>1470150</v>
      </c>
      <c r="I16" s="60">
        <v>2860991</v>
      </c>
      <c r="J16" s="60">
        <v>4331141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4331141</v>
      </c>
      <c r="X16" s="60">
        <v>12133024</v>
      </c>
      <c r="Y16" s="60">
        <v>-7801883</v>
      </c>
      <c r="Z16" s="140">
        <v>-64.3</v>
      </c>
      <c r="AA16" s="62">
        <v>48532094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6000</v>
      </c>
      <c r="F24" s="100">
        <v>6000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1500</v>
      </c>
      <c r="Y24" s="100">
        <v>-1500</v>
      </c>
      <c r="Z24" s="137">
        <v>-100</v>
      </c>
      <c r="AA24" s="102">
        <v>6000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151935269</v>
      </c>
      <c r="D25" s="217">
        <f>+D5+D9+D15+D19+D24</f>
        <v>0</v>
      </c>
      <c r="E25" s="230">
        <f t="shared" si="4"/>
        <v>49174094</v>
      </c>
      <c r="F25" s="219">
        <f t="shared" si="4"/>
        <v>49174094</v>
      </c>
      <c r="G25" s="219">
        <f t="shared" si="4"/>
        <v>0</v>
      </c>
      <c r="H25" s="219">
        <f t="shared" si="4"/>
        <v>1470150</v>
      </c>
      <c r="I25" s="219">
        <f t="shared" si="4"/>
        <v>2860991</v>
      </c>
      <c r="J25" s="219">
        <f t="shared" si="4"/>
        <v>4331141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4331141</v>
      </c>
      <c r="X25" s="219">
        <f t="shared" si="4"/>
        <v>12293524</v>
      </c>
      <c r="Y25" s="219">
        <f t="shared" si="4"/>
        <v>-7962383</v>
      </c>
      <c r="Z25" s="231">
        <f>+IF(X25&lt;&gt;0,+(Y25/X25)*100,0)</f>
        <v>-64.76892223905854</v>
      </c>
      <c r="AA25" s="232">
        <f>+AA5+AA9+AA15+AA19+AA24</f>
        <v>49174094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146351190</v>
      </c>
      <c r="D28" s="155"/>
      <c r="E28" s="156">
        <v>38502000</v>
      </c>
      <c r="F28" s="60">
        <v>38502000</v>
      </c>
      <c r="G28" s="60"/>
      <c r="H28" s="60"/>
      <c r="I28" s="60">
        <v>1003274</v>
      </c>
      <c r="J28" s="60">
        <v>1003274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1003274</v>
      </c>
      <c r="X28" s="60">
        <v>9625500</v>
      </c>
      <c r="Y28" s="60">
        <v>-8622226</v>
      </c>
      <c r="Z28" s="140">
        <v>-89.58</v>
      </c>
      <c r="AA28" s="155">
        <v>38502000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146351190</v>
      </c>
      <c r="D32" s="210">
        <f>SUM(D28:D31)</f>
        <v>0</v>
      </c>
      <c r="E32" s="211">
        <f t="shared" si="5"/>
        <v>38502000</v>
      </c>
      <c r="F32" s="77">
        <f t="shared" si="5"/>
        <v>38502000</v>
      </c>
      <c r="G32" s="77">
        <f t="shared" si="5"/>
        <v>0</v>
      </c>
      <c r="H32" s="77">
        <f t="shared" si="5"/>
        <v>0</v>
      </c>
      <c r="I32" s="77">
        <f t="shared" si="5"/>
        <v>1003274</v>
      </c>
      <c r="J32" s="77">
        <f t="shared" si="5"/>
        <v>1003274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1003274</v>
      </c>
      <c r="X32" s="77">
        <f t="shared" si="5"/>
        <v>9625500</v>
      </c>
      <c r="Y32" s="77">
        <f t="shared" si="5"/>
        <v>-8622226</v>
      </c>
      <c r="Z32" s="212">
        <f>+IF(X32&lt;&gt;0,+(Y32/X32)*100,0)</f>
        <v>-89.57691548490988</v>
      </c>
      <c r="AA32" s="79">
        <f>SUM(AA28:AA31)</f>
        <v>38502000</v>
      </c>
    </row>
    <row r="33" spans="1:27" ht="13.5">
      <c r="A33" s="237" t="s">
        <v>51</v>
      </c>
      <c r="B33" s="136" t="s">
        <v>137</v>
      </c>
      <c r="C33" s="155">
        <v>5415906</v>
      </c>
      <c r="D33" s="155"/>
      <c r="E33" s="156"/>
      <c r="F33" s="60"/>
      <c r="G33" s="60"/>
      <c r="H33" s="60">
        <v>1470150</v>
      </c>
      <c r="I33" s="60">
        <v>1857717</v>
      </c>
      <c r="J33" s="60">
        <v>3327867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3327867</v>
      </c>
      <c r="X33" s="60"/>
      <c r="Y33" s="60">
        <v>3327867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168173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10672094</v>
      </c>
      <c r="F35" s="60">
        <v>10672094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2668024</v>
      </c>
      <c r="Y35" s="60">
        <v>-2668024</v>
      </c>
      <c r="Z35" s="140">
        <v>-100</v>
      </c>
      <c r="AA35" s="62">
        <v>10672094</v>
      </c>
    </row>
    <row r="36" spans="1:27" ht="13.5">
      <c r="A36" s="238" t="s">
        <v>139</v>
      </c>
      <c r="B36" s="149"/>
      <c r="C36" s="222">
        <f aca="true" t="shared" si="6" ref="C36:Y36">SUM(C32:C35)</f>
        <v>151935269</v>
      </c>
      <c r="D36" s="222">
        <f>SUM(D32:D35)</f>
        <v>0</v>
      </c>
      <c r="E36" s="218">
        <f t="shared" si="6"/>
        <v>49174094</v>
      </c>
      <c r="F36" s="220">
        <f t="shared" si="6"/>
        <v>49174094</v>
      </c>
      <c r="G36" s="220">
        <f t="shared" si="6"/>
        <v>0</v>
      </c>
      <c r="H36" s="220">
        <f t="shared" si="6"/>
        <v>1470150</v>
      </c>
      <c r="I36" s="220">
        <f t="shared" si="6"/>
        <v>2860991</v>
      </c>
      <c r="J36" s="220">
        <f t="shared" si="6"/>
        <v>4331141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4331141</v>
      </c>
      <c r="X36" s="220">
        <f t="shared" si="6"/>
        <v>12293524</v>
      </c>
      <c r="Y36" s="220">
        <f t="shared" si="6"/>
        <v>-7962383</v>
      </c>
      <c r="Z36" s="221">
        <f>+IF(X36&lt;&gt;0,+(Y36/X36)*100,0)</f>
        <v>-64.76892223905854</v>
      </c>
      <c r="AA36" s="239">
        <f>SUM(AA32:AA35)</f>
        <v>49174094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59755817</v>
      </c>
      <c r="D6" s="155"/>
      <c r="E6" s="59">
        <v>59285000</v>
      </c>
      <c r="F6" s="60">
        <v>59285000</v>
      </c>
      <c r="G6" s="60">
        <v>97114637</v>
      </c>
      <c r="H6" s="60">
        <v>10419218</v>
      </c>
      <c r="I6" s="60">
        <v>10852639</v>
      </c>
      <c r="J6" s="60">
        <v>10852639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10852639</v>
      </c>
      <c r="X6" s="60">
        <v>14821250</v>
      </c>
      <c r="Y6" s="60">
        <v>-3968611</v>
      </c>
      <c r="Z6" s="140">
        <v>-26.78</v>
      </c>
      <c r="AA6" s="62">
        <v>59285000</v>
      </c>
    </row>
    <row r="7" spans="1:27" ht="13.5">
      <c r="A7" s="249" t="s">
        <v>144</v>
      </c>
      <c r="B7" s="182"/>
      <c r="C7" s="155"/>
      <c r="D7" s="155"/>
      <c r="E7" s="59">
        <v>14000000</v>
      </c>
      <c r="F7" s="60">
        <v>14000000</v>
      </c>
      <c r="G7" s="60"/>
      <c r="H7" s="60">
        <v>77359161</v>
      </c>
      <c r="I7" s="60">
        <v>77684785</v>
      </c>
      <c r="J7" s="60">
        <v>77684785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77684785</v>
      </c>
      <c r="X7" s="60">
        <v>3500000</v>
      </c>
      <c r="Y7" s="60">
        <v>74184785</v>
      </c>
      <c r="Z7" s="140">
        <v>2119.57</v>
      </c>
      <c r="AA7" s="62">
        <v>14000000</v>
      </c>
    </row>
    <row r="8" spans="1:27" ht="13.5">
      <c r="A8" s="249" t="s">
        <v>145</v>
      </c>
      <c r="B8" s="182"/>
      <c r="C8" s="155">
        <v>235642</v>
      </c>
      <c r="D8" s="155"/>
      <c r="E8" s="59"/>
      <c r="F8" s="60"/>
      <c r="G8" s="60">
        <v>7265033</v>
      </c>
      <c r="H8" s="60">
        <v>10379861</v>
      </c>
      <c r="I8" s="60">
        <v>12503532</v>
      </c>
      <c r="J8" s="60">
        <v>12503532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12503532</v>
      </c>
      <c r="X8" s="60"/>
      <c r="Y8" s="60">
        <v>12503532</v>
      </c>
      <c r="Z8" s="140"/>
      <c r="AA8" s="62"/>
    </row>
    <row r="9" spans="1:27" ht="13.5">
      <c r="A9" s="249" t="s">
        <v>146</v>
      </c>
      <c r="B9" s="182"/>
      <c r="C9" s="155">
        <v>7265033</v>
      </c>
      <c r="D9" s="155"/>
      <c r="E9" s="59">
        <v>9924000</v>
      </c>
      <c r="F9" s="60">
        <v>9924000</v>
      </c>
      <c r="G9" s="60">
        <v>235642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2481000</v>
      </c>
      <c r="Y9" s="60">
        <v>-2481000</v>
      </c>
      <c r="Z9" s="140">
        <v>-100</v>
      </c>
      <c r="AA9" s="62">
        <v>9924000</v>
      </c>
    </row>
    <row r="10" spans="1:27" ht="13.5">
      <c r="A10" s="249" t="s">
        <v>147</v>
      </c>
      <c r="B10" s="182"/>
      <c r="C10" s="155">
        <v>3921307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71177799</v>
      </c>
      <c r="D12" s="168">
        <f>SUM(D6:D11)</f>
        <v>0</v>
      </c>
      <c r="E12" s="72">
        <f t="shared" si="0"/>
        <v>83209000</v>
      </c>
      <c r="F12" s="73">
        <f t="shared" si="0"/>
        <v>83209000</v>
      </c>
      <c r="G12" s="73">
        <f t="shared" si="0"/>
        <v>104615312</v>
      </c>
      <c r="H12" s="73">
        <f t="shared" si="0"/>
        <v>98158240</v>
      </c>
      <c r="I12" s="73">
        <f t="shared" si="0"/>
        <v>101040956</v>
      </c>
      <c r="J12" s="73">
        <f t="shared" si="0"/>
        <v>101040956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101040956</v>
      </c>
      <c r="X12" s="73">
        <f t="shared" si="0"/>
        <v>20802250</v>
      </c>
      <c r="Y12" s="73">
        <f t="shared" si="0"/>
        <v>80238706</v>
      </c>
      <c r="Z12" s="170">
        <f>+IF(X12&lt;&gt;0,+(Y12/X12)*100,0)</f>
        <v>385.72128495715606</v>
      </c>
      <c r="AA12" s="74">
        <f>SUM(AA6:AA11)</f>
        <v>83209000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15658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151935267</v>
      </c>
      <c r="D19" s="155"/>
      <c r="E19" s="59">
        <v>118168000</v>
      </c>
      <c r="F19" s="60">
        <v>118168000</v>
      </c>
      <c r="G19" s="60">
        <v>151935267</v>
      </c>
      <c r="H19" s="60">
        <v>153402671</v>
      </c>
      <c r="I19" s="60">
        <v>154443536</v>
      </c>
      <c r="J19" s="60">
        <v>154443536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154443536</v>
      </c>
      <c r="X19" s="60">
        <v>29542000</v>
      </c>
      <c r="Y19" s="60">
        <v>124901536</v>
      </c>
      <c r="Z19" s="140">
        <v>422.79</v>
      </c>
      <c r="AA19" s="62">
        <v>118168000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650506</v>
      </c>
      <c r="D22" s="155"/>
      <c r="E22" s="59"/>
      <c r="F22" s="60"/>
      <c r="G22" s="60">
        <v>650506</v>
      </c>
      <c r="H22" s="60">
        <v>650506</v>
      </c>
      <c r="I22" s="60">
        <v>650506</v>
      </c>
      <c r="J22" s="60">
        <v>650506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650506</v>
      </c>
      <c r="X22" s="60"/>
      <c r="Y22" s="60">
        <v>650506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15658</v>
      </c>
      <c r="H23" s="159">
        <v>15658</v>
      </c>
      <c r="I23" s="159">
        <v>15658</v>
      </c>
      <c r="J23" s="60">
        <v>15658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15658</v>
      </c>
      <c r="X23" s="60"/>
      <c r="Y23" s="159">
        <v>15658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152601431</v>
      </c>
      <c r="D24" s="168">
        <f>SUM(D15:D23)</f>
        <v>0</v>
      </c>
      <c r="E24" s="76">
        <f t="shared" si="1"/>
        <v>118168000</v>
      </c>
      <c r="F24" s="77">
        <f t="shared" si="1"/>
        <v>118168000</v>
      </c>
      <c r="G24" s="77">
        <f t="shared" si="1"/>
        <v>152601431</v>
      </c>
      <c r="H24" s="77">
        <f t="shared" si="1"/>
        <v>154068835</v>
      </c>
      <c r="I24" s="77">
        <f t="shared" si="1"/>
        <v>155109700</v>
      </c>
      <c r="J24" s="77">
        <f t="shared" si="1"/>
        <v>155109700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155109700</v>
      </c>
      <c r="X24" s="77">
        <f t="shared" si="1"/>
        <v>29542000</v>
      </c>
      <c r="Y24" s="77">
        <f t="shared" si="1"/>
        <v>125567700</v>
      </c>
      <c r="Z24" s="212">
        <f>+IF(X24&lt;&gt;0,+(Y24/X24)*100,0)</f>
        <v>425.0480671586216</v>
      </c>
      <c r="AA24" s="79">
        <f>SUM(AA15:AA23)</f>
        <v>118168000</v>
      </c>
    </row>
    <row r="25" spans="1:27" ht="13.5">
      <c r="A25" s="250" t="s">
        <v>159</v>
      </c>
      <c r="B25" s="251"/>
      <c r="C25" s="168">
        <f aca="true" t="shared" si="2" ref="C25:Y25">+C12+C24</f>
        <v>223779230</v>
      </c>
      <c r="D25" s="168">
        <f>+D12+D24</f>
        <v>0</v>
      </c>
      <c r="E25" s="72">
        <f t="shared" si="2"/>
        <v>201377000</v>
      </c>
      <c r="F25" s="73">
        <f t="shared" si="2"/>
        <v>201377000</v>
      </c>
      <c r="G25" s="73">
        <f t="shared" si="2"/>
        <v>257216743</v>
      </c>
      <c r="H25" s="73">
        <f t="shared" si="2"/>
        <v>252227075</v>
      </c>
      <c r="I25" s="73">
        <f t="shared" si="2"/>
        <v>256150656</v>
      </c>
      <c r="J25" s="73">
        <f t="shared" si="2"/>
        <v>256150656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256150656</v>
      </c>
      <c r="X25" s="73">
        <f t="shared" si="2"/>
        <v>50344250</v>
      </c>
      <c r="Y25" s="73">
        <f t="shared" si="2"/>
        <v>205806406</v>
      </c>
      <c r="Z25" s="170">
        <f>+IF(X25&lt;&gt;0,+(Y25/X25)*100,0)</f>
        <v>408.7982361441475</v>
      </c>
      <c r="AA25" s="74">
        <f>+AA12+AA24</f>
        <v>201377000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81568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10075750</v>
      </c>
      <c r="D32" s="155"/>
      <c r="E32" s="59">
        <v>29473000</v>
      </c>
      <c r="F32" s="60">
        <v>29473000</v>
      </c>
      <c r="G32" s="60">
        <v>43720289</v>
      </c>
      <c r="H32" s="60">
        <v>19853364</v>
      </c>
      <c r="I32" s="60">
        <v>22678959</v>
      </c>
      <c r="J32" s="60">
        <v>22678959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22678959</v>
      </c>
      <c r="X32" s="60">
        <v>7368250</v>
      </c>
      <c r="Y32" s="60">
        <v>15310709</v>
      </c>
      <c r="Z32" s="140">
        <v>207.79</v>
      </c>
      <c r="AA32" s="62">
        <v>29473000</v>
      </c>
    </row>
    <row r="33" spans="1:27" ht="13.5">
      <c r="A33" s="249" t="s">
        <v>165</v>
      </c>
      <c r="B33" s="182"/>
      <c r="C33" s="155">
        <v>4087923</v>
      </c>
      <c r="D33" s="155"/>
      <c r="E33" s="59"/>
      <c r="F33" s="60"/>
      <c r="G33" s="60">
        <v>4087923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14245241</v>
      </c>
      <c r="D34" s="168">
        <f>SUM(D29:D33)</f>
        <v>0</v>
      </c>
      <c r="E34" s="72">
        <f t="shared" si="3"/>
        <v>29473000</v>
      </c>
      <c r="F34" s="73">
        <f t="shared" si="3"/>
        <v>29473000</v>
      </c>
      <c r="G34" s="73">
        <f t="shared" si="3"/>
        <v>47808212</v>
      </c>
      <c r="H34" s="73">
        <f t="shared" si="3"/>
        <v>19853364</v>
      </c>
      <c r="I34" s="73">
        <f t="shared" si="3"/>
        <v>22678959</v>
      </c>
      <c r="J34" s="73">
        <f t="shared" si="3"/>
        <v>22678959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22678959</v>
      </c>
      <c r="X34" s="73">
        <f t="shared" si="3"/>
        <v>7368250</v>
      </c>
      <c r="Y34" s="73">
        <f t="shared" si="3"/>
        <v>15310709</v>
      </c>
      <c r="Z34" s="170">
        <f>+IF(X34&lt;&gt;0,+(Y34/X34)*100,0)</f>
        <v>207.79301733790248</v>
      </c>
      <c r="AA34" s="74">
        <f>SUM(AA29:AA33)</f>
        <v>29473000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5868000</v>
      </c>
      <c r="F38" s="60">
        <v>5868000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1467000</v>
      </c>
      <c r="Y38" s="60">
        <v>-1467000</v>
      </c>
      <c r="Z38" s="140">
        <v>-100</v>
      </c>
      <c r="AA38" s="62">
        <v>5868000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5868000</v>
      </c>
      <c r="F39" s="77">
        <f t="shared" si="4"/>
        <v>5868000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1467000</v>
      </c>
      <c r="Y39" s="77">
        <f t="shared" si="4"/>
        <v>-1467000</v>
      </c>
      <c r="Z39" s="212">
        <f>+IF(X39&lt;&gt;0,+(Y39/X39)*100,0)</f>
        <v>-100</v>
      </c>
      <c r="AA39" s="79">
        <f>SUM(AA37:AA38)</f>
        <v>5868000</v>
      </c>
    </row>
    <row r="40" spans="1:27" ht="13.5">
      <c r="A40" s="250" t="s">
        <v>167</v>
      </c>
      <c r="B40" s="251"/>
      <c r="C40" s="168">
        <f aca="true" t="shared" si="5" ref="C40:Y40">+C34+C39</f>
        <v>14245241</v>
      </c>
      <c r="D40" s="168">
        <f>+D34+D39</f>
        <v>0</v>
      </c>
      <c r="E40" s="72">
        <f t="shared" si="5"/>
        <v>35341000</v>
      </c>
      <c r="F40" s="73">
        <f t="shared" si="5"/>
        <v>35341000</v>
      </c>
      <c r="G40" s="73">
        <f t="shared" si="5"/>
        <v>47808212</v>
      </c>
      <c r="H40" s="73">
        <f t="shared" si="5"/>
        <v>19853364</v>
      </c>
      <c r="I40" s="73">
        <f t="shared" si="5"/>
        <v>22678959</v>
      </c>
      <c r="J40" s="73">
        <f t="shared" si="5"/>
        <v>22678959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22678959</v>
      </c>
      <c r="X40" s="73">
        <f t="shared" si="5"/>
        <v>8835250</v>
      </c>
      <c r="Y40" s="73">
        <f t="shared" si="5"/>
        <v>13843709</v>
      </c>
      <c r="Z40" s="170">
        <f>+IF(X40&lt;&gt;0,+(Y40/X40)*100,0)</f>
        <v>156.687235788461</v>
      </c>
      <c r="AA40" s="74">
        <f>+AA34+AA39</f>
        <v>35341000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209533989</v>
      </c>
      <c r="D42" s="257">
        <f>+D25-D40</f>
        <v>0</v>
      </c>
      <c r="E42" s="258">
        <f t="shared" si="6"/>
        <v>166036000</v>
      </c>
      <c r="F42" s="259">
        <f t="shared" si="6"/>
        <v>166036000</v>
      </c>
      <c r="G42" s="259">
        <f t="shared" si="6"/>
        <v>209408531</v>
      </c>
      <c r="H42" s="259">
        <f t="shared" si="6"/>
        <v>232373711</v>
      </c>
      <c r="I42" s="259">
        <f t="shared" si="6"/>
        <v>233471697</v>
      </c>
      <c r="J42" s="259">
        <f t="shared" si="6"/>
        <v>233471697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233471697</v>
      </c>
      <c r="X42" s="259">
        <f t="shared" si="6"/>
        <v>41509000</v>
      </c>
      <c r="Y42" s="259">
        <f t="shared" si="6"/>
        <v>191962697</v>
      </c>
      <c r="Z42" s="260">
        <f>+IF(X42&lt;&gt;0,+(Y42/X42)*100,0)</f>
        <v>462.46042304078634</v>
      </c>
      <c r="AA42" s="261">
        <f>+AA25-AA40</f>
        <v>166036000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209408531</v>
      </c>
      <c r="D45" s="155"/>
      <c r="E45" s="59">
        <v>166036000</v>
      </c>
      <c r="F45" s="60">
        <v>166036000</v>
      </c>
      <c r="G45" s="60">
        <v>209408531</v>
      </c>
      <c r="H45" s="60">
        <v>232373711</v>
      </c>
      <c r="I45" s="60">
        <v>233471697</v>
      </c>
      <c r="J45" s="60">
        <v>233471697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233471697</v>
      </c>
      <c r="X45" s="60">
        <v>41509000</v>
      </c>
      <c r="Y45" s="60">
        <v>191962697</v>
      </c>
      <c r="Z45" s="139">
        <v>462.46</v>
      </c>
      <c r="AA45" s="62">
        <v>166036000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>
        <v>125458</v>
      </c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209533989</v>
      </c>
      <c r="D48" s="217">
        <f>SUM(D45:D47)</f>
        <v>0</v>
      </c>
      <c r="E48" s="264">
        <f t="shared" si="7"/>
        <v>166036000</v>
      </c>
      <c r="F48" s="219">
        <f t="shared" si="7"/>
        <v>166036000</v>
      </c>
      <c r="G48" s="219">
        <f t="shared" si="7"/>
        <v>209408531</v>
      </c>
      <c r="H48" s="219">
        <f t="shared" si="7"/>
        <v>232373711</v>
      </c>
      <c r="I48" s="219">
        <f t="shared" si="7"/>
        <v>233471697</v>
      </c>
      <c r="J48" s="219">
        <f t="shared" si="7"/>
        <v>233471697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233471697</v>
      </c>
      <c r="X48" s="219">
        <f t="shared" si="7"/>
        <v>41509000</v>
      </c>
      <c r="Y48" s="219">
        <f t="shared" si="7"/>
        <v>191962697</v>
      </c>
      <c r="Z48" s="265">
        <f>+IF(X48&lt;&gt;0,+(Y48/X48)*100,0)</f>
        <v>462.46042304078634</v>
      </c>
      <c r="AA48" s="232">
        <f>SUM(AA45:AA47)</f>
        <v>166036000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15552831</v>
      </c>
      <c r="D6" s="155"/>
      <c r="E6" s="59">
        <v>15640152</v>
      </c>
      <c r="F6" s="60">
        <v>15640152</v>
      </c>
      <c r="G6" s="60">
        <v>900375</v>
      </c>
      <c r="H6" s="60">
        <v>2615211</v>
      </c>
      <c r="I6" s="60">
        <v>888233</v>
      </c>
      <c r="J6" s="60">
        <v>4403819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4403819</v>
      </c>
      <c r="X6" s="60">
        <v>3910038</v>
      </c>
      <c r="Y6" s="60">
        <v>493781</v>
      </c>
      <c r="Z6" s="140">
        <v>12.63</v>
      </c>
      <c r="AA6" s="62">
        <v>15640152</v>
      </c>
    </row>
    <row r="7" spans="1:27" ht="13.5">
      <c r="A7" s="249" t="s">
        <v>178</v>
      </c>
      <c r="B7" s="182"/>
      <c r="C7" s="155">
        <v>90826000</v>
      </c>
      <c r="D7" s="155"/>
      <c r="E7" s="59">
        <v>73284996</v>
      </c>
      <c r="F7" s="60">
        <v>73284996</v>
      </c>
      <c r="G7" s="60">
        <v>30116000</v>
      </c>
      <c r="H7" s="60">
        <v>1290000</v>
      </c>
      <c r="I7" s="60">
        <v>900000</v>
      </c>
      <c r="J7" s="60">
        <v>32306000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32306000</v>
      </c>
      <c r="X7" s="60">
        <v>18321249</v>
      </c>
      <c r="Y7" s="60">
        <v>13984751</v>
      </c>
      <c r="Z7" s="140">
        <v>76.33</v>
      </c>
      <c r="AA7" s="62">
        <v>73284996</v>
      </c>
    </row>
    <row r="8" spans="1:27" ht="13.5">
      <c r="A8" s="249" t="s">
        <v>179</v>
      </c>
      <c r="B8" s="182"/>
      <c r="C8" s="155"/>
      <c r="D8" s="155"/>
      <c r="E8" s="59">
        <v>38502000</v>
      </c>
      <c r="F8" s="60">
        <v>38502000</v>
      </c>
      <c r="G8" s="60">
        <v>6087000</v>
      </c>
      <c r="H8" s="60">
        <v>2000000</v>
      </c>
      <c r="I8" s="60">
        <v>2500000</v>
      </c>
      <c r="J8" s="60">
        <v>10587000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10587000</v>
      </c>
      <c r="X8" s="60">
        <v>9625500</v>
      </c>
      <c r="Y8" s="60">
        <v>961500</v>
      </c>
      <c r="Z8" s="140">
        <v>9.99</v>
      </c>
      <c r="AA8" s="62">
        <v>38502000</v>
      </c>
    </row>
    <row r="9" spans="1:27" ht="13.5">
      <c r="A9" s="249" t="s">
        <v>180</v>
      </c>
      <c r="B9" s="182"/>
      <c r="C9" s="155"/>
      <c r="D9" s="155"/>
      <c r="E9" s="59">
        <v>300000</v>
      </c>
      <c r="F9" s="60">
        <v>300000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75000</v>
      </c>
      <c r="Y9" s="60">
        <v>-75000</v>
      </c>
      <c r="Z9" s="140">
        <v>-100</v>
      </c>
      <c r="AA9" s="62">
        <v>300000</v>
      </c>
    </row>
    <row r="10" spans="1:27" ht="13.5">
      <c r="A10" s="249" t="s">
        <v>181</v>
      </c>
      <c r="B10" s="182"/>
      <c r="C10" s="155">
        <v>1816864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-47093698</v>
      </c>
      <c r="D12" s="155"/>
      <c r="E12" s="59">
        <v>-78553008</v>
      </c>
      <c r="F12" s="60">
        <v>-78553008</v>
      </c>
      <c r="G12" s="60">
        <v>-36033707</v>
      </c>
      <c r="H12" s="60">
        <v>-9908712</v>
      </c>
      <c r="I12" s="60">
        <v>-2718387</v>
      </c>
      <c r="J12" s="60">
        <v>-48660806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-48660806</v>
      </c>
      <c r="X12" s="60">
        <v>-19638252</v>
      </c>
      <c r="Y12" s="60">
        <v>-29022554</v>
      </c>
      <c r="Z12" s="140">
        <v>147.79</v>
      </c>
      <c r="AA12" s="62">
        <v>-78553008</v>
      </c>
    </row>
    <row r="13" spans="1:27" ht="13.5">
      <c r="A13" s="249" t="s">
        <v>40</v>
      </c>
      <c r="B13" s="182"/>
      <c r="C13" s="155">
        <v>-156374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60945623</v>
      </c>
      <c r="D15" s="168">
        <f>SUM(D6:D14)</f>
        <v>0</v>
      </c>
      <c r="E15" s="72">
        <f t="shared" si="0"/>
        <v>49174140</v>
      </c>
      <c r="F15" s="73">
        <f t="shared" si="0"/>
        <v>49174140</v>
      </c>
      <c r="G15" s="73">
        <f t="shared" si="0"/>
        <v>1069668</v>
      </c>
      <c r="H15" s="73">
        <f t="shared" si="0"/>
        <v>-4003501</v>
      </c>
      <c r="I15" s="73">
        <f t="shared" si="0"/>
        <v>1569846</v>
      </c>
      <c r="J15" s="73">
        <f t="shared" si="0"/>
        <v>-1363987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-1363987</v>
      </c>
      <c r="X15" s="73">
        <f t="shared" si="0"/>
        <v>12293535</v>
      </c>
      <c r="Y15" s="73">
        <f t="shared" si="0"/>
        <v>-13657522</v>
      </c>
      <c r="Z15" s="170">
        <f>+IF(X15&lt;&gt;0,+(Y15/X15)*100,0)</f>
        <v>-111.09515692597776</v>
      </c>
      <c r="AA15" s="74">
        <f>SUM(AA6:AA14)</f>
        <v>49174140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>
        <v>113191</v>
      </c>
      <c r="I19" s="159"/>
      <c r="J19" s="60">
        <v>113191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113191</v>
      </c>
      <c r="X19" s="60"/>
      <c r="Y19" s="159">
        <v>113191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-61908723</v>
      </c>
      <c r="D24" s="155"/>
      <c r="E24" s="59">
        <v>-49174092</v>
      </c>
      <c r="F24" s="60">
        <v>-49174092</v>
      </c>
      <c r="G24" s="60"/>
      <c r="H24" s="60">
        <v>-1467404</v>
      </c>
      <c r="I24" s="60">
        <v>-1153323</v>
      </c>
      <c r="J24" s="60">
        <v>-2620727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-2620727</v>
      </c>
      <c r="X24" s="60">
        <v>-12293523</v>
      </c>
      <c r="Y24" s="60">
        <v>9672796</v>
      </c>
      <c r="Z24" s="140">
        <v>-78.68</v>
      </c>
      <c r="AA24" s="62">
        <v>-49174092</v>
      </c>
    </row>
    <row r="25" spans="1:27" ht="13.5">
      <c r="A25" s="250" t="s">
        <v>191</v>
      </c>
      <c r="B25" s="251"/>
      <c r="C25" s="168">
        <f aca="true" t="shared" si="1" ref="C25:Y25">SUM(C19:C24)</f>
        <v>-61908723</v>
      </c>
      <c r="D25" s="168">
        <f>SUM(D19:D24)</f>
        <v>0</v>
      </c>
      <c r="E25" s="72">
        <f t="shared" si="1"/>
        <v>-49174092</v>
      </c>
      <c r="F25" s="73">
        <f t="shared" si="1"/>
        <v>-49174092</v>
      </c>
      <c r="G25" s="73">
        <f t="shared" si="1"/>
        <v>0</v>
      </c>
      <c r="H25" s="73">
        <f t="shared" si="1"/>
        <v>-1354213</v>
      </c>
      <c r="I25" s="73">
        <f t="shared" si="1"/>
        <v>-1153323</v>
      </c>
      <c r="J25" s="73">
        <f t="shared" si="1"/>
        <v>-2507536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-2507536</v>
      </c>
      <c r="X25" s="73">
        <f t="shared" si="1"/>
        <v>-12293523</v>
      </c>
      <c r="Y25" s="73">
        <f t="shared" si="1"/>
        <v>9785987</v>
      </c>
      <c r="Z25" s="170">
        <f>+IF(X25&lt;&gt;0,+(Y25/X25)*100,0)</f>
        <v>-79.60278758172088</v>
      </c>
      <c r="AA25" s="74">
        <f>SUM(AA19:AA24)</f>
        <v>-49174092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-65201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-65201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-1028301</v>
      </c>
      <c r="D36" s="153">
        <f>+D15+D25+D34</f>
        <v>0</v>
      </c>
      <c r="E36" s="99">
        <f t="shared" si="3"/>
        <v>48</v>
      </c>
      <c r="F36" s="100">
        <f t="shared" si="3"/>
        <v>48</v>
      </c>
      <c r="G36" s="100">
        <f t="shared" si="3"/>
        <v>1069668</v>
      </c>
      <c r="H36" s="100">
        <f t="shared" si="3"/>
        <v>-5357714</v>
      </c>
      <c r="I36" s="100">
        <f t="shared" si="3"/>
        <v>416523</v>
      </c>
      <c r="J36" s="100">
        <f t="shared" si="3"/>
        <v>-3871523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-3871523</v>
      </c>
      <c r="X36" s="100">
        <f t="shared" si="3"/>
        <v>12</v>
      </c>
      <c r="Y36" s="100">
        <f t="shared" si="3"/>
        <v>-3871535</v>
      </c>
      <c r="Z36" s="137">
        <f>+IF(X36&lt;&gt;0,+(Y36/X36)*100,0)</f>
        <v>-32262791.666666668</v>
      </c>
      <c r="AA36" s="102">
        <f>+AA15+AA25+AA34</f>
        <v>48</v>
      </c>
    </row>
    <row r="37" spans="1:27" ht="13.5">
      <c r="A37" s="249" t="s">
        <v>199</v>
      </c>
      <c r="B37" s="182"/>
      <c r="C37" s="153">
        <v>60784120</v>
      </c>
      <c r="D37" s="153"/>
      <c r="E37" s="99">
        <v>96006000</v>
      </c>
      <c r="F37" s="100">
        <v>96006000</v>
      </c>
      <c r="G37" s="100">
        <v>14906467</v>
      </c>
      <c r="H37" s="100">
        <v>15976135</v>
      </c>
      <c r="I37" s="100">
        <v>10618421</v>
      </c>
      <c r="J37" s="100">
        <v>14906467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14906467</v>
      </c>
      <c r="X37" s="100">
        <v>96006000</v>
      </c>
      <c r="Y37" s="100">
        <v>-81099533</v>
      </c>
      <c r="Z37" s="137">
        <v>-84.47</v>
      </c>
      <c r="AA37" s="102">
        <v>96006000</v>
      </c>
    </row>
    <row r="38" spans="1:27" ht="13.5">
      <c r="A38" s="269" t="s">
        <v>200</v>
      </c>
      <c r="B38" s="256"/>
      <c r="C38" s="257">
        <v>59755819</v>
      </c>
      <c r="D38" s="257"/>
      <c r="E38" s="258">
        <v>96006048</v>
      </c>
      <c r="F38" s="259">
        <v>96006048</v>
      </c>
      <c r="G38" s="259">
        <v>15976135</v>
      </c>
      <c r="H38" s="259">
        <v>10618421</v>
      </c>
      <c r="I38" s="259">
        <v>11034944</v>
      </c>
      <c r="J38" s="259">
        <v>11034944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11034944</v>
      </c>
      <c r="X38" s="259">
        <v>96006012</v>
      </c>
      <c r="Y38" s="259">
        <v>-84971068</v>
      </c>
      <c r="Z38" s="260">
        <v>-88.51</v>
      </c>
      <c r="AA38" s="261">
        <v>96006048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151935269</v>
      </c>
      <c r="D5" s="200">
        <f t="shared" si="0"/>
        <v>0</v>
      </c>
      <c r="E5" s="106">
        <f t="shared" si="0"/>
        <v>49174094</v>
      </c>
      <c r="F5" s="106">
        <f t="shared" si="0"/>
        <v>49174094</v>
      </c>
      <c r="G5" s="106">
        <f t="shared" si="0"/>
        <v>0</v>
      </c>
      <c r="H5" s="106">
        <f t="shared" si="0"/>
        <v>1470150</v>
      </c>
      <c r="I5" s="106">
        <f t="shared" si="0"/>
        <v>2860991</v>
      </c>
      <c r="J5" s="106">
        <f t="shared" si="0"/>
        <v>4331141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4331141</v>
      </c>
      <c r="X5" s="106">
        <f t="shared" si="0"/>
        <v>12293524</v>
      </c>
      <c r="Y5" s="106">
        <f t="shared" si="0"/>
        <v>-7962383</v>
      </c>
      <c r="Z5" s="201">
        <f>+IF(X5&lt;&gt;0,+(Y5/X5)*100,0)</f>
        <v>-64.76892223905854</v>
      </c>
      <c r="AA5" s="199">
        <f>SUM(AA11:AA18)</f>
        <v>49174094</v>
      </c>
    </row>
    <row r="6" spans="1:27" ht="13.5">
      <c r="A6" s="291" t="s">
        <v>204</v>
      </c>
      <c r="B6" s="142"/>
      <c r="C6" s="62">
        <v>58692362</v>
      </c>
      <c r="D6" s="156"/>
      <c r="E6" s="60">
        <v>22374200</v>
      </c>
      <c r="F6" s="60">
        <v>22374200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5593550</v>
      </c>
      <c r="Y6" s="60">
        <v>-5593550</v>
      </c>
      <c r="Z6" s="140">
        <v>-100</v>
      </c>
      <c r="AA6" s="155">
        <v>22374200</v>
      </c>
    </row>
    <row r="7" spans="1:27" ht="13.5">
      <c r="A7" s="291" t="s">
        <v>205</v>
      </c>
      <c r="B7" s="142"/>
      <c r="C7" s="62"/>
      <c r="D7" s="156"/>
      <c r="E7" s="60">
        <v>10000000</v>
      </c>
      <c r="F7" s="60">
        <v>10000000</v>
      </c>
      <c r="G7" s="60"/>
      <c r="H7" s="60"/>
      <c r="I7" s="60">
        <v>684234</v>
      </c>
      <c r="J7" s="60">
        <v>684234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684234</v>
      </c>
      <c r="X7" s="60">
        <v>2500000</v>
      </c>
      <c r="Y7" s="60">
        <v>-1815766</v>
      </c>
      <c r="Z7" s="140">
        <v>-72.63</v>
      </c>
      <c r="AA7" s="155">
        <v>10000000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30185860</v>
      </c>
      <c r="D10" s="156"/>
      <c r="E10" s="60">
        <v>1116000</v>
      </c>
      <c r="F10" s="60">
        <v>1116000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279000</v>
      </c>
      <c r="Y10" s="60">
        <v>-279000</v>
      </c>
      <c r="Z10" s="140">
        <v>-100</v>
      </c>
      <c r="AA10" s="155">
        <v>1116000</v>
      </c>
    </row>
    <row r="11" spans="1:27" ht="13.5">
      <c r="A11" s="292" t="s">
        <v>209</v>
      </c>
      <c r="B11" s="142"/>
      <c r="C11" s="293">
        <f aca="true" t="shared" si="1" ref="C11:Y11">SUM(C6:C10)</f>
        <v>88878222</v>
      </c>
      <c r="D11" s="294">
        <f t="shared" si="1"/>
        <v>0</v>
      </c>
      <c r="E11" s="295">
        <f t="shared" si="1"/>
        <v>33490200</v>
      </c>
      <c r="F11" s="295">
        <f t="shared" si="1"/>
        <v>33490200</v>
      </c>
      <c r="G11" s="295">
        <f t="shared" si="1"/>
        <v>0</v>
      </c>
      <c r="H11" s="295">
        <f t="shared" si="1"/>
        <v>0</v>
      </c>
      <c r="I11" s="295">
        <f t="shared" si="1"/>
        <v>684234</v>
      </c>
      <c r="J11" s="295">
        <f t="shared" si="1"/>
        <v>684234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684234</v>
      </c>
      <c r="X11" s="295">
        <f t="shared" si="1"/>
        <v>8372550</v>
      </c>
      <c r="Y11" s="295">
        <f t="shared" si="1"/>
        <v>-7688316</v>
      </c>
      <c r="Z11" s="296">
        <f>+IF(X11&lt;&gt;0,+(Y11/X11)*100,0)</f>
        <v>-91.82765107404555</v>
      </c>
      <c r="AA11" s="297">
        <f>SUM(AA6:AA10)</f>
        <v>33490200</v>
      </c>
    </row>
    <row r="12" spans="1:27" ht="13.5">
      <c r="A12" s="298" t="s">
        <v>210</v>
      </c>
      <c r="B12" s="136"/>
      <c r="C12" s="62"/>
      <c r="D12" s="156"/>
      <c r="E12" s="60">
        <v>12406894</v>
      </c>
      <c r="F12" s="60">
        <v>12406894</v>
      </c>
      <c r="G12" s="60"/>
      <c r="H12" s="60">
        <v>404746</v>
      </c>
      <c r="I12" s="60">
        <v>355040</v>
      </c>
      <c r="J12" s="60">
        <v>759786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759786</v>
      </c>
      <c r="X12" s="60">
        <v>3101724</v>
      </c>
      <c r="Y12" s="60">
        <v>-2341938</v>
      </c>
      <c r="Z12" s="140">
        <v>-75.5</v>
      </c>
      <c r="AA12" s="155">
        <v>12406894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63057047</v>
      </c>
      <c r="D15" s="156"/>
      <c r="E15" s="60">
        <v>3277000</v>
      </c>
      <c r="F15" s="60">
        <v>3277000</v>
      </c>
      <c r="G15" s="60"/>
      <c r="H15" s="60">
        <v>1065404</v>
      </c>
      <c r="I15" s="60">
        <v>1821717</v>
      </c>
      <c r="J15" s="60">
        <v>2887121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2887121</v>
      </c>
      <c r="X15" s="60">
        <v>819250</v>
      </c>
      <c r="Y15" s="60">
        <v>2067871</v>
      </c>
      <c r="Z15" s="140">
        <v>252.41</v>
      </c>
      <c r="AA15" s="155">
        <v>3277000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58692362</v>
      </c>
      <c r="D36" s="156">
        <f t="shared" si="4"/>
        <v>0</v>
      </c>
      <c r="E36" s="60">
        <f t="shared" si="4"/>
        <v>22374200</v>
      </c>
      <c r="F36" s="60">
        <f t="shared" si="4"/>
        <v>22374200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5593550</v>
      </c>
      <c r="Y36" s="60">
        <f t="shared" si="4"/>
        <v>-5593550</v>
      </c>
      <c r="Z36" s="140">
        <f aca="true" t="shared" si="5" ref="Z36:Z49">+IF(X36&lt;&gt;0,+(Y36/X36)*100,0)</f>
        <v>-100</v>
      </c>
      <c r="AA36" s="155">
        <f>AA6+AA21</f>
        <v>22374200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0</v>
      </c>
      <c r="H37" s="60">
        <f t="shared" si="4"/>
        <v>0</v>
      </c>
      <c r="I37" s="60">
        <f t="shared" si="4"/>
        <v>684234</v>
      </c>
      <c r="J37" s="60">
        <f t="shared" si="4"/>
        <v>684234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684234</v>
      </c>
      <c r="X37" s="60">
        <f t="shared" si="4"/>
        <v>2500000</v>
      </c>
      <c r="Y37" s="60">
        <f t="shared" si="4"/>
        <v>-1815766</v>
      </c>
      <c r="Z37" s="140">
        <f t="shared" si="5"/>
        <v>-72.63064</v>
      </c>
      <c r="AA37" s="155">
        <f>AA7+AA22</f>
        <v>10000000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30185860</v>
      </c>
      <c r="D40" s="156">
        <f t="shared" si="4"/>
        <v>0</v>
      </c>
      <c r="E40" s="60">
        <f t="shared" si="4"/>
        <v>1116000</v>
      </c>
      <c r="F40" s="60">
        <f t="shared" si="4"/>
        <v>1116000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279000</v>
      </c>
      <c r="Y40" s="60">
        <f t="shared" si="4"/>
        <v>-279000</v>
      </c>
      <c r="Z40" s="140">
        <f t="shared" si="5"/>
        <v>-100</v>
      </c>
      <c r="AA40" s="155">
        <f>AA10+AA25</f>
        <v>1116000</v>
      </c>
    </row>
    <row r="41" spans="1:27" ht="13.5">
      <c r="A41" s="292" t="s">
        <v>209</v>
      </c>
      <c r="B41" s="142"/>
      <c r="C41" s="293">
        <f aca="true" t="shared" si="6" ref="C41:Y41">SUM(C36:C40)</f>
        <v>88878222</v>
      </c>
      <c r="D41" s="294">
        <f t="shared" si="6"/>
        <v>0</v>
      </c>
      <c r="E41" s="295">
        <f t="shared" si="6"/>
        <v>33490200</v>
      </c>
      <c r="F41" s="295">
        <f t="shared" si="6"/>
        <v>33490200</v>
      </c>
      <c r="G41" s="295">
        <f t="shared" si="6"/>
        <v>0</v>
      </c>
      <c r="H41" s="295">
        <f t="shared" si="6"/>
        <v>0</v>
      </c>
      <c r="I41" s="295">
        <f t="shared" si="6"/>
        <v>684234</v>
      </c>
      <c r="J41" s="295">
        <f t="shared" si="6"/>
        <v>684234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684234</v>
      </c>
      <c r="X41" s="295">
        <f t="shared" si="6"/>
        <v>8372550</v>
      </c>
      <c r="Y41" s="295">
        <f t="shared" si="6"/>
        <v>-7688316</v>
      </c>
      <c r="Z41" s="296">
        <f t="shared" si="5"/>
        <v>-91.82765107404555</v>
      </c>
      <c r="AA41" s="297">
        <f>SUM(AA36:AA40)</f>
        <v>33490200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12406894</v>
      </c>
      <c r="F42" s="54">
        <f t="shared" si="7"/>
        <v>12406894</v>
      </c>
      <c r="G42" s="54">
        <f t="shared" si="7"/>
        <v>0</v>
      </c>
      <c r="H42" s="54">
        <f t="shared" si="7"/>
        <v>404746</v>
      </c>
      <c r="I42" s="54">
        <f t="shared" si="7"/>
        <v>355040</v>
      </c>
      <c r="J42" s="54">
        <f t="shared" si="7"/>
        <v>759786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759786</v>
      </c>
      <c r="X42" s="54">
        <f t="shared" si="7"/>
        <v>3101724</v>
      </c>
      <c r="Y42" s="54">
        <f t="shared" si="7"/>
        <v>-2341938</v>
      </c>
      <c r="Z42" s="184">
        <f t="shared" si="5"/>
        <v>-75.50439690958963</v>
      </c>
      <c r="AA42" s="130">
        <f aca="true" t="shared" si="8" ref="AA42:AA48">AA12+AA27</f>
        <v>12406894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63057047</v>
      </c>
      <c r="D45" s="129">
        <f t="shared" si="7"/>
        <v>0</v>
      </c>
      <c r="E45" s="54">
        <f t="shared" si="7"/>
        <v>3277000</v>
      </c>
      <c r="F45" s="54">
        <f t="shared" si="7"/>
        <v>3277000</v>
      </c>
      <c r="G45" s="54">
        <f t="shared" si="7"/>
        <v>0</v>
      </c>
      <c r="H45" s="54">
        <f t="shared" si="7"/>
        <v>1065404</v>
      </c>
      <c r="I45" s="54">
        <f t="shared" si="7"/>
        <v>1821717</v>
      </c>
      <c r="J45" s="54">
        <f t="shared" si="7"/>
        <v>2887121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2887121</v>
      </c>
      <c r="X45" s="54">
        <f t="shared" si="7"/>
        <v>819250</v>
      </c>
      <c r="Y45" s="54">
        <f t="shared" si="7"/>
        <v>2067871</v>
      </c>
      <c r="Z45" s="184">
        <f t="shared" si="5"/>
        <v>252.41025328043943</v>
      </c>
      <c r="AA45" s="130">
        <f t="shared" si="8"/>
        <v>3277000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151935269</v>
      </c>
      <c r="D49" s="218">
        <f t="shared" si="9"/>
        <v>0</v>
      </c>
      <c r="E49" s="220">
        <f t="shared" si="9"/>
        <v>49174094</v>
      </c>
      <c r="F49" s="220">
        <f t="shared" si="9"/>
        <v>49174094</v>
      </c>
      <c r="G49" s="220">
        <f t="shared" si="9"/>
        <v>0</v>
      </c>
      <c r="H49" s="220">
        <f t="shared" si="9"/>
        <v>1470150</v>
      </c>
      <c r="I49" s="220">
        <f t="shared" si="9"/>
        <v>2860991</v>
      </c>
      <c r="J49" s="220">
        <f t="shared" si="9"/>
        <v>4331141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4331141</v>
      </c>
      <c r="X49" s="220">
        <f t="shared" si="9"/>
        <v>12293524</v>
      </c>
      <c r="Y49" s="220">
        <f t="shared" si="9"/>
        <v>-7962383</v>
      </c>
      <c r="Z49" s="221">
        <f t="shared" si="5"/>
        <v>-64.76892223905854</v>
      </c>
      <c r="AA49" s="222">
        <f>SUM(AA41:AA48)</f>
        <v>49174094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107730</v>
      </c>
      <c r="H67" s="60">
        <v>40965</v>
      </c>
      <c r="I67" s="60">
        <v>49755</v>
      </c>
      <c r="J67" s="60">
        <v>198450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198450</v>
      </c>
      <c r="X67" s="60"/>
      <c r="Y67" s="60">
        <v>198450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5709480</v>
      </c>
      <c r="F68" s="60"/>
      <c r="G68" s="60"/>
      <c r="H68" s="60"/>
      <c r="I68" s="60">
        <v>4569</v>
      </c>
      <c r="J68" s="60">
        <v>4569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4569</v>
      </c>
      <c r="X68" s="60"/>
      <c r="Y68" s="60">
        <v>4569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5709480</v>
      </c>
      <c r="F69" s="220">
        <f t="shared" si="12"/>
        <v>0</v>
      </c>
      <c r="G69" s="220">
        <f t="shared" si="12"/>
        <v>107730</v>
      </c>
      <c r="H69" s="220">
        <f t="shared" si="12"/>
        <v>40965</v>
      </c>
      <c r="I69" s="220">
        <f t="shared" si="12"/>
        <v>54324</v>
      </c>
      <c r="J69" s="220">
        <f t="shared" si="12"/>
        <v>203019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203019</v>
      </c>
      <c r="X69" s="220">
        <f t="shared" si="12"/>
        <v>0</v>
      </c>
      <c r="Y69" s="220">
        <f t="shared" si="12"/>
        <v>203019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88878222</v>
      </c>
      <c r="D5" s="357">
        <f t="shared" si="0"/>
        <v>0</v>
      </c>
      <c r="E5" s="356">
        <f t="shared" si="0"/>
        <v>33490200</v>
      </c>
      <c r="F5" s="358">
        <f t="shared" si="0"/>
        <v>33490200</v>
      </c>
      <c r="G5" s="358">
        <f t="shared" si="0"/>
        <v>0</v>
      </c>
      <c r="H5" s="356">
        <f t="shared" si="0"/>
        <v>0</v>
      </c>
      <c r="I5" s="356">
        <f t="shared" si="0"/>
        <v>684234</v>
      </c>
      <c r="J5" s="358">
        <f t="shared" si="0"/>
        <v>684234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684234</v>
      </c>
      <c r="X5" s="356">
        <f t="shared" si="0"/>
        <v>8372550</v>
      </c>
      <c r="Y5" s="358">
        <f t="shared" si="0"/>
        <v>-7688316</v>
      </c>
      <c r="Z5" s="359">
        <f>+IF(X5&lt;&gt;0,+(Y5/X5)*100,0)</f>
        <v>-91.82765107404555</v>
      </c>
      <c r="AA5" s="360">
        <f>+AA6+AA8+AA11+AA13+AA15</f>
        <v>33490200</v>
      </c>
    </row>
    <row r="6" spans="1:27" ht="13.5">
      <c r="A6" s="361" t="s">
        <v>204</v>
      </c>
      <c r="B6" s="142"/>
      <c r="C6" s="60">
        <f>+C7</f>
        <v>58692362</v>
      </c>
      <c r="D6" s="340">
        <f aca="true" t="shared" si="1" ref="D6:AA6">+D7</f>
        <v>0</v>
      </c>
      <c r="E6" s="60">
        <f t="shared" si="1"/>
        <v>22374200</v>
      </c>
      <c r="F6" s="59">
        <f t="shared" si="1"/>
        <v>22374200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5593550</v>
      </c>
      <c r="Y6" s="59">
        <f t="shared" si="1"/>
        <v>-5593550</v>
      </c>
      <c r="Z6" s="61">
        <f>+IF(X6&lt;&gt;0,+(Y6/X6)*100,0)</f>
        <v>-100</v>
      </c>
      <c r="AA6" s="62">
        <f t="shared" si="1"/>
        <v>22374200</v>
      </c>
    </row>
    <row r="7" spans="1:27" ht="13.5">
      <c r="A7" s="291" t="s">
        <v>228</v>
      </c>
      <c r="B7" s="142"/>
      <c r="C7" s="60">
        <v>58692362</v>
      </c>
      <c r="D7" s="340"/>
      <c r="E7" s="60">
        <v>22374200</v>
      </c>
      <c r="F7" s="59">
        <v>22374200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5593550</v>
      </c>
      <c r="Y7" s="59">
        <v>-5593550</v>
      </c>
      <c r="Z7" s="61">
        <v>-100</v>
      </c>
      <c r="AA7" s="62">
        <v>22374200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10000000</v>
      </c>
      <c r="F8" s="59">
        <f t="shared" si="2"/>
        <v>10000000</v>
      </c>
      <c r="G8" s="59">
        <f t="shared" si="2"/>
        <v>0</v>
      </c>
      <c r="H8" s="60">
        <f t="shared" si="2"/>
        <v>0</v>
      </c>
      <c r="I8" s="60">
        <f t="shared" si="2"/>
        <v>684234</v>
      </c>
      <c r="J8" s="59">
        <f t="shared" si="2"/>
        <v>684234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684234</v>
      </c>
      <c r="X8" s="60">
        <f t="shared" si="2"/>
        <v>2500000</v>
      </c>
      <c r="Y8" s="59">
        <f t="shared" si="2"/>
        <v>-1815766</v>
      </c>
      <c r="Z8" s="61">
        <f>+IF(X8&lt;&gt;0,+(Y8/X8)*100,0)</f>
        <v>-72.63064</v>
      </c>
      <c r="AA8" s="62">
        <f>SUM(AA9:AA10)</f>
        <v>10000000</v>
      </c>
    </row>
    <row r="9" spans="1:27" ht="13.5">
      <c r="A9" s="291" t="s">
        <v>229</v>
      </c>
      <c r="B9" s="142"/>
      <c r="C9" s="60"/>
      <c r="D9" s="340"/>
      <c r="E9" s="60">
        <v>10000000</v>
      </c>
      <c r="F9" s="59">
        <v>10000000</v>
      </c>
      <c r="G9" s="59"/>
      <c r="H9" s="60"/>
      <c r="I9" s="60">
        <v>684234</v>
      </c>
      <c r="J9" s="59">
        <v>684234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684234</v>
      </c>
      <c r="X9" s="60">
        <v>2500000</v>
      </c>
      <c r="Y9" s="59">
        <v>-1815766</v>
      </c>
      <c r="Z9" s="61">
        <v>-72.63</v>
      </c>
      <c r="AA9" s="62">
        <v>10000000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30185860</v>
      </c>
      <c r="D15" s="340">
        <f t="shared" si="5"/>
        <v>0</v>
      </c>
      <c r="E15" s="60">
        <f t="shared" si="5"/>
        <v>1116000</v>
      </c>
      <c r="F15" s="59">
        <f t="shared" si="5"/>
        <v>1116000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279000</v>
      </c>
      <c r="Y15" s="59">
        <f t="shared" si="5"/>
        <v>-279000</v>
      </c>
      <c r="Z15" s="61">
        <f>+IF(X15&lt;&gt;0,+(Y15/X15)*100,0)</f>
        <v>-100</v>
      </c>
      <c r="AA15" s="62">
        <f>SUM(AA16:AA20)</f>
        <v>1116000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>
        <v>361000</v>
      </c>
      <c r="F17" s="59">
        <v>361000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90250</v>
      </c>
      <c r="Y17" s="59">
        <v>-90250</v>
      </c>
      <c r="Z17" s="61">
        <v>-100</v>
      </c>
      <c r="AA17" s="62">
        <v>361000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30185860</v>
      </c>
      <c r="D20" s="340"/>
      <c r="E20" s="60">
        <v>755000</v>
      </c>
      <c r="F20" s="59">
        <v>755000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188750</v>
      </c>
      <c r="Y20" s="59">
        <v>-188750</v>
      </c>
      <c r="Z20" s="61">
        <v>-100</v>
      </c>
      <c r="AA20" s="62">
        <v>755000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12406894</v>
      </c>
      <c r="F22" s="345">
        <f t="shared" si="6"/>
        <v>12406894</v>
      </c>
      <c r="G22" s="345">
        <f t="shared" si="6"/>
        <v>0</v>
      </c>
      <c r="H22" s="343">
        <f t="shared" si="6"/>
        <v>404746</v>
      </c>
      <c r="I22" s="343">
        <f t="shared" si="6"/>
        <v>355040</v>
      </c>
      <c r="J22" s="345">
        <f t="shared" si="6"/>
        <v>759786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759786</v>
      </c>
      <c r="X22" s="343">
        <f t="shared" si="6"/>
        <v>3101724</v>
      </c>
      <c r="Y22" s="345">
        <f t="shared" si="6"/>
        <v>-2341938</v>
      </c>
      <c r="Z22" s="336">
        <f>+IF(X22&lt;&gt;0,+(Y22/X22)*100,0)</f>
        <v>-75.50439690958963</v>
      </c>
      <c r="AA22" s="350">
        <f>SUM(AA23:AA32)</f>
        <v>12406894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4356894</v>
      </c>
      <c r="F24" s="59">
        <v>4356894</v>
      </c>
      <c r="G24" s="59"/>
      <c r="H24" s="60">
        <v>404746</v>
      </c>
      <c r="I24" s="60">
        <v>355040</v>
      </c>
      <c r="J24" s="59">
        <v>759786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759786</v>
      </c>
      <c r="X24" s="60">
        <v>1089224</v>
      </c>
      <c r="Y24" s="59">
        <v>-329438</v>
      </c>
      <c r="Z24" s="61">
        <v>-30.25</v>
      </c>
      <c r="AA24" s="62">
        <v>4356894</v>
      </c>
    </row>
    <row r="25" spans="1:27" ht="13.5">
      <c r="A25" s="361" t="s">
        <v>238</v>
      </c>
      <c r="B25" s="142"/>
      <c r="C25" s="60"/>
      <c r="D25" s="340"/>
      <c r="E25" s="60">
        <v>3000000</v>
      </c>
      <c r="F25" s="59">
        <v>3000000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</v>
      </c>
      <c r="Y25" s="59">
        <v>-750000</v>
      </c>
      <c r="Z25" s="61">
        <v>-100</v>
      </c>
      <c r="AA25" s="62">
        <v>3000000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5050000</v>
      </c>
      <c r="F32" s="59">
        <v>5050000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1262500</v>
      </c>
      <c r="Y32" s="59">
        <v>-1262500</v>
      </c>
      <c r="Z32" s="61">
        <v>-100</v>
      </c>
      <c r="AA32" s="62">
        <v>5050000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63057047</v>
      </c>
      <c r="D40" s="344">
        <f t="shared" si="9"/>
        <v>0</v>
      </c>
      <c r="E40" s="343">
        <f t="shared" si="9"/>
        <v>3277000</v>
      </c>
      <c r="F40" s="345">
        <f t="shared" si="9"/>
        <v>3277000</v>
      </c>
      <c r="G40" s="345">
        <f t="shared" si="9"/>
        <v>0</v>
      </c>
      <c r="H40" s="343">
        <f t="shared" si="9"/>
        <v>1065404</v>
      </c>
      <c r="I40" s="343">
        <f t="shared" si="9"/>
        <v>1821717</v>
      </c>
      <c r="J40" s="345">
        <f t="shared" si="9"/>
        <v>2887121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2887121</v>
      </c>
      <c r="X40" s="343">
        <f t="shared" si="9"/>
        <v>819250</v>
      </c>
      <c r="Y40" s="345">
        <f t="shared" si="9"/>
        <v>2067871</v>
      </c>
      <c r="Z40" s="336">
        <f>+IF(X40&lt;&gt;0,+(Y40/X40)*100,0)</f>
        <v>252.41025328043943</v>
      </c>
      <c r="AA40" s="350">
        <f>SUM(AA41:AA49)</f>
        <v>3277000</v>
      </c>
    </row>
    <row r="41" spans="1:27" ht="13.5">
      <c r="A41" s="361" t="s">
        <v>247</v>
      </c>
      <c r="B41" s="142"/>
      <c r="C41" s="362">
        <v>2006309</v>
      </c>
      <c r="D41" s="363"/>
      <c r="E41" s="362">
        <v>2500000</v>
      </c>
      <c r="F41" s="364">
        <v>2500000</v>
      </c>
      <c r="G41" s="364"/>
      <c r="H41" s="362"/>
      <c r="I41" s="362">
        <v>477474</v>
      </c>
      <c r="J41" s="364">
        <v>477474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477474</v>
      </c>
      <c r="X41" s="362">
        <v>625000</v>
      </c>
      <c r="Y41" s="364">
        <v>-147526</v>
      </c>
      <c r="Z41" s="365">
        <v>-23.6</v>
      </c>
      <c r="AA41" s="366">
        <v>2500000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3409597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771000</v>
      </c>
      <c r="F44" s="53">
        <v>771000</v>
      </c>
      <c r="G44" s="53"/>
      <c r="H44" s="54"/>
      <c r="I44" s="54">
        <v>67449</v>
      </c>
      <c r="J44" s="53">
        <v>67449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67449</v>
      </c>
      <c r="X44" s="54">
        <v>192750</v>
      </c>
      <c r="Y44" s="53">
        <v>-125301</v>
      </c>
      <c r="Z44" s="94">
        <v>-65.01</v>
      </c>
      <c r="AA44" s="95">
        <v>771000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>
        <v>1065404</v>
      </c>
      <c r="I46" s="54">
        <v>1119285</v>
      </c>
      <c r="J46" s="53">
        <v>2184689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2184689</v>
      </c>
      <c r="X46" s="54"/>
      <c r="Y46" s="53">
        <v>2184689</v>
      </c>
      <c r="Z46" s="94"/>
      <c r="AA46" s="95"/>
    </row>
    <row r="47" spans="1:27" ht="13.5">
      <c r="A47" s="361" t="s">
        <v>253</v>
      </c>
      <c r="B47" s="136"/>
      <c r="C47" s="60">
        <v>57472968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>
        <v>157509</v>
      </c>
      <c r="J48" s="53">
        <v>157509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157509</v>
      </c>
      <c r="X48" s="54"/>
      <c r="Y48" s="53">
        <v>157509</v>
      </c>
      <c r="Z48" s="94"/>
      <c r="AA48" s="95"/>
    </row>
    <row r="49" spans="1:27" ht="13.5">
      <c r="A49" s="361" t="s">
        <v>93</v>
      </c>
      <c r="B49" s="136"/>
      <c r="C49" s="54">
        <v>168173</v>
      </c>
      <c r="D49" s="368"/>
      <c r="E49" s="54">
        <v>6000</v>
      </c>
      <c r="F49" s="53">
        <v>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</v>
      </c>
      <c r="Y49" s="53">
        <v>-1500</v>
      </c>
      <c r="Z49" s="94">
        <v>-100</v>
      </c>
      <c r="AA49" s="95">
        <v>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151935269</v>
      </c>
      <c r="D60" s="346">
        <f t="shared" si="14"/>
        <v>0</v>
      </c>
      <c r="E60" s="219">
        <f t="shared" si="14"/>
        <v>49174094</v>
      </c>
      <c r="F60" s="264">
        <f t="shared" si="14"/>
        <v>49174094</v>
      </c>
      <c r="G60" s="264">
        <f t="shared" si="14"/>
        <v>0</v>
      </c>
      <c r="H60" s="219">
        <f t="shared" si="14"/>
        <v>1470150</v>
      </c>
      <c r="I60" s="219">
        <f t="shared" si="14"/>
        <v>2860991</v>
      </c>
      <c r="J60" s="264">
        <f t="shared" si="14"/>
        <v>4331141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4331141</v>
      </c>
      <c r="X60" s="219">
        <f t="shared" si="14"/>
        <v>12293524</v>
      </c>
      <c r="Y60" s="264">
        <f t="shared" si="14"/>
        <v>-7962383</v>
      </c>
      <c r="Z60" s="337">
        <f>+IF(X60&lt;&gt;0,+(Y60/X60)*100,0)</f>
        <v>-64.76892223905854</v>
      </c>
      <c r="AA60" s="232">
        <f>+AA57+AA54+AA51+AA40+AA37+AA34+AA22+AA5</f>
        <v>49174094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2013-11-05T09:02:01Z</dcterms:created>
  <dcterms:modified xsi:type="dcterms:W3CDTF">2013-11-05T09:02:04Z</dcterms:modified>
  <cp:category/>
  <cp:version/>
  <cp:contentType/>
  <cp:contentStatus/>
</cp:coreProperties>
</file>