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<sst xmlns="http://schemas.openxmlformats.org/spreadsheetml/2006/main" count="855" uniqueCount="302">
  <si>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Jozini(KZN272)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</si>
  <si>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</si>
  <si>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</si>
  <si>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</si>
  <si>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</si>
  <si>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</si>
  <si>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</si>
  <si>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</si>
  <si>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</si>
  <si>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</si>
  <si>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</si>
  <si>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</si>
  <si>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</si>
  <si>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</si>
  <si>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</si>
  <si>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</si>
  <si>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</si>
  <si>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</si>
  <si>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</si>
  <si>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</si>
  <si>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</si>
  <si>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</si>
  <si>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</si>
  <si>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</si>
  <si>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</si>
  <si>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</si>
  <si>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</si>
  <si>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</si>
  <si>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</si>
  <si>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</si>
  <si>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</si>
  <si>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</si>
  <si>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</si>
  <si>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</si>
  <si>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</si>
  <si>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</si>
  <si>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</si>
  <si>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</si>
  <si>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</si>
  <si>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</si>
  <si>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</si>
  <si>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</si>
  <si>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</si>
  <si>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</si>
  <si>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</si>
  <si>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</si>
  <si>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</si>
  <si>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</si>
  <si>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</si>
  <si>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</si>
  <si>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</si>
  <si>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</si>
  <si>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</si>
  <si>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</si>
  <si>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</si>
  <si>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</si>
  <si>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</si>
  <si>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</si>
  <si>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</si>
  <si>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</si>
  <si>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</si>
  <si>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</si>
  <si>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</si>
  <si>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</si>
  <si>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</si>
  <si>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</si>
  <si>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</si>
  <si>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</si>
  <si>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</si>
  <si>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</si>
  <si>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Jozini(KZN272)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</si>
  <si>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</si>
  <si>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</si>
  <si>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</si>
  <si>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</si>
  <si>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</si>
  <si>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</si>
  <si>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</si>
  <si>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</si>
  <si>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</si>
  <si>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</si>
  <si>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</si>
  <si>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</si>
  <si>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</si>
  <si>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</si>
  <si>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</si>
  <si>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</si>
  <si>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</si>
  <si>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</si>
  <si>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</si>
  <si>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</si>
  <si>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</si>
  <si>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</si>
  <si>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</si>
  <si>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</si>
  <si>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</si>
  <si>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</si>
  <si>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</si>
  <si>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</si>
  <si>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</si>
  <si>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Jozini(KZN272)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</si>
  <si>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</si>
  <si>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</si>
  <si>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</si>
  <si>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</si>
  <si>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</si>
  <si>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</si>
  <si>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</si>
  <si>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</si>
  <si>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</si>
  <si>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</si>
  <si>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</si>
  <si>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</si>
  <si>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</si>
  <si>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</si>
  <si>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</si>
  <si>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</si>
  <si>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</si>
  <si>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</si>
  <si>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</si>
  <si>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</si>
  <si>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</si>
  <si>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</si>
  <si>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</si>
  <si>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</si>
  <si>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</si>
  <si>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</si>
  <si>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</si>
  <si>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</si>
  <si>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Jozini(KZN272)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</si>
  <si>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</si>
  <si>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</si>
  <si>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</si>
  <si>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</si>
  <si>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</si>
  <si>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</si>
  <si>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</si>
  <si>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</si>
  <si>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</si>
  <si>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</si>
  <si>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Jozini(KZN272)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</si>
  <si>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</si>
  <si>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</si>
  <si>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</si>
  <si>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</si>
  <si>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</si>
  <si>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</si>
  <si>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</si>
  <si>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</si>
  <si>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</si>
  <si>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</si>
  <si>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</si>
  <si>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</si>
  <si>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</si>
  <si>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</si>
  <si>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</si>
  <si>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</si>
  <si>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</si>
  <si>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</si>
  <si>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</si>
  <si>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</si>
  <si>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</si>
  <si>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</si>
  <si>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</si>
  <si>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</si>
  <si>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</si>
  <si>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</si>
  <si>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</si>
  <si>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</si>
  <si>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</si>
  <si>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</si>
  <si>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</si>
  <si>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</si>
  <si>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</si>
  <si>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Jozini(KZN272)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</si>
  <si>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</si>
  <si>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</si>
  <si>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</si>
  <si>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</si>
  <si>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</si>
  <si>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</si>
  <si>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</si>
  <si>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</si>
  <si>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</si>
  <si>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</si>
  <si>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</si>
  <si>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</si>
  <si>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</si>
  <si>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</si>
  <si>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</si>
  <si>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</si>
  <si>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</si>
  <si>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</si>
  <si>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</si>
  <si>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</si>
  <si>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</si>
  <si>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</si>
  <si>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</si>
  <si>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</si>
  <si>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</si>
  <si>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</si>
  <si>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Jozini(KZN272)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</si>
  <si>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</si>
  <si>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</si>
  <si>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</si>
  <si>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</si>
  <si>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</si>
  <si>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</si>
  <si>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</si>
  <si>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</si>
  <si>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</si>
  <si>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</si>
  <si>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</si>
  <si>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</si>
  <si>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</si>
  <si>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</si>
  <si>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</si>
  <si>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</si>
  <si>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</si>
  <si>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</si>
  <si>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</si>
  <si>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</si>
  <si>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</si>
  <si>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</si>
  <si>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</si>
  <si>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</si>
  <si>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Jozini(KZN272)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</si>
  <si>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</si>
  <si>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</si>
  <si>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</si>
  <si>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</si>
  <si>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</si>
  <si>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</si>
  <si>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</si>
  <si>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</si>
  <si>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</si>
  <si>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</si>
  <si>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</si>
  <si>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</si>
  <si>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</si>
  <si>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</si>
  <si>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</si>
  <si>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</si>
  <si>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</si>
  <si>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</si>
  <si>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</si>
  <si>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</si>
  <si>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</si>
  <si>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</si>
  <si>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</si>
  <si>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</si>
  <si>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</si>
  <si>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</si>
  <si>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</si>
  <si>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</si>
  <si>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</si>
  <si>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</si>
  <si>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</si>
  <si>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</si>
  <si>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</si>
  <si>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</si>
  <si>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</si>
  <si>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Jozini(KZN272)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</si>
  <si>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</si>
  <si>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</si>
  <si>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Jozini(KZN272)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</si>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</sst>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11910914</v>
      </c>
      <c r="C5" s="19">
        <v>0</v>
      </c>
      <c r="D5" s="59">
        <v>17985624</v>
      </c>
      <c r="E5" s="60">
        <v>17985624</v>
      </c>
      <c r="F5" s="60">
        <v>5628668</v>
      </c>
      <c r="G5" s="60">
        <v>701544</v>
      </c>
      <c r="H5" s="60">
        <v>734430</v>
      </c>
      <c r="I5" s="60">
        <v>7064642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7064642</v>
      </c>
      <c r="W5" s="60">
        <v>4496406</v>
      </c>
      <c r="X5" s="60">
        <v>2568236</v>
      </c>
      <c r="Y5" s="61">
        <v>57.12</v>
      </c>
      <c r="Z5" s="62">
        <v>17985624</v>
      </c>
    </row>
    <row r="6" spans="1:26" ht="13.5">
      <c r="A6" s="58" t="s">
        <v>32</v>
      </c>
      <c r="B6" s="19">
        <v>1992983</v>
      </c>
      <c r="C6" s="19">
        <v>0</v>
      </c>
      <c r="D6" s="59">
        <v>3492922</v>
      </c>
      <c r="E6" s="60">
        <v>3492922</v>
      </c>
      <c r="F6" s="60">
        <v>370570</v>
      </c>
      <c r="G6" s="60">
        <v>370305</v>
      </c>
      <c r="H6" s="60">
        <v>367798</v>
      </c>
      <c r="I6" s="60">
        <v>1108673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1108673</v>
      </c>
      <c r="W6" s="60">
        <v>873231</v>
      </c>
      <c r="X6" s="60">
        <v>235442</v>
      </c>
      <c r="Y6" s="61">
        <v>26.96</v>
      </c>
      <c r="Z6" s="62">
        <v>3492922</v>
      </c>
    </row>
    <row r="7" spans="1:26" ht="13.5">
      <c r="A7" s="58" t="s">
        <v>33</v>
      </c>
      <c r="B7" s="19">
        <v>2715312</v>
      </c>
      <c r="C7" s="19">
        <v>0</v>
      </c>
      <c r="D7" s="59">
        <v>4710132</v>
      </c>
      <c r="E7" s="60">
        <v>4710132</v>
      </c>
      <c r="F7" s="60">
        <v>159138</v>
      </c>
      <c r="G7" s="60">
        <v>259023</v>
      </c>
      <c r="H7" s="60">
        <v>171915</v>
      </c>
      <c r="I7" s="60">
        <v>590076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590076</v>
      </c>
      <c r="W7" s="60">
        <v>1177533</v>
      </c>
      <c r="X7" s="60">
        <v>-587457</v>
      </c>
      <c r="Y7" s="61">
        <v>-49.89</v>
      </c>
      <c r="Z7" s="62">
        <v>4710132</v>
      </c>
    </row>
    <row r="8" spans="1:26" ht="13.5">
      <c r="A8" s="58" t="s">
        <v>34</v>
      </c>
      <c r="B8" s="19">
        <v>78533148</v>
      </c>
      <c r="C8" s="19">
        <v>0</v>
      </c>
      <c r="D8" s="59">
        <v>89911000</v>
      </c>
      <c r="E8" s="60">
        <v>89911000</v>
      </c>
      <c r="F8" s="60">
        <v>27869280</v>
      </c>
      <c r="G8" s="60">
        <v>440814</v>
      </c>
      <c r="H8" s="60">
        <v>370851</v>
      </c>
      <c r="I8" s="60">
        <v>28680945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28680945</v>
      </c>
      <c r="W8" s="60">
        <v>22477750</v>
      </c>
      <c r="X8" s="60">
        <v>6203195</v>
      </c>
      <c r="Y8" s="61">
        <v>27.6</v>
      </c>
      <c r="Z8" s="62">
        <v>89911000</v>
      </c>
    </row>
    <row r="9" spans="1:26" ht="13.5">
      <c r="A9" s="58" t="s">
        <v>35</v>
      </c>
      <c r="B9" s="19">
        <v>8415621</v>
      </c>
      <c r="C9" s="19">
        <v>0</v>
      </c>
      <c r="D9" s="59">
        <v>7983795</v>
      </c>
      <c r="E9" s="60">
        <v>7983795</v>
      </c>
      <c r="F9" s="60">
        <v>758124</v>
      </c>
      <c r="G9" s="60">
        <v>1154810</v>
      </c>
      <c r="H9" s="60">
        <v>197237</v>
      </c>
      <c r="I9" s="60">
        <v>2110171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2110171</v>
      </c>
      <c r="W9" s="60">
        <v>1995949</v>
      </c>
      <c r="X9" s="60">
        <v>114222</v>
      </c>
      <c r="Y9" s="61">
        <v>5.72</v>
      </c>
      <c r="Z9" s="62">
        <v>7983795</v>
      </c>
    </row>
    <row r="10" spans="1:26" ht="25.5">
      <c r="A10" s="63" t="s">
        <v>277</v>
      </c>
      <c r="B10" s="64">
        <f>SUM(B5:B9)</f>
        <v>103567978</v>
      </c>
      <c r="C10" s="64">
        <f>SUM(C5:C9)</f>
        <v>0</v>
      </c>
      <c r="D10" s="65">
        <f aca="true" t="shared" si="0" ref="D10:Z10">SUM(D5:D9)</f>
        <v>124083473</v>
      </c>
      <c r="E10" s="66">
        <f t="shared" si="0"/>
        <v>124083473</v>
      </c>
      <c r="F10" s="66">
        <f t="shared" si="0"/>
        <v>34785780</v>
      </c>
      <c r="G10" s="66">
        <f t="shared" si="0"/>
        <v>2926496</v>
      </c>
      <c r="H10" s="66">
        <f t="shared" si="0"/>
        <v>1842231</v>
      </c>
      <c r="I10" s="66">
        <f t="shared" si="0"/>
        <v>39554507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39554507</v>
      </c>
      <c r="W10" s="66">
        <f t="shared" si="0"/>
        <v>31020869</v>
      </c>
      <c r="X10" s="66">
        <f t="shared" si="0"/>
        <v>8533638</v>
      </c>
      <c r="Y10" s="67">
        <f>+IF(W10&lt;&gt;0,(X10/W10)*100,0)</f>
        <v>27.509345402283863</v>
      </c>
      <c r="Z10" s="68">
        <f t="shared" si="0"/>
        <v>124083473</v>
      </c>
    </row>
    <row r="11" spans="1:26" ht="13.5">
      <c r="A11" s="58" t="s">
        <v>37</v>
      </c>
      <c r="B11" s="19">
        <v>32416791</v>
      </c>
      <c r="C11" s="19">
        <v>0</v>
      </c>
      <c r="D11" s="59">
        <v>32083793</v>
      </c>
      <c r="E11" s="60">
        <v>32083793</v>
      </c>
      <c r="F11" s="60">
        <v>2367535</v>
      </c>
      <c r="G11" s="60">
        <v>2766247</v>
      </c>
      <c r="H11" s="60">
        <v>3497710</v>
      </c>
      <c r="I11" s="60">
        <v>8631492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8631492</v>
      </c>
      <c r="W11" s="60">
        <v>8020948</v>
      </c>
      <c r="X11" s="60">
        <v>610544</v>
      </c>
      <c r="Y11" s="61">
        <v>7.61</v>
      </c>
      <c r="Z11" s="62">
        <v>32083793</v>
      </c>
    </row>
    <row r="12" spans="1:26" ht="13.5">
      <c r="A12" s="58" t="s">
        <v>38</v>
      </c>
      <c r="B12" s="19">
        <v>7660908</v>
      </c>
      <c r="C12" s="19">
        <v>0</v>
      </c>
      <c r="D12" s="59">
        <v>10201358</v>
      </c>
      <c r="E12" s="60">
        <v>10201358</v>
      </c>
      <c r="F12" s="60">
        <v>551915</v>
      </c>
      <c r="G12" s="60">
        <v>571236</v>
      </c>
      <c r="H12" s="60">
        <v>571236</v>
      </c>
      <c r="I12" s="60">
        <v>1694387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1694387</v>
      </c>
      <c r="W12" s="60">
        <v>2550340</v>
      </c>
      <c r="X12" s="60">
        <v>-855953</v>
      </c>
      <c r="Y12" s="61">
        <v>-33.56</v>
      </c>
      <c r="Z12" s="62">
        <v>10201358</v>
      </c>
    </row>
    <row r="13" spans="1:26" ht="13.5">
      <c r="A13" s="58" t="s">
        <v>278</v>
      </c>
      <c r="B13" s="19">
        <v>11213362</v>
      </c>
      <c r="C13" s="19">
        <v>0</v>
      </c>
      <c r="D13" s="59">
        <v>1000000</v>
      </c>
      <c r="E13" s="60">
        <v>1000000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250000</v>
      </c>
      <c r="X13" s="60">
        <v>-250000</v>
      </c>
      <c r="Y13" s="61">
        <v>-100</v>
      </c>
      <c r="Z13" s="62">
        <v>1000000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12582783</v>
      </c>
      <c r="C16" s="19">
        <v>0</v>
      </c>
      <c r="D16" s="59">
        <v>4391271</v>
      </c>
      <c r="E16" s="60">
        <v>4391271</v>
      </c>
      <c r="F16" s="60">
        <v>741408</v>
      </c>
      <c r="G16" s="60">
        <v>440814</v>
      </c>
      <c r="H16" s="60">
        <v>370851</v>
      </c>
      <c r="I16" s="60">
        <v>1553073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1553073</v>
      </c>
      <c r="W16" s="60">
        <v>1097818</v>
      </c>
      <c r="X16" s="60">
        <v>455255</v>
      </c>
      <c r="Y16" s="61">
        <v>41.47</v>
      </c>
      <c r="Z16" s="62">
        <v>4391271</v>
      </c>
    </row>
    <row r="17" spans="1:26" ht="13.5">
      <c r="A17" s="58" t="s">
        <v>43</v>
      </c>
      <c r="B17" s="19">
        <v>53351440</v>
      </c>
      <c r="C17" s="19">
        <v>0</v>
      </c>
      <c r="D17" s="59">
        <v>64921590</v>
      </c>
      <c r="E17" s="60">
        <v>64921590</v>
      </c>
      <c r="F17" s="60">
        <v>7698435</v>
      </c>
      <c r="G17" s="60">
        <v>6173335</v>
      </c>
      <c r="H17" s="60">
        <v>3943749</v>
      </c>
      <c r="I17" s="60">
        <v>17815519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17815519</v>
      </c>
      <c r="W17" s="60">
        <v>16230398</v>
      </c>
      <c r="X17" s="60">
        <v>1585121</v>
      </c>
      <c r="Y17" s="61">
        <v>9.77</v>
      </c>
      <c r="Z17" s="62">
        <v>64921590</v>
      </c>
    </row>
    <row r="18" spans="1:26" ht="13.5">
      <c r="A18" s="70" t="s">
        <v>44</v>
      </c>
      <c r="B18" s="71">
        <f>SUM(B11:B17)</f>
        <v>117225284</v>
      </c>
      <c r="C18" s="71">
        <f>SUM(C11:C17)</f>
        <v>0</v>
      </c>
      <c r="D18" s="72">
        <f aca="true" t="shared" si="1" ref="D18:Z18">SUM(D11:D17)</f>
        <v>112598012</v>
      </c>
      <c r="E18" s="73">
        <f t="shared" si="1"/>
        <v>112598012</v>
      </c>
      <c r="F18" s="73">
        <f t="shared" si="1"/>
        <v>11359293</v>
      </c>
      <c r="G18" s="73">
        <f t="shared" si="1"/>
        <v>9951632</v>
      </c>
      <c r="H18" s="73">
        <f t="shared" si="1"/>
        <v>8383546</v>
      </c>
      <c r="I18" s="73">
        <f t="shared" si="1"/>
        <v>29694471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29694471</v>
      </c>
      <c r="W18" s="73">
        <f t="shared" si="1"/>
        <v>28149504</v>
      </c>
      <c r="X18" s="73">
        <f t="shared" si="1"/>
        <v>1544967</v>
      </c>
      <c r="Y18" s="67">
        <f>+IF(W18&lt;&gt;0,(X18/W18)*100,0)</f>
        <v>5.488434183422912</v>
      </c>
      <c r="Z18" s="74">
        <f t="shared" si="1"/>
        <v>112598012</v>
      </c>
    </row>
    <row r="19" spans="1:26" ht="13.5">
      <c r="A19" s="70" t="s">
        <v>45</v>
      </c>
      <c r="B19" s="75">
        <f>+B10-B18</f>
        <v>-13657306</v>
      </c>
      <c r="C19" s="75">
        <f>+C10-C18</f>
        <v>0</v>
      </c>
      <c r="D19" s="76">
        <f aca="true" t="shared" si="2" ref="D19:Z19">+D10-D18</f>
        <v>11485461</v>
      </c>
      <c r="E19" s="77">
        <f t="shared" si="2"/>
        <v>11485461</v>
      </c>
      <c r="F19" s="77">
        <f t="shared" si="2"/>
        <v>23426487</v>
      </c>
      <c r="G19" s="77">
        <f t="shared" si="2"/>
        <v>-7025136</v>
      </c>
      <c r="H19" s="77">
        <f t="shared" si="2"/>
        <v>-6541315</v>
      </c>
      <c r="I19" s="77">
        <f t="shared" si="2"/>
        <v>9860036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9860036</v>
      </c>
      <c r="W19" s="77">
        <f>IF(E10=E18,0,W10-W18)</f>
        <v>2871365</v>
      </c>
      <c r="X19" s="77">
        <f t="shared" si="2"/>
        <v>6988671</v>
      </c>
      <c r="Y19" s="78">
        <f>+IF(W19&lt;&gt;0,(X19/W19)*100,0)</f>
        <v>243.3919407668478</v>
      </c>
      <c r="Z19" s="79">
        <f t="shared" si="2"/>
        <v>11485461</v>
      </c>
    </row>
    <row r="20" spans="1:26" ht="13.5">
      <c r="A20" s="58" t="s">
        <v>46</v>
      </c>
      <c r="B20" s="19">
        <v>39887817</v>
      </c>
      <c r="C20" s="19">
        <v>0</v>
      </c>
      <c r="D20" s="59">
        <v>44891000</v>
      </c>
      <c r="E20" s="60">
        <v>44891000</v>
      </c>
      <c r="F20" s="60">
        <v>1097044</v>
      </c>
      <c r="G20" s="60">
        <v>5831665</v>
      </c>
      <c r="H20" s="60">
        <v>3293452</v>
      </c>
      <c r="I20" s="60">
        <v>10222161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10222161</v>
      </c>
      <c r="W20" s="60">
        <v>11222750</v>
      </c>
      <c r="X20" s="60">
        <v>-1000589</v>
      </c>
      <c r="Y20" s="61">
        <v>-8.92</v>
      </c>
      <c r="Z20" s="62">
        <v>44891000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26230511</v>
      </c>
      <c r="C22" s="86">
        <f>SUM(C19:C21)</f>
        <v>0</v>
      </c>
      <c r="D22" s="87">
        <f aca="true" t="shared" si="3" ref="D22:Z22">SUM(D19:D21)</f>
        <v>56376461</v>
      </c>
      <c r="E22" s="88">
        <f t="shared" si="3"/>
        <v>56376461</v>
      </c>
      <c r="F22" s="88">
        <f t="shared" si="3"/>
        <v>24523531</v>
      </c>
      <c r="G22" s="88">
        <f t="shared" si="3"/>
        <v>-1193471</v>
      </c>
      <c r="H22" s="88">
        <f t="shared" si="3"/>
        <v>-3247863</v>
      </c>
      <c r="I22" s="88">
        <f t="shared" si="3"/>
        <v>20082197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20082197</v>
      </c>
      <c r="W22" s="88">
        <f t="shared" si="3"/>
        <v>14094115</v>
      </c>
      <c r="X22" s="88">
        <f t="shared" si="3"/>
        <v>5988082</v>
      </c>
      <c r="Y22" s="89">
        <f>+IF(W22&lt;&gt;0,(X22/W22)*100,0)</f>
        <v>42.48639946530875</v>
      </c>
      <c r="Z22" s="90">
        <f t="shared" si="3"/>
        <v>56376461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26230511</v>
      </c>
      <c r="C24" s="75">
        <f>SUM(C22:C23)</f>
        <v>0</v>
      </c>
      <c r="D24" s="76">
        <f aca="true" t="shared" si="4" ref="D24:Z24">SUM(D22:D23)</f>
        <v>56376461</v>
      </c>
      <c r="E24" s="77">
        <f t="shared" si="4"/>
        <v>56376461</v>
      </c>
      <c r="F24" s="77">
        <f t="shared" si="4"/>
        <v>24523531</v>
      </c>
      <c r="G24" s="77">
        <f t="shared" si="4"/>
        <v>-1193471</v>
      </c>
      <c r="H24" s="77">
        <f t="shared" si="4"/>
        <v>-3247863</v>
      </c>
      <c r="I24" s="77">
        <f t="shared" si="4"/>
        <v>20082197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20082197</v>
      </c>
      <c r="W24" s="77">
        <f t="shared" si="4"/>
        <v>14094115</v>
      </c>
      <c r="X24" s="77">
        <f t="shared" si="4"/>
        <v>5988082</v>
      </c>
      <c r="Y24" s="78">
        <f>+IF(W24&lt;&gt;0,(X24/W24)*100,0)</f>
        <v>42.48639946530875</v>
      </c>
      <c r="Z24" s="79">
        <f t="shared" si="4"/>
        <v>56376461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50523956</v>
      </c>
      <c r="C27" s="22">
        <v>0</v>
      </c>
      <c r="D27" s="99">
        <v>55571000</v>
      </c>
      <c r="E27" s="100">
        <v>55571000</v>
      </c>
      <c r="F27" s="100">
        <v>2209958</v>
      </c>
      <c r="G27" s="100">
        <v>5298467</v>
      </c>
      <c r="H27" s="100">
        <v>3710862</v>
      </c>
      <c r="I27" s="100">
        <v>11219287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11219287</v>
      </c>
      <c r="W27" s="100">
        <v>13892750</v>
      </c>
      <c r="X27" s="100">
        <v>-2673463</v>
      </c>
      <c r="Y27" s="101">
        <v>-19.24</v>
      </c>
      <c r="Z27" s="102">
        <v>55571000</v>
      </c>
    </row>
    <row r="28" spans="1:26" ht="13.5">
      <c r="A28" s="103" t="s">
        <v>46</v>
      </c>
      <c r="B28" s="19">
        <v>39881044</v>
      </c>
      <c r="C28" s="19">
        <v>0</v>
      </c>
      <c r="D28" s="59">
        <v>44891000</v>
      </c>
      <c r="E28" s="60">
        <v>44891000</v>
      </c>
      <c r="F28" s="60">
        <v>2040970</v>
      </c>
      <c r="G28" s="60">
        <v>4831388</v>
      </c>
      <c r="H28" s="60">
        <v>3552237</v>
      </c>
      <c r="I28" s="60">
        <v>10424595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10424595</v>
      </c>
      <c r="W28" s="60">
        <v>11222750</v>
      </c>
      <c r="X28" s="60">
        <v>-798155</v>
      </c>
      <c r="Y28" s="61">
        <v>-7.11</v>
      </c>
      <c r="Z28" s="62">
        <v>44891000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10642912</v>
      </c>
      <c r="C31" s="19">
        <v>0</v>
      </c>
      <c r="D31" s="59">
        <v>10680000</v>
      </c>
      <c r="E31" s="60">
        <v>10680000</v>
      </c>
      <c r="F31" s="60">
        <v>168988</v>
      </c>
      <c r="G31" s="60">
        <v>467079</v>
      </c>
      <c r="H31" s="60">
        <v>158625</v>
      </c>
      <c r="I31" s="60">
        <v>794692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794692</v>
      </c>
      <c r="W31" s="60">
        <v>2670000</v>
      </c>
      <c r="X31" s="60">
        <v>-1875308</v>
      </c>
      <c r="Y31" s="61">
        <v>-70.24</v>
      </c>
      <c r="Z31" s="62">
        <v>10680000</v>
      </c>
    </row>
    <row r="32" spans="1:26" ht="13.5">
      <c r="A32" s="70" t="s">
        <v>54</v>
      </c>
      <c r="B32" s="22">
        <f>SUM(B28:B31)</f>
        <v>50523956</v>
      </c>
      <c r="C32" s="22">
        <f>SUM(C28:C31)</f>
        <v>0</v>
      </c>
      <c r="D32" s="99">
        <f aca="true" t="shared" si="5" ref="D32:Z32">SUM(D28:D31)</f>
        <v>55571000</v>
      </c>
      <c r="E32" s="100">
        <f t="shared" si="5"/>
        <v>55571000</v>
      </c>
      <c r="F32" s="100">
        <f t="shared" si="5"/>
        <v>2209958</v>
      </c>
      <c r="G32" s="100">
        <f t="shared" si="5"/>
        <v>5298467</v>
      </c>
      <c r="H32" s="100">
        <f t="shared" si="5"/>
        <v>3710862</v>
      </c>
      <c r="I32" s="100">
        <f t="shared" si="5"/>
        <v>11219287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11219287</v>
      </c>
      <c r="W32" s="100">
        <f t="shared" si="5"/>
        <v>13892750</v>
      </c>
      <c r="X32" s="100">
        <f t="shared" si="5"/>
        <v>-2673463</v>
      </c>
      <c r="Y32" s="101">
        <f>+IF(W32&lt;&gt;0,(X32/W32)*100,0)</f>
        <v>-19.243583883680337</v>
      </c>
      <c r="Z32" s="102">
        <f t="shared" si="5"/>
        <v>55571000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51465552</v>
      </c>
      <c r="C35" s="19">
        <v>0</v>
      </c>
      <c r="D35" s="59">
        <v>84350475</v>
      </c>
      <c r="E35" s="60">
        <v>84350475</v>
      </c>
      <c r="F35" s="60">
        <v>97121697</v>
      </c>
      <c r="G35" s="60">
        <v>86782358</v>
      </c>
      <c r="H35" s="60">
        <v>78086665</v>
      </c>
      <c r="I35" s="60">
        <v>78086665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78086665</v>
      </c>
      <c r="W35" s="60">
        <v>21087619</v>
      </c>
      <c r="X35" s="60">
        <v>56999046</v>
      </c>
      <c r="Y35" s="61">
        <v>270.3</v>
      </c>
      <c r="Z35" s="62">
        <v>84350475</v>
      </c>
    </row>
    <row r="36" spans="1:26" ht="13.5">
      <c r="A36" s="58" t="s">
        <v>57</v>
      </c>
      <c r="B36" s="19">
        <v>178968443</v>
      </c>
      <c r="C36" s="19">
        <v>0</v>
      </c>
      <c r="D36" s="59">
        <v>182987872</v>
      </c>
      <c r="E36" s="60">
        <v>182987872</v>
      </c>
      <c r="F36" s="60">
        <v>180282880</v>
      </c>
      <c r="G36" s="60">
        <v>185578347</v>
      </c>
      <c r="H36" s="60">
        <v>189289209</v>
      </c>
      <c r="I36" s="60">
        <v>189289209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189289209</v>
      </c>
      <c r="W36" s="60">
        <v>45746968</v>
      </c>
      <c r="X36" s="60">
        <v>143542241</v>
      </c>
      <c r="Y36" s="61">
        <v>313.77</v>
      </c>
      <c r="Z36" s="62">
        <v>182987872</v>
      </c>
    </row>
    <row r="37" spans="1:26" ht="13.5">
      <c r="A37" s="58" t="s">
        <v>58</v>
      </c>
      <c r="B37" s="19">
        <v>45396432</v>
      </c>
      <c r="C37" s="19">
        <v>0</v>
      </c>
      <c r="D37" s="59">
        <v>43738135</v>
      </c>
      <c r="E37" s="60">
        <v>43738135</v>
      </c>
      <c r="F37" s="60">
        <v>67277972</v>
      </c>
      <c r="G37" s="60">
        <v>64415740</v>
      </c>
      <c r="H37" s="60">
        <v>62509296</v>
      </c>
      <c r="I37" s="60">
        <v>62509296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62509296</v>
      </c>
      <c r="W37" s="60">
        <v>10934534</v>
      </c>
      <c r="X37" s="60">
        <v>51574762</v>
      </c>
      <c r="Y37" s="61">
        <v>471.67</v>
      </c>
      <c r="Z37" s="62">
        <v>43738135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185037563</v>
      </c>
      <c r="C39" s="19">
        <v>0</v>
      </c>
      <c r="D39" s="59">
        <v>223600212</v>
      </c>
      <c r="E39" s="60">
        <v>223600212</v>
      </c>
      <c r="F39" s="60">
        <v>210126605</v>
      </c>
      <c r="G39" s="60">
        <v>207944965</v>
      </c>
      <c r="H39" s="60">
        <v>204866578</v>
      </c>
      <c r="I39" s="60">
        <v>204866578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204866578</v>
      </c>
      <c r="W39" s="60">
        <v>55900053</v>
      </c>
      <c r="X39" s="60">
        <v>148966525</v>
      </c>
      <c r="Y39" s="61">
        <v>266.49</v>
      </c>
      <c r="Z39" s="62">
        <v>223600212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43228597</v>
      </c>
      <c r="C42" s="19">
        <v>0</v>
      </c>
      <c r="D42" s="59">
        <v>59376469</v>
      </c>
      <c r="E42" s="60">
        <v>59376469</v>
      </c>
      <c r="F42" s="60">
        <v>38060815</v>
      </c>
      <c r="G42" s="60">
        <v>-11323717</v>
      </c>
      <c r="H42" s="60">
        <v>-4123921</v>
      </c>
      <c r="I42" s="60">
        <v>22613177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22613177</v>
      </c>
      <c r="W42" s="60">
        <v>18585034</v>
      </c>
      <c r="X42" s="60">
        <v>4028143</v>
      </c>
      <c r="Y42" s="61">
        <v>21.67</v>
      </c>
      <c r="Z42" s="62">
        <v>59376469</v>
      </c>
    </row>
    <row r="43" spans="1:26" ht="13.5">
      <c r="A43" s="58" t="s">
        <v>63</v>
      </c>
      <c r="B43" s="19">
        <v>-50165405</v>
      </c>
      <c r="C43" s="19">
        <v>0</v>
      </c>
      <c r="D43" s="59">
        <v>64497372</v>
      </c>
      <c r="E43" s="60">
        <v>64497372</v>
      </c>
      <c r="F43" s="60">
        <v>-35532607</v>
      </c>
      <c r="G43" s="60">
        <v>7894057</v>
      </c>
      <c r="H43" s="60">
        <v>19796794</v>
      </c>
      <c r="I43" s="60">
        <v>-7841756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-7841756</v>
      </c>
      <c r="W43" s="60">
        <v>16124343</v>
      </c>
      <c r="X43" s="60">
        <v>-23966099</v>
      </c>
      <c r="Y43" s="61">
        <v>-148.63</v>
      </c>
      <c r="Z43" s="62">
        <v>64497372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30088577</v>
      </c>
      <c r="C45" s="22">
        <v>0</v>
      </c>
      <c r="D45" s="99">
        <v>161051359</v>
      </c>
      <c r="E45" s="100">
        <v>161051359</v>
      </c>
      <c r="F45" s="100">
        <v>32616785</v>
      </c>
      <c r="G45" s="100">
        <v>29187125</v>
      </c>
      <c r="H45" s="100">
        <v>44859998</v>
      </c>
      <c r="I45" s="100">
        <v>44859998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44859998</v>
      </c>
      <c r="W45" s="100">
        <v>71886895</v>
      </c>
      <c r="X45" s="100">
        <v>-27026897</v>
      </c>
      <c r="Y45" s="101">
        <v>-37.6</v>
      </c>
      <c r="Z45" s="102">
        <v>161051359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1720191</v>
      </c>
      <c r="C49" s="52">
        <v>0</v>
      </c>
      <c r="D49" s="129">
        <v>1463795</v>
      </c>
      <c r="E49" s="54">
        <v>2531314</v>
      </c>
      <c r="F49" s="54">
        <v>0</v>
      </c>
      <c r="G49" s="54">
        <v>0</v>
      </c>
      <c r="H49" s="54">
        <v>0</v>
      </c>
      <c r="I49" s="54">
        <v>1176446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1140150</v>
      </c>
      <c r="W49" s="54">
        <v>1102895</v>
      </c>
      <c r="X49" s="54">
        <v>32992799</v>
      </c>
      <c r="Y49" s="54">
        <v>0</v>
      </c>
      <c r="Z49" s="130">
        <v>42127590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1290909</v>
      </c>
      <c r="C51" s="52">
        <v>0</v>
      </c>
      <c r="D51" s="129">
        <v>204850</v>
      </c>
      <c r="E51" s="54">
        <v>460625</v>
      </c>
      <c r="F51" s="54">
        <v>0</v>
      </c>
      <c r="G51" s="54">
        <v>0</v>
      </c>
      <c r="H51" s="54">
        <v>0</v>
      </c>
      <c r="I51" s="54">
        <v>1494928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300</v>
      </c>
      <c r="W51" s="54">
        <v>5000</v>
      </c>
      <c r="X51" s="54">
        <v>356736</v>
      </c>
      <c r="Y51" s="54">
        <v>0</v>
      </c>
      <c r="Z51" s="130">
        <v>3813348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100.00000394137022</v>
      </c>
      <c r="E58" s="7">
        <f t="shared" si="6"/>
        <v>100.00000394137022</v>
      </c>
      <c r="F58" s="7">
        <f t="shared" si="6"/>
        <v>13.357434648650882</v>
      </c>
      <c r="G58" s="7">
        <f t="shared" si="6"/>
        <v>25.72377216041814</v>
      </c>
      <c r="H58" s="7">
        <f t="shared" si="6"/>
        <v>328.3270252582344</v>
      </c>
      <c r="I58" s="7">
        <f t="shared" si="6"/>
        <v>52.725032702727184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52.725032702727184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100.00000394137022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4.650389754734157</v>
      </c>
      <c r="G59" s="10">
        <f t="shared" si="7"/>
        <v>31.94085942030633</v>
      </c>
      <c r="H59" s="10">
        <f t="shared" si="7"/>
        <v>471.8664849201152</v>
      </c>
      <c r="I59" s="10">
        <f t="shared" si="7"/>
        <v>55.57465344436861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55.57465344436861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100.00005725865049</v>
      </c>
      <c r="E60" s="13">
        <f t="shared" si="7"/>
        <v>100.00005725865049</v>
      </c>
      <c r="F60" s="13">
        <f t="shared" si="7"/>
        <v>18.580565075424346</v>
      </c>
      <c r="G60" s="13">
        <f t="shared" si="7"/>
        <v>52.23153886660996</v>
      </c>
      <c r="H60" s="13">
        <f t="shared" si="7"/>
        <v>40.65709982109745</v>
      </c>
      <c r="I60" s="13">
        <f t="shared" si="7"/>
        <v>37.14404517833482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37.14404517833482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100.00005725865049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100.00005725865049</v>
      </c>
      <c r="E64" s="13">
        <f t="shared" si="7"/>
        <v>100.00005725865049</v>
      </c>
      <c r="F64" s="13">
        <f t="shared" si="7"/>
        <v>18.580565075424346</v>
      </c>
      <c r="G64" s="13">
        <f t="shared" si="7"/>
        <v>52.23153886660996</v>
      </c>
      <c r="H64" s="13">
        <f t="shared" si="7"/>
        <v>40.65709982109745</v>
      </c>
      <c r="I64" s="13">
        <f t="shared" si="7"/>
        <v>37.14404517833482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37.14404517833482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100.00005725865049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99.99997431511906</v>
      </c>
      <c r="E66" s="16">
        <f t="shared" si="7"/>
        <v>99.99997431511906</v>
      </c>
      <c r="F66" s="16">
        <f t="shared" si="7"/>
        <v>101.46193467242632</v>
      </c>
      <c r="G66" s="16">
        <f t="shared" si="7"/>
        <v>0</v>
      </c>
      <c r="H66" s="16">
        <f t="shared" si="7"/>
        <v>0</v>
      </c>
      <c r="I66" s="16">
        <f t="shared" si="7"/>
        <v>50.09499607263318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50.09499607263318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99.99997431511906</v>
      </c>
    </row>
    <row r="67" spans="1:26" ht="13.5" hidden="1">
      <c r="A67" s="41" t="s">
        <v>285</v>
      </c>
      <c r="B67" s="24">
        <v>13903897</v>
      </c>
      <c r="C67" s="24"/>
      <c r="D67" s="25">
        <v>25371887</v>
      </c>
      <c r="E67" s="26">
        <v>25371887</v>
      </c>
      <c r="F67" s="26">
        <v>6533530</v>
      </c>
      <c r="G67" s="26">
        <v>1625477</v>
      </c>
      <c r="H67" s="26">
        <v>1092515</v>
      </c>
      <c r="I67" s="26">
        <v>9251522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9251522</v>
      </c>
      <c r="W67" s="26">
        <v>6342972</v>
      </c>
      <c r="X67" s="26"/>
      <c r="Y67" s="25"/>
      <c r="Z67" s="27">
        <v>25371887</v>
      </c>
    </row>
    <row r="68" spans="1:26" ht="13.5" hidden="1">
      <c r="A68" s="37" t="s">
        <v>31</v>
      </c>
      <c r="B68" s="19">
        <v>11910914</v>
      </c>
      <c r="C68" s="19"/>
      <c r="D68" s="20">
        <v>17985624</v>
      </c>
      <c r="E68" s="21">
        <v>17985624</v>
      </c>
      <c r="F68" s="21">
        <v>5628668</v>
      </c>
      <c r="G68" s="21">
        <v>703544</v>
      </c>
      <c r="H68" s="21">
        <v>728487</v>
      </c>
      <c r="I68" s="21">
        <v>7060699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7060699</v>
      </c>
      <c r="W68" s="21">
        <v>4496406</v>
      </c>
      <c r="X68" s="21"/>
      <c r="Y68" s="20"/>
      <c r="Z68" s="23">
        <v>17985624</v>
      </c>
    </row>
    <row r="69" spans="1:26" ht="13.5" hidden="1">
      <c r="A69" s="38" t="s">
        <v>32</v>
      </c>
      <c r="B69" s="19">
        <v>1992983</v>
      </c>
      <c r="C69" s="19"/>
      <c r="D69" s="20">
        <v>3492922</v>
      </c>
      <c r="E69" s="21">
        <v>3492922</v>
      </c>
      <c r="F69" s="21">
        <v>370570</v>
      </c>
      <c r="G69" s="21">
        <v>370305</v>
      </c>
      <c r="H69" s="21">
        <v>367798</v>
      </c>
      <c r="I69" s="21">
        <v>1108673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1108673</v>
      </c>
      <c r="W69" s="21">
        <v>873231</v>
      </c>
      <c r="X69" s="21"/>
      <c r="Y69" s="20"/>
      <c r="Z69" s="23">
        <v>3492922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3492922</v>
      </c>
      <c r="E73" s="21">
        <v>3492922</v>
      </c>
      <c r="F73" s="21">
        <v>370570</v>
      </c>
      <c r="G73" s="21">
        <v>370305</v>
      </c>
      <c r="H73" s="21">
        <v>367798</v>
      </c>
      <c r="I73" s="21">
        <v>1108673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1108673</v>
      </c>
      <c r="W73" s="21">
        <v>873231</v>
      </c>
      <c r="X73" s="21"/>
      <c r="Y73" s="20"/>
      <c r="Z73" s="23">
        <v>3492922</v>
      </c>
    </row>
    <row r="74" spans="1:26" ht="13.5" hidden="1">
      <c r="A74" s="39" t="s">
        <v>107</v>
      </c>
      <c r="B74" s="19">
        <v>1992983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3893341</v>
      </c>
      <c r="E75" s="30">
        <v>3893341</v>
      </c>
      <c r="F75" s="30">
        <v>534292</v>
      </c>
      <c r="G75" s="30">
        <v>551628</v>
      </c>
      <c r="H75" s="30">
        <v>-3770</v>
      </c>
      <c r="I75" s="30">
        <v>1082150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1082150</v>
      </c>
      <c r="W75" s="30">
        <v>973335</v>
      </c>
      <c r="X75" s="30"/>
      <c r="Y75" s="29"/>
      <c r="Z75" s="31">
        <v>3893341</v>
      </c>
    </row>
    <row r="76" spans="1:26" ht="13.5" hidden="1">
      <c r="A76" s="42" t="s">
        <v>286</v>
      </c>
      <c r="B76" s="32">
        <v>13903897</v>
      </c>
      <c r="C76" s="32"/>
      <c r="D76" s="33">
        <v>25371888</v>
      </c>
      <c r="E76" s="34">
        <v>25371888</v>
      </c>
      <c r="F76" s="34">
        <v>872712</v>
      </c>
      <c r="G76" s="34">
        <v>418134</v>
      </c>
      <c r="H76" s="34">
        <v>3587022</v>
      </c>
      <c r="I76" s="34">
        <v>4877868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4877868</v>
      </c>
      <c r="W76" s="34">
        <v>6342972</v>
      </c>
      <c r="X76" s="34"/>
      <c r="Y76" s="33"/>
      <c r="Z76" s="35">
        <v>25371888</v>
      </c>
    </row>
    <row r="77" spans="1:26" ht="13.5" hidden="1">
      <c r="A77" s="37" t="s">
        <v>31</v>
      </c>
      <c r="B77" s="19">
        <v>11910914</v>
      </c>
      <c r="C77" s="19"/>
      <c r="D77" s="20">
        <v>17985624</v>
      </c>
      <c r="E77" s="21">
        <v>17985624</v>
      </c>
      <c r="F77" s="21">
        <v>261755</v>
      </c>
      <c r="G77" s="21">
        <v>224718</v>
      </c>
      <c r="H77" s="21">
        <v>3437486</v>
      </c>
      <c r="I77" s="21">
        <v>3923959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3923959</v>
      </c>
      <c r="W77" s="21">
        <v>4496406</v>
      </c>
      <c r="X77" s="21"/>
      <c r="Y77" s="20"/>
      <c r="Z77" s="23">
        <v>17985624</v>
      </c>
    </row>
    <row r="78" spans="1:26" ht="13.5" hidden="1">
      <c r="A78" s="38" t="s">
        <v>32</v>
      </c>
      <c r="B78" s="19">
        <v>1992983</v>
      </c>
      <c r="C78" s="19"/>
      <c r="D78" s="20">
        <v>3492924</v>
      </c>
      <c r="E78" s="21">
        <v>3492924</v>
      </c>
      <c r="F78" s="21">
        <v>68854</v>
      </c>
      <c r="G78" s="21">
        <v>193416</v>
      </c>
      <c r="H78" s="21">
        <v>149536</v>
      </c>
      <c r="I78" s="21">
        <v>411806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411806</v>
      </c>
      <c r="W78" s="21">
        <v>873231</v>
      </c>
      <c r="X78" s="21"/>
      <c r="Y78" s="20"/>
      <c r="Z78" s="23">
        <v>3492924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1992983</v>
      </c>
      <c r="C82" s="19"/>
      <c r="D82" s="20">
        <v>3492924</v>
      </c>
      <c r="E82" s="21">
        <v>3492924</v>
      </c>
      <c r="F82" s="21">
        <v>68854</v>
      </c>
      <c r="G82" s="21">
        <v>193416</v>
      </c>
      <c r="H82" s="21">
        <v>149536</v>
      </c>
      <c r="I82" s="21">
        <v>411806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411806</v>
      </c>
      <c r="W82" s="21">
        <v>873231</v>
      </c>
      <c r="X82" s="21"/>
      <c r="Y82" s="20"/>
      <c r="Z82" s="23">
        <v>3492924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3893340</v>
      </c>
      <c r="E84" s="30">
        <v>3893340</v>
      </c>
      <c r="F84" s="30">
        <v>542103</v>
      </c>
      <c r="G84" s="30"/>
      <c r="H84" s="30"/>
      <c r="I84" s="30">
        <v>542103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542103</v>
      </c>
      <c r="W84" s="30">
        <v>973335</v>
      </c>
      <c r="X84" s="30"/>
      <c r="Y84" s="29"/>
      <c r="Z84" s="31">
        <v>3893340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32838</v>
      </c>
      <c r="I5" s="356">
        <f t="shared" si="0"/>
        <v>0</v>
      </c>
      <c r="J5" s="358">
        <f t="shared" si="0"/>
        <v>32838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32838</v>
      </c>
      <c r="X5" s="356">
        <f t="shared" si="0"/>
        <v>0</v>
      </c>
      <c r="Y5" s="358">
        <f t="shared" si="0"/>
        <v>32838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32838</v>
      </c>
      <c r="I8" s="60">
        <f t="shared" si="2"/>
        <v>0</v>
      </c>
      <c r="J8" s="59">
        <f t="shared" si="2"/>
        <v>32838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32838</v>
      </c>
      <c r="X8" s="60">
        <f t="shared" si="2"/>
        <v>0</v>
      </c>
      <c r="Y8" s="59">
        <f t="shared" si="2"/>
        <v>32838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>
        <v>32838</v>
      </c>
      <c r="I10" s="60"/>
      <c r="J10" s="59">
        <v>32838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32838</v>
      </c>
      <c r="X10" s="60"/>
      <c r="Y10" s="59">
        <v>32838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2808283</v>
      </c>
      <c r="I22" s="343">
        <f t="shared" si="6"/>
        <v>0</v>
      </c>
      <c r="J22" s="345">
        <f t="shared" si="6"/>
        <v>2808283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2808283</v>
      </c>
      <c r="X22" s="343">
        <f t="shared" si="6"/>
        <v>0</v>
      </c>
      <c r="Y22" s="345">
        <f t="shared" si="6"/>
        <v>2808283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>
        <v>144878</v>
      </c>
      <c r="I24" s="60"/>
      <c r="J24" s="59">
        <v>144878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144878</v>
      </c>
      <c r="X24" s="60"/>
      <c r="Y24" s="59">
        <v>144878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>
        <v>2514946</v>
      </c>
      <c r="I25" s="60"/>
      <c r="J25" s="59">
        <v>2514946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2514946</v>
      </c>
      <c r="X25" s="60"/>
      <c r="Y25" s="59">
        <v>2514946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>
        <v>148459</v>
      </c>
      <c r="I32" s="60"/>
      <c r="J32" s="59">
        <v>148459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148459</v>
      </c>
      <c r="X32" s="60"/>
      <c r="Y32" s="59">
        <v>148459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396219</v>
      </c>
      <c r="I40" s="343">
        <f t="shared" si="9"/>
        <v>0</v>
      </c>
      <c r="J40" s="345">
        <f t="shared" si="9"/>
        <v>396219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396219</v>
      </c>
      <c r="X40" s="343">
        <f t="shared" si="9"/>
        <v>0</v>
      </c>
      <c r="Y40" s="345">
        <f t="shared" si="9"/>
        <v>396219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>
        <v>41500</v>
      </c>
      <c r="I41" s="362"/>
      <c r="J41" s="364">
        <v>41500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41500</v>
      </c>
      <c r="X41" s="362"/>
      <c r="Y41" s="364">
        <v>41500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>
        <v>354719</v>
      </c>
      <c r="I47" s="54"/>
      <c r="J47" s="53">
        <v>354719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354719</v>
      </c>
      <c r="X47" s="54"/>
      <c r="Y47" s="53">
        <v>354719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3237340</v>
      </c>
      <c r="I60" s="219">
        <f t="shared" si="14"/>
        <v>0</v>
      </c>
      <c r="J60" s="264">
        <f t="shared" si="14"/>
        <v>3237340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3237340</v>
      </c>
      <c r="X60" s="219">
        <f t="shared" si="14"/>
        <v>0</v>
      </c>
      <c r="Y60" s="264">
        <f t="shared" si="14"/>
        <v>3237340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143455795</v>
      </c>
      <c r="D5" s="153">
        <f>SUM(D6:D8)</f>
        <v>0</v>
      </c>
      <c r="E5" s="154">
        <f t="shared" si="0"/>
        <v>120590551</v>
      </c>
      <c r="F5" s="100">
        <f t="shared" si="0"/>
        <v>120590551</v>
      </c>
      <c r="G5" s="100">
        <f t="shared" si="0"/>
        <v>17307278</v>
      </c>
      <c r="H5" s="100">
        <f t="shared" si="0"/>
        <v>1731786</v>
      </c>
      <c r="I5" s="100">
        <f t="shared" si="0"/>
        <v>1322135</v>
      </c>
      <c r="J5" s="100">
        <f t="shared" si="0"/>
        <v>20361199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20361199</v>
      </c>
      <c r="X5" s="100">
        <f t="shared" si="0"/>
        <v>30147638</v>
      </c>
      <c r="Y5" s="100">
        <f t="shared" si="0"/>
        <v>-9786439</v>
      </c>
      <c r="Z5" s="137">
        <f>+IF(X5&lt;&gt;0,+(Y5/X5)*100,0)</f>
        <v>-32.4617105990194</v>
      </c>
      <c r="AA5" s="153">
        <f>SUM(AA6:AA8)</f>
        <v>120590551</v>
      </c>
    </row>
    <row r="6" spans="1:27" ht="13.5">
      <c r="A6" s="138" t="s">
        <v>75</v>
      </c>
      <c r="B6" s="136"/>
      <c r="C6" s="155"/>
      <c r="D6" s="155"/>
      <c r="E6" s="156"/>
      <c r="F6" s="60"/>
      <c r="G6" s="60">
        <v>6988731</v>
      </c>
      <c r="H6" s="60">
        <v>59362</v>
      </c>
      <c r="I6" s="60">
        <v>2479</v>
      </c>
      <c r="J6" s="60">
        <v>7050572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7050572</v>
      </c>
      <c r="X6" s="60"/>
      <c r="Y6" s="60">
        <v>7050572</v>
      </c>
      <c r="Z6" s="140">
        <v>0</v>
      </c>
      <c r="AA6" s="155"/>
    </row>
    <row r="7" spans="1:27" ht="13.5">
      <c r="A7" s="138" t="s">
        <v>76</v>
      </c>
      <c r="B7" s="136"/>
      <c r="C7" s="157">
        <v>143455795</v>
      </c>
      <c r="D7" s="157"/>
      <c r="E7" s="158">
        <v>120590551</v>
      </c>
      <c r="F7" s="159">
        <v>120590551</v>
      </c>
      <c r="G7" s="159">
        <v>6591593</v>
      </c>
      <c r="H7" s="159">
        <v>1608082</v>
      </c>
      <c r="I7" s="159">
        <v>1253294</v>
      </c>
      <c r="J7" s="159">
        <v>9452969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9452969</v>
      </c>
      <c r="X7" s="159">
        <v>30147638</v>
      </c>
      <c r="Y7" s="159">
        <v>-20694669</v>
      </c>
      <c r="Z7" s="141">
        <v>-68.64</v>
      </c>
      <c r="AA7" s="157">
        <v>120590551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3726954</v>
      </c>
      <c r="H8" s="60">
        <v>64342</v>
      </c>
      <c r="I8" s="60">
        <v>66362</v>
      </c>
      <c r="J8" s="60">
        <v>3857658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3857658</v>
      </c>
      <c r="X8" s="60"/>
      <c r="Y8" s="60">
        <v>3857658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12064689</v>
      </c>
      <c r="H9" s="100">
        <f t="shared" si="1"/>
        <v>165460</v>
      </c>
      <c r="I9" s="100">
        <f t="shared" si="1"/>
        <v>150119</v>
      </c>
      <c r="J9" s="100">
        <f t="shared" si="1"/>
        <v>12380268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12380268</v>
      </c>
      <c r="X9" s="100">
        <f t="shared" si="1"/>
        <v>0</v>
      </c>
      <c r="Y9" s="100">
        <f t="shared" si="1"/>
        <v>12380268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10846958</v>
      </c>
      <c r="H10" s="60">
        <v>81500</v>
      </c>
      <c r="I10" s="60">
        <v>77539</v>
      </c>
      <c r="J10" s="60">
        <v>11005997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11005997</v>
      </c>
      <c r="X10" s="60"/>
      <c r="Y10" s="60">
        <v>11005997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1217731</v>
      </c>
      <c r="H12" s="60">
        <v>83960</v>
      </c>
      <c r="I12" s="60">
        <v>72580</v>
      </c>
      <c r="J12" s="60">
        <v>1374271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1374271</v>
      </c>
      <c r="X12" s="60"/>
      <c r="Y12" s="60">
        <v>1374271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44891000</v>
      </c>
      <c r="F15" s="100">
        <f t="shared" si="2"/>
        <v>44891000</v>
      </c>
      <c r="G15" s="100">
        <f t="shared" si="2"/>
        <v>4873703</v>
      </c>
      <c r="H15" s="100">
        <f t="shared" si="2"/>
        <v>6489557</v>
      </c>
      <c r="I15" s="100">
        <f t="shared" si="2"/>
        <v>3293452</v>
      </c>
      <c r="J15" s="100">
        <f t="shared" si="2"/>
        <v>14656712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14656712</v>
      </c>
      <c r="X15" s="100">
        <f t="shared" si="2"/>
        <v>11222750</v>
      </c>
      <c r="Y15" s="100">
        <f t="shared" si="2"/>
        <v>3433962</v>
      </c>
      <c r="Z15" s="137">
        <f>+IF(X15&lt;&gt;0,+(Y15/X15)*100,0)</f>
        <v>30.598222360829563</v>
      </c>
      <c r="AA15" s="153">
        <f>SUM(AA16:AA18)</f>
        <v>44891000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634009</v>
      </c>
      <c r="H16" s="60">
        <v>657892</v>
      </c>
      <c r="I16" s="60"/>
      <c r="J16" s="60">
        <v>1291901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1291901</v>
      </c>
      <c r="X16" s="60"/>
      <c r="Y16" s="60">
        <v>1291901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44891000</v>
      </c>
      <c r="F17" s="60">
        <v>44891000</v>
      </c>
      <c r="G17" s="60">
        <v>4239694</v>
      </c>
      <c r="H17" s="60">
        <v>5831665</v>
      </c>
      <c r="I17" s="60">
        <v>3293452</v>
      </c>
      <c r="J17" s="60">
        <v>13364811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13364811</v>
      </c>
      <c r="X17" s="60">
        <v>11222750</v>
      </c>
      <c r="Y17" s="60">
        <v>2142061</v>
      </c>
      <c r="Z17" s="140">
        <v>19.09</v>
      </c>
      <c r="AA17" s="155">
        <v>44891000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3492922</v>
      </c>
      <c r="F19" s="100">
        <f t="shared" si="3"/>
        <v>3492922</v>
      </c>
      <c r="G19" s="100">
        <f t="shared" si="3"/>
        <v>1637154</v>
      </c>
      <c r="H19" s="100">
        <f t="shared" si="3"/>
        <v>371358</v>
      </c>
      <c r="I19" s="100">
        <f t="shared" si="3"/>
        <v>369977</v>
      </c>
      <c r="J19" s="100">
        <f t="shared" si="3"/>
        <v>2378489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2378489</v>
      </c>
      <c r="X19" s="100">
        <f t="shared" si="3"/>
        <v>873231</v>
      </c>
      <c r="Y19" s="100">
        <f t="shared" si="3"/>
        <v>1505258</v>
      </c>
      <c r="Z19" s="137">
        <f>+IF(X19&lt;&gt;0,+(Y19/X19)*100,0)</f>
        <v>172.37798474859457</v>
      </c>
      <c r="AA19" s="153">
        <f>SUM(AA20:AA23)</f>
        <v>3492922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3492922</v>
      </c>
      <c r="F23" s="60">
        <v>3492922</v>
      </c>
      <c r="G23" s="60">
        <v>1637154</v>
      </c>
      <c r="H23" s="60">
        <v>371358</v>
      </c>
      <c r="I23" s="60">
        <v>369977</v>
      </c>
      <c r="J23" s="60">
        <v>2378489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2378489</v>
      </c>
      <c r="X23" s="60">
        <v>873231</v>
      </c>
      <c r="Y23" s="60">
        <v>1505258</v>
      </c>
      <c r="Z23" s="140">
        <v>172.38</v>
      </c>
      <c r="AA23" s="155">
        <v>3492922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143455795</v>
      </c>
      <c r="D25" s="168">
        <f>+D5+D9+D15+D19+D24</f>
        <v>0</v>
      </c>
      <c r="E25" s="169">
        <f t="shared" si="4"/>
        <v>168974473</v>
      </c>
      <c r="F25" s="73">
        <f t="shared" si="4"/>
        <v>168974473</v>
      </c>
      <c r="G25" s="73">
        <f t="shared" si="4"/>
        <v>35882824</v>
      </c>
      <c r="H25" s="73">
        <f t="shared" si="4"/>
        <v>8758161</v>
      </c>
      <c r="I25" s="73">
        <f t="shared" si="4"/>
        <v>5135683</v>
      </c>
      <c r="J25" s="73">
        <f t="shared" si="4"/>
        <v>49776668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49776668</v>
      </c>
      <c r="X25" s="73">
        <f t="shared" si="4"/>
        <v>42243619</v>
      </c>
      <c r="Y25" s="73">
        <f t="shared" si="4"/>
        <v>7533049</v>
      </c>
      <c r="Z25" s="170">
        <f>+IF(X25&lt;&gt;0,+(Y25/X25)*100,0)</f>
        <v>17.832394994377733</v>
      </c>
      <c r="AA25" s="168">
        <f>+AA5+AA9+AA15+AA19+AA24</f>
        <v>168974473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117225284</v>
      </c>
      <c r="D28" s="153">
        <f>SUM(D29:D31)</f>
        <v>0</v>
      </c>
      <c r="E28" s="154">
        <f t="shared" si="5"/>
        <v>112598012</v>
      </c>
      <c r="F28" s="100">
        <f t="shared" si="5"/>
        <v>112598012</v>
      </c>
      <c r="G28" s="100">
        <f t="shared" si="5"/>
        <v>5224977</v>
      </c>
      <c r="H28" s="100">
        <f t="shared" si="5"/>
        <v>3518188</v>
      </c>
      <c r="I28" s="100">
        <f t="shared" si="5"/>
        <v>4882059</v>
      </c>
      <c r="J28" s="100">
        <f t="shared" si="5"/>
        <v>13625224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13625224</v>
      </c>
      <c r="X28" s="100">
        <f t="shared" si="5"/>
        <v>28149503</v>
      </c>
      <c r="Y28" s="100">
        <f t="shared" si="5"/>
        <v>-14524279</v>
      </c>
      <c r="Z28" s="137">
        <f>+IF(X28&lt;&gt;0,+(Y28/X28)*100,0)</f>
        <v>-51.596928727302924</v>
      </c>
      <c r="AA28" s="153">
        <f>SUM(AA29:AA31)</f>
        <v>112598012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>
        <v>2867950</v>
      </c>
      <c r="H29" s="60">
        <v>1730017</v>
      </c>
      <c r="I29" s="60">
        <v>2279297</v>
      </c>
      <c r="J29" s="60">
        <v>6877264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6877264</v>
      </c>
      <c r="X29" s="60"/>
      <c r="Y29" s="60">
        <v>6877264</v>
      </c>
      <c r="Z29" s="140">
        <v>0</v>
      </c>
      <c r="AA29" s="155"/>
    </row>
    <row r="30" spans="1:27" ht="13.5">
      <c r="A30" s="138" t="s">
        <v>76</v>
      </c>
      <c r="B30" s="136"/>
      <c r="C30" s="157">
        <v>117225284</v>
      </c>
      <c r="D30" s="157"/>
      <c r="E30" s="158">
        <v>112598012</v>
      </c>
      <c r="F30" s="159">
        <v>112598012</v>
      </c>
      <c r="G30" s="159">
        <v>1219027</v>
      </c>
      <c r="H30" s="159">
        <v>619751</v>
      </c>
      <c r="I30" s="159">
        <v>1615334</v>
      </c>
      <c r="J30" s="159">
        <v>3454112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3454112</v>
      </c>
      <c r="X30" s="159">
        <v>28149503</v>
      </c>
      <c r="Y30" s="159">
        <v>-24695391</v>
      </c>
      <c r="Z30" s="141">
        <v>-87.73</v>
      </c>
      <c r="AA30" s="157">
        <v>112598012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1138000</v>
      </c>
      <c r="H31" s="60">
        <v>1168420</v>
      </c>
      <c r="I31" s="60">
        <v>987428</v>
      </c>
      <c r="J31" s="60">
        <v>3293848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3293848</v>
      </c>
      <c r="X31" s="60"/>
      <c r="Y31" s="60">
        <v>3293848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1520721</v>
      </c>
      <c r="H32" s="100">
        <f t="shared" si="6"/>
        <v>1887570</v>
      </c>
      <c r="I32" s="100">
        <f t="shared" si="6"/>
        <v>1226870</v>
      </c>
      <c r="J32" s="100">
        <f t="shared" si="6"/>
        <v>4635161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4635161</v>
      </c>
      <c r="X32" s="100">
        <f t="shared" si="6"/>
        <v>0</v>
      </c>
      <c r="Y32" s="100">
        <f t="shared" si="6"/>
        <v>4635161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1165266</v>
      </c>
      <c r="H33" s="60">
        <v>1544189</v>
      </c>
      <c r="I33" s="60">
        <v>868048</v>
      </c>
      <c r="J33" s="60">
        <v>3577503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3577503</v>
      </c>
      <c r="X33" s="60"/>
      <c r="Y33" s="60">
        <v>3577503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355455</v>
      </c>
      <c r="H35" s="60">
        <v>343381</v>
      </c>
      <c r="I35" s="60">
        <v>358822</v>
      </c>
      <c r="J35" s="60">
        <v>1057658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1057658</v>
      </c>
      <c r="X35" s="60"/>
      <c r="Y35" s="60">
        <v>1057658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4305804</v>
      </c>
      <c r="H38" s="100">
        <f t="shared" si="7"/>
        <v>3812677</v>
      </c>
      <c r="I38" s="100">
        <f t="shared" si="7"/>
        <v>1421519</v>
      </c>
      <c r="J38" s="100">
        <f t="shared" si="7"/>
        <v>9540000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9540000</v>
      </c>
      <c r="X38" s="100">
        <f t="shared" si="7"/>
        <v>0</v>
      </c>
      <c r="Y38" s="100">
        <f t="shared" si="7"/>
        <v>9540000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329851</v>
      </c>
      <c r="H39" s="60">
        <v>541503</v>
      </c>
      <c r="I39" s="60">
        <v>329528</v>
      </c>
      <c r="J39" s="60">
        <v>1200882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1200882</v>
      </c>
      <c r="X39" s="60"/>
      <c r="Y39" s="60">
        <v>1200882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3975953</v>
      </c>
      <c r="H40" s="60">
        <v>3271174</v>
      </c>
      <c r="I40" s="60">
        <v>1091991</v>
      </c>
      <c r="J40" s="60">
        <v>8339118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8339118</v>
      </c>
      <c r="X40" s="60"/>
      <c r="Y40" s="60">
        <v>8339118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307791</v>
      </c>
      <c r="H42" s="100">
        <f t="shared" si="8"/>
        <v>733197</v>
      </c>
      <c r="I42" s="100">
        <f t="shared" si="8"/>
        <v>853098</v>
      </c>
      <c r="J42" s="100">
        <f t="shared" si="8"/>
        <v>1894086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1894086</v>
      </c>
      <c r="X42" s="100">
        <f t="shared" si="8"/>
        <v>0</v>
      </c>
      <c r="Y42" s="100">
        <f t="shared" si="8"/>
        <v>1894086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307791</v>
      </c>
      <c r="H46" s="60">
        <v>733197</v>
      </c>
      <c r="I46" s="60">
        <v>853098</v>
      </c>
      <c r="J46" s="60">
        <v>1894086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1894086</v>
      </c>
      <c r="X46" s="60"/>
      <c r="Y46" s="60">
        <v>1894086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117225284</v>
      </c>
      <c r="D48" s="168">
        <f>+D28+D32+D38+D42+D47</f>
        <v>0</v>
      </c>
      <c r="E48" s="169">
        <f t="shared" si="9"/>
        <v>112598012</v>
      </c>
      <c r="F48" s="73">
        <f t="shared" si="9"/>
        <v>112598012</v>
      </c>
      <c r="G48" s="73">
        <f t="shared" si="9"/>
        <v>11359293</v>
      </c>
      <c r="H48" s="73">
        <f t="shared" si="9"/>
        <v>9951632</v>
      </c>
      <c r="I48" s="73">
        <f t="shared" si="9"/>
        <v>8383546</v>
      </c>
      <c r="J48" s="73">
        <f t="shared" si="9"/>
        <v>29694471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29694471</v>
      </c>
      <c r="X48" s="73">
        <f t="shared" si="9"/>
        <v>28149503</v>
      </c>
      <c r="Y48" s="73">
        <f t="shared" si="9"/>
        <v>1544968</v>
      </c>
      <c r="Z48" s="170">
        <f>+IF(X48&lt;&gt;0,+(Y48/X48)*100,0)</f>
        <v>5.4884379308579625</v>
      </c>
      <c r="AA48" s="168">
        <f>+AA28+AA32+AA38+AA42+AA47</f>
        <v>112598012</v>
      </c>
    </row>
    <row r="49" spans="1:27" ht="13.5">
      <c r="A49" s="148" t="s">
        <v>49</v>
      </c>
      <c r="B49" s="149"/>
      <c r="C49" s="171">
        <f aca="true" t="shared" si="10" ref="C49:Y49">+C25-C48</f>
        <v>26230511</v>
      </c>
      <c r="D49" s="171">
        <f>+D25-D48</f>
        <v>0</v>
      </c>
      <c r="E49" s="172">
        <f t="shared" si="10"/>
        <v>56376461</v>
      </c>
      <c r="F49" s="173">
        <f t="shared" si="10"/>
        <v>56376461</v>
      </c>
      <c r="G49" s="173">
        <f t="shared" si="10"/>
        <v>24523531</v>
      </c>
      <c r="H49" s="173">
        <f t="shared" si="10"/>
        <v>-1193471</v>
      </c>
      <c r="I49" s="173">
        <f t="shared" si="10"/>
        <v>-3247863</v>
      </c>
      <c r="J49" s="173">
        <f t="shared" si="10"/>
        <v>20082197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20082197</v>
      </c>
      <c r="X49" s="173">
        <f>IF(F25=F48,0,X25-X48)</f>
        <v>14094116</v>
      </c>
      <c r="Y49" s="173">
        <f t="shared" si="10"/>
        <v>5988081</v>
      </c>
      <c r="Z49" s="174">
        <f>+IF(X49&lt;&gt;0,+(Y49/X49)*100,0)</f>
        <v>42.48638935567154</v>
      </c>
      <c r="AA49" s="171">
        <f>+AA25-AA48</f>
        <v>56376461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11910914</v>
      </c>
      <c r="D5" s="155">
        <v>0</v>
      </c>
      <c r="E5" s="156">
        <v>17985624</v>
      </c>
      <c r="F5" s="60">
        <v>17985624</v>
      </c>
      <c r="G5" s="60">
        <v>5628668</v>
      </c>
      <c r="H5" s="60">
        <v>703544</v>
      </c>
      <c r="I5" s="60">
        <v>728487</v>
      </c>
      <c r="J5" s="60">
        <v>7060699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7060699</v>
      </c>
      <c r="X5" s="60">
        <v>4496406</v>
      </c>
      <c r="Y5" s="60">
        <v>2564293</v>
      </c>
      <c r="Z5" s="140">
        <v>57.03</v>
      </c>
      <c r="AA5" s="155">
        <v>17985624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-2000</v>
      </c>
      <c r="I6" s="60">
        <v>5943</v>
      </c>
      <c r="J6" s="60">
        <v>3943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3943</v>
      </c>
      <c r="X6" s="60">
        <v>0</v>
      </c>
      <c r="Y6" s="60">
        <v>3943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3492922</v>
      </c>
      <c r="F10" s="54">
        <v>3492922</v>
      </c>
      <c r="G10" s="54">
        <v>370570</v>
      </c>
      <c r="H10" s="54">
        <v>370305</v>
      </c>
      <c r="I10" s="54">
        <v>367798</v>
      </c>
      <c r="J10" s="54">
        <v>1108673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1108673</v>
      </c>
      <c r="X10" s="54">
        <v>873231</v>
      </c>
      <c r="Y10" s="54">
        <v>235442</v>
      </c>
      <c r="Z10" s="184">
        <v>26.96</v>
      </c>
      <c r="AA10" s="130">
        <v>3492922</v>
      </c>
    </row>
    <row r="11" spans="1:27" ht="13.5">
      <c r="A11" s="183" t="s">
        <v>107</v>
      </c>
      <c r="B11" s="185"/>
      <c r="C11" s="155">
        <v>1992983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595074</v>
      </c>
      <c r="D12" s="155">
        <v>0</v>
      </c>
      <c r="E12" s="156">
        <v>869189</v>
      </c>
      <c r="F12" s="60">
        <v>869189</v>
      </c>
      <c r="G12" s="60">
        <v>65789</v>
      </c>
      <c r="H12" s="60">
        <v>67679</v>
      </c>
      <c r="I12" s="60">
        <v>70944</v>
      </c>
      <c r="J12" s="60">
        <v>204412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204412</v>
      </c>
      <c r="X12" s="60">
        <v>217297</v>
      </c>
      <c r="Y12" s="60">
        <v>-12885</v>
      </c>
      <c r="Z12" s="140">
        <v>-5.93</v>
      </c>
      <c r="AA12" s="155">
        <v>869189</v>
      </c>
    </row>
    <row r="13" spans="1:27" ht="13.5">
      <c r="A13" s="181" t="s">
        <v>109</v>
      </c>
      <c r="B13" s="185"/>
      <c r="C13" s="155">
        <v>2715312</v>
      </c>
      <c r="D13" s="155">
        <v>0</v>
      </c>
      <c r="E13" s="156">
        <v>4710132</v>
      </c>
      <c r="F13" s="60">
        <v>4710132</v>
      </c>
      <c r="G13" s="60">
        <v>159138</v>
      </c>
      <c r="H13" s="60">
        <v>259023</v>
      </c>
      <c r="I13" s="60">
        <v>171915</v>
      </c>
      <c r="J13" s="60">
        <v>590076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590076</v>
      </c>
      <c r="X13" s="60">
        <v>1177533</v>
      </c>
      <c r="Y13" s="60">
        <v>-587457</v>
      </c>
      <c r="Z13" s="140">
        <v>-49.89</v>
      </c>
      <c r="AA13" s="155">
        <v>4710132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3893341</v>
      </c>
      <c r="F14" s="60">
        <v>3893341</v>
      </c>
      <c r="G14" s="60">
        <v>534292</v>
      </c>
      <c r="H14" s="60">
        <v>551628</v>
      </c>
      <c r="I14" s="60">
        <v>-3770</v>
      </c>
      <c r="J14" s="60">
        <v>1082150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1082150</v>
      </c>
      <c r="X14" s="60">
        <v>973335</v>
      </c>
      <c r="Y14" s="60">
        <v>108815</v>
      </c>
      <c r="Z14" s="140">
        <v>11.18</v>
      </c>
      <c r="AA14" s="155">
        <v>3893341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236875</v>
      </c>
      <c r="D16" s="155">
        <v>0</v>
      </c>
      <c r="E16" s="156">
        <v>387860</v>
      </c>
      <c r="F16" s="60">
        <v>387860</v>
      </c>
      <c r="G16" s="60">
        <v>39863</v>
      </c>
      <c r="H16" s="60">
        <v>20480</v>
      </c>
      <c r="I16" s="60">
        <v>19900</v>
      </c>
      <c r="J16" s="60">
        <v>80243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80243</v>
      </c>
      <c r="X16" s="60">
        <v>96965</v>
      </c>
      <c r="Y16" s="60">
        <v>-16722</v>
      </c>
      <c r="Z16" s="140">
        <v>-17.25</v>
      </c>
      <c r="AA16" s="155">
        <v>387860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735058</v>
      </c>
      <c r="F17" s="60">
        <v>735058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183765</v>
      </c>
      <c r="Y17" s="60">
        <v>-183765</v>
      </c>
      <c r="Z17" s="140">
        <v>-100</v>
      </c>
      <c r="AA17" s="155">
        <v>735058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78533148</v>
      </c>
      <c r="D19" s="155">
        <v>0</v>
      </c>
      <c r="E19" s="156">
        <v>89911000</v>
      </c>
      <c r="F19" s="60">
        <v>89911000</v>
      </c>
      <c r="G19" s="60">
        <v>27869280</v>
      </c>
      <c r="H19" s="60">
        <v>440814</v>
      </c>
      <c r="I19" s="60">
        <v>370851</v>
      </c>
      <c r="J19" s="60">
        <v>28680945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28680945</v>
      </c>
      <c r="X19" s="60">
        <v>22477750</v>
      </c>
      <c r="Y19" s="60">
        <v>6203195</v>
      </c>
      <c r="Z19" s="140">
        <v>27.6</v>
      </c>
      <c r="AA19" s="155">
        <v>89911000</v>
      </c>
    </row>
    <row r="20" spans="1:27" ht="13.5">
      <c r="A20" s="181" t="s">
        <v>35</v>
      </c>
      <c r="B20" s="185"/>
      <c r="C20" s="155">
        <v>7583672</v>
      </c>
      <c r="D20" s="155">
        <v>0</v>
      </c>
      <c r="E20" s="156">
        <v>2098347</v>
      </c>
      <c r="F20" s="54">
        <v>2098347</v>
      </c>
      <c r="G20" s="54">
        <v>118180</v>
      </c>
      <c r="H20" s="54">
        <v>515023</v>
      </c>
      <c r="I20" s="54">
        <v>110163</v>
      </c>
      <c r="J20" s="54">
        <v>743366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743366</v>
      </c>
      <c r="X20" s="54">
        <v>524587</v>
      </c>
      <c r="Y20" s="54">
        <v>218779</v>
      </c>
      <c r="Z20" s="184">
        <v>41.7</v>
      </c>
      <c r="AA20" s="130">
        <v>2098347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103567978</v>
      </c>
      <c r="D22" s="188">
        <f>SUM(D5:D21)</f>
        <v>0</v>
      </c>
      <c r="E22" s="189">
        <f t="shared" si="0"/>
        <v>124083473</v>
      </c>
      <c r="F22" s="190">
        <f t="shared" si="0"/>
        <v>124083473</v>
      </c>
      <c r="G22" s="190">
        <f t="shared" si="0"/>
        <v>34785780</v>
      </c>
      <c r="H22" s="190">
        <f t="shared" si="0"/>
        <v>2926496</v>
      </c>
      <c r="I22" s="190">
        <f t="shared" si="0"/>
        <v>1842231</v>
      </c>
      <c r="J22" s="190">
        <f t="shared" si="0"/>
        <v>39554507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39554507</v>
      </c>
      <c r="X22" s="190">
        <f t="shared" si="0"/>
        <v>31020869</v>
      </c>
      <c r="Y22" s="190">
        <f t="shared" si="0"/>
        <v>8533638</v>
      </c>
      <c r="Z22" s="191">
        <f>+IF(X22&lt;&gt;0,+(Y22/X22)*100,0)</f>
        <v>27.509345402283863</v>
      </c>
      <c r="AA22" s="188">
        <f>SUM(AA5:AA21)</f>
        <v>124083473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32416791</v>
      </c>
      <c r="D25" s="155">
        <v>0</v>
      </c>
      <c r="E25" s="156">
        <v>32083793</v>
      </c>
      <c r="F25" s="60">
        <v>32083793</v>
      </c>
      <c r="G25" s="60">
        <v>2367535</v>
      </c>
      <c r="H25" s="60">
        <v>2766247</v>
      </c>
      <c r="I25" s="60">
        <v>3497710</v>
      </c>
      <c r="J25" s="60">
        <v>8631492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8631492</v>
      </c>
      <c r="X25" s="60">
        <v>8020948</v>
      </c>
      <c r="Y25" s="60">
        <v>610544</v>
      </c>
      <c r="Z25" s="140">
        <v>7.61</v>
      </c>
      <c r="AA25" s="155">
        <v>32083793</v>
      </c>
    </row>
    <row r="26" spans="1:27" ht="13.5">
      <c r="A26" s="183" t="s">
        <v>38</v>
      </c>
      <c r="B26" s="182"/>
      <c r="C26" s="155">
        <v>7660908</v>
      </c>
      <c r="D26" s="155">
        <v>0</v>
      </c>
      <c r="E26" s="156">
        <v>10201358</v>
      </c>
      <c r="F26" s="60">
        <v>10201358</v>
      </c>
      <c r="G26" s="60">
        <v>551915</v>
      </c>
      <c r="H26" s="60">
        <v>571236</v>
      </c>
      <c r="I26" s="60">
        <v>571236</v>
      </c>
      <c r="J26" s="60">
        <v>1694387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1694387</v>
      </c>
      <c r="X26" s="60">
        <v>2550340</v>
      </c>
      <c r="Y26" s="60">
        <v>-855953</v>
      </c>
      <c r="Z26" s="140">
        <v>-33.56</v>
      </c>
      <c r="AA26" s="155">
        <v>10201358</v>
      </c>
    </row>
    <row r="27" spans="1:27" ht="13.5">
      <c r="A27" s="183" t="s">
        <v>118</v>
      </c>
      <c r="B27" s="182"/>
      <c r="C27" s="155">
        <v>563124</v>
      </c>
      <c r="D27" s="155">
        <v>0</v>
      </c>
      <c r="E27" s="156">
        <v>2000000</v>
      </c>
      <c r="F27" s="60">
        <v>2000000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500000</v>
      </c>
      <c r="Y27" s="60">
        <v>-500000</v>
      </c>
      <c r="Z27" s="140">
        <v>-100</v>
      </c>
      <c r="AA27" s="155">
        <v>2000000</v>
      </c>
    </row>
    <row r="28" spans="1:27" ht="13.5">
      <c r="A28" s="183" t="s">
        <v>39</v>
      </c>
      <c r="B28" s="182"/>
      <c r="C28" s="155">
        <v>11213362</v>
      </c>
      <c r="D28" s="155">
        <v>0</v>
      </c>
      <c r="E28" s="156">
        <v>1000000</v>
      </c>
      <c r="F28" s="60">
        <v>1000000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250000</v>
      </c>
      <c r="Y28" s="60">
        <v>-250000</v>
      </c>
      <c r="Z28" s="140">
        <v>-100</v>
      </c>
      <c r="AA28" s="155">
        <v>1000000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3040477</v>
      </c>
      <c r="D32" s="155">
        <v>0</v>
      </c>
      <c r="E32" s="156">
        <v>5852800</v>
      </c>
      <c r="F32" s="60">
        <v>5852800</v>
      </c>
      <c r="G32" s="60">
        <v>218585</v>
      </c>
      <c r="H32" s="60">
        <v>417060</v>
      </c>
      <c r="I32" s="60">
        <v>310401</v>
      </c>
      <c r="J32" s="60">
        <v>946046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946046</v>
      </c>
      <c r="X32" s="60">
        <v>1463200</v>
      </c>
      <c r="Y32" s="60">
        <v>-517154</v>
      </c>
      <c r="Z32" s="140">
        <v>-35.34</v>
      </c>
      <c r="AA32" s="155">
        <v>5852800</v>
      </c>
    </row>
    <row r="33" spans="1:27" ht="13.5">
      <c r="A33" s="183" t="s">
        <v>42</v>
      </c>
      <c r="B33" s="182"/>
      <c r="C33" s="155">
        <v>12582783</v>
      </c>
      <c r="D33" s="155">
        <v>0</v>
      </c>
      <c r="E33" s="156">
        <v>4391271</v>
      </c>
      <c r="F33" s="60">
        <v>4391271</v>
      </c>
      <c r="G33" s="60">
        <v>741408</v>
      </c>
      <c r="H33" s="60">
        <v>440814</v>
      </c>
      <c r="I33" s="60">
        <v>370851</v>
      </c>
      <c r="J33" s="60">
        <v>1553073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1553073</v>
      </c>
      <c r="X33" s="60">
        <v>1097818</v>
      </c>
      <c r="Y33" s="60">
        <v>455255</v>
      </c>
      <c r="Z33" s="140">
        <v>41.47</v>
      </c>
      <c r="AA33" s="155">
        <v>4391271</v>
      </c>
    </row>
    <row r="34" spans="1:27" ht="13.5">
      <c r="A34" s="183" t="s">
        <v>43</v>
      </c>
      <c r="B34" s="182"/>
      <c r="C34" s="155">
        <v>49416263</v>
      </c>
      <c r="D34" s="155">
        <v>0</v>
      </c>
      <c r="E34" s="156">
        <v>57068790</v>
      </c>
      <c r="F34" s="60">
        <v>57068790</v>
      </c>
      <c r="G34" s="60">
        <v>7479850</v>
      </c>
      <c r="H34" s="60">
        <v>5756275</v>
      </c>
      <c r="I34" s="60">
        <v>3633348</v>
      </c>
      <c r="J34" s="60">
        <v>16869473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16869473</v>
      </c>
      <c r="X34" s="60">
        <v>14267198</v>
      </c>
      <c r="Y34" s="60">
        <v>2602275</v>
      </c>
      <c r="Z34" s="140">
        <v>18.24</v>
      </c>
      <c r="AA34" s="155">
        <v>57068790</v>
      </c>
    </row>
    <row r="35" spans="1:27" ht="13.5">
      <c r="A35" s="181" t="s">
        <v>122</v>
      </c>
      <c r="B35" s="185"/>
      <c r="C35" s="155">
        <v>331576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117225284</v>
      </c>
      <c r="D36" s="188">
        <f>SUM(D25:D35)</f>
        <v>0</v>
      </c>
      <c r="E36" s="189">
        <f t="shared" si="1"/>
        <v>112598012</v>
      </c>
      <c r="F36" s="190">
        <f t="shared" si="1"/>
        <v>112598012</v>
      </c>
      <c r="G36" s="190">
        <f t="shared" si="1"/>
        <v>11359293</v>
      </c>
      <c r="H36" s="190">
        <f t="shared" si="1"/>
        <v>9951632</v>
      </c>
      <c r="I36" s="190">
        <f t="shared" si="1"/>
        <v>8383546</v>
      </c>
      <c r="J36" s="190">
        <f t="shared" si="1"/>
        <v>29694471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29694471</v>
      </c>
      <c r="X36" s="190">
        <f t="shared" si="1"/>
        <v>28149504</v>
      </c>
      <c r="Y36" s="190">
        <f t="shared" si="1"/>
        <v>1544967</v>
      </c>
      <c r="Z36" s="191">
        <f>+IF(X36&lt;&gt;0,+(Y36/X36)*100,0)</f>
        <v>5.488434183422912</v>
      </c>
      <c r="AA36" s="188">
        <f>SUM(AA25:AA35)</f>
        <v>112598012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-13657306</v>
      </c>
      <c r="D38" s="199">
        <f>+D22-D36</f>
        <v>0</v>
      </c>
      <c r="E38" s="200">
        <f t="shared" si="2"/>
        <v>11485461</v>
      </c>
      <c r="F38" s="106">
        <f t="shared" si="2"/>
        <v>11485461</v>
      </c>
      <c r="G38" s="106">
        <f t="shared" si="2"/>
        <v>23426487</v>
      </c>
      <c r="H38" s="106">
        <f t="shared" si="2"/>
        <v>-7025136</v>
      </c>
      <c r="I38" s="106">
        <f t="shared" si="2"/>
        <v>-6541315</v>
      </c>
      <c r="J38" s="106">
        <f t="shared" si="2"/>
        <v>9860036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9860036</v>
      </c>
      <c r="X38" s="106">
        <f>IF(F22=F36,0,X22-X36)</f>
        <v>2871365</v>
      </c>
      <c r="Y38" s="106">
        <f t="shared" si="2"/>
        <v>6988671</v>
      </c>
      <c r="Z38" s="201">
        <f>+IF(X38&lt;&gt;0,+(Y38/X38)*100,0)</f>
        <v>243.3919407668478</v>
      </c>
      <c r="AA38" s="199">
        <f>+AA22-AA36</f>
        <v>11485461</v>
      </c>
    </row>
    <row r="39" spans="1:27" ht="13.5">
      <c r="A39" s="181" t="s">
        <v>46</v>
      </c>
      <c r="B39" s="185"/>
      <c r="C39" s="155">
        <v>39887817</v>
      </c>
      <c r="D39" s="155">
        <v>0</v>
      </c>
      <c r="E39" s="156">
        <v>44891000</v>
      </c>
      <c r="F39" s="60">
        <v>44891000</v>
      </c>
      <c r="G39" s="60">
        <v>1097044</v>
      </c>
      <c r="H39" s="60">
        <v>5831665</v>
      </c>
      <c r="I39" s="60">
        <v>3293452</v>
      </c>
      <c r="J39" s="60">
        <v>10222161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10222161</v>
      </c>
      <c r="X39" s="60">
        <v>11222750</v>
      </c>
      <c r="Y39" s="60">
        <v>-1000589</v>
      </c>
      <c r="Z39" s="140">
        <v>-8.92</v>
      </c>
      <c r="AA39" s="155">
        <v>44891000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26230511</v>
      </c>
      <c r="D42" s="206">
        <f>SUM(D38:D41)</f>
        <v>0</v>
      </c>
      <c r="E42" s="207">
        <f t="shared" si="3"/>
        <v>56376461</v>
      </c>
      <c r="F42" s="88">
        <f t="shared" si="3"/>
        <v>56376461</v>
      </c>
      <c r="G42" s="88">
        <f t="shared" si="3"/>
        <v>24523531</v>
      </c>
      <c r="H42" s="88">
        <f t="shared" si="3"/>
        <v>-1193471</v>
      </c>
      <c r="I42" s="88">
        <f t="shared" si="3"/>
        <v>-3247863</v>
      </c>
      <c r="J42" s="88">
        <f t="shared" si="3"/>
        <v>20082197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20082197</v>
      </c>
      <c r="X42" s="88">
        <f t="shared" si="3"/>
        <v>14094115</v>
      </c>
      <c r="Y42" s="88">
        <f t="shared" si="3"/>
        <v>5988082</v>
      </c>
      <c r="Z42" s="208">
        <f>+IF(X42&lt;&gt;0,+(Y42/X42)*100,0)</f>
        <v>42.48639946530875</v>
      </c>
      <c r="AA42" s="206">
        <f>SUM(AA38:AA41)</f>
        <v>56376461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26230511</v>
      </c>
      <c r="D44" s="210">
        <f>+D42-D43</f>
        <v>0</v>
      </c>
      <c r="E44" s="211">
        <f t="shared" si="4"/>
        <v>56376461</v>
      </c>
      <c r="F44" s="77">
        <f t="shared" si="4"/>
        <v>56376461</v>
      </c>
      <c r="G44" s="77">
        <f t="shared" si="4"/>
        <v>24523531</v>
      </c>
      <c r="H44" s="77">
        <f t="shared" si="4"/>
        <v>-1193471</v>
      </c>
      <c r="I44" s="77">
        <f t="shared" si="4"/>
        <v>-3247863</v>
      </c>
      <c r="J44" s="77">
        <f t="shared" si="4"/>
        <v>20082197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20082197</v>
      </c>
      <c r="X44" s="77">
        <f t="shared" si="4"/>
        <v>14094115</v>
      </c>
      <c r="Y44" s="77">
        <f t="shared" si="4"/>
        <v>5988082</v>
      </c>
      <c r="Z44" s="212">
        <f>+IF(X44&lt;&gt;0,+(Y44/X44)*100,0)</f>
        <v>42.48639946530875</v>
      </c>
      <c r="AA44" s="210">
        <f>+AA42-AA43</f>
        <v>56376461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26230511</v>
      </c>
      <c r="D46" s="206">
        <f>SUM(D44:D45)</f>
        <v>0</v>
      </c>
      <c r="E46" s="207">
        <f t="shared" si="5"/>
        <v>56376461</v>
      </c>
      <c r="F46" s="88">
        <f t="shared" si="5"/>
        <v>56376461</v>
      </c>
      <c r="G46" s="88">
        <f t="shared" si="5"/>
        <v>24523531</v>
      </c>
      <c r="H46" s="88">
        <f t="shared" si="5"/>
        <v>-1193471</v>
      </c>
      <c r="I46" s="88">
        <f t="shared" si="5"/>
        <v>-3247863</v>
      </c>
      <c r="J46" s="88">
        <f t="shared" si="5"/>
        <v>20082197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20082197</v>
      </c>
      <c r="X46" s="88">
        <f t="shared" si="5"/>
        <v>14094115</v>
      </c>
      <c r="Y46" s="88">
        <f t="shared" si="5"/>
        <v>5988082</v>
      </c>
      <c r="Z46" s="208">
        <f>+IF(X46&lt;&gt;0,+(Y46/X46)*100,0)</f>
        <v>42.48639946530875</v>
      </c>
      <c r="AA46" s="206">
        <f>SUM(AA44:AA45)</f>
        <v>56376461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26230511</v>
      </c>
      <c r="D48" s="217">
        <f>SUM(D46:D47)</f>
        <v>0</v>
      </c>
      <c r="E48" s="218">
        <f t="shared" si="6"/>
        <v>56376461</v>
      </c>
      <c r="F48" s="219">
        <f t="shared" si="6"/>
        <v>56376461</v>
      </c>
      <c r="G48" s="219">
        <f t="shared" si="6"/>
        <v>24523531</v>
      </c>
      <c r="H48" s="220">
        <f t="shared" si="6"/>
        <v>-1193471</v>
      </c>
      <c r="I48" s="220">
        <f t="shared" si="6"/>
        <v>-3247863</v>
      </c>
      <c r="J48" s="220">
        <f t="shared" si="6"/>
        <v>20082197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20082197</v>
      </c>
      <c r="X48" s="220">
        <f t="shared" si="6"/>
        <v>14094115</v>
      </c>
      <c r="Y48" s="220">
        <f t="shared" si="6"/>
        <v>5988082</v>
      </c>
      <c r="Z48" s="221">
        <f>+IF(X48&lt;&gt;0,+(Y48/X48)*100,0)</f>
        <v>42.48639946530875</v>
      </c>
      <c r="AA48" s="222">
        <f>SUM(AA46:AA47)</f>
        <v>56376461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1850000</v>
      </c>
      <c r="F5" s="100">
        <f t="shared" si="0"/>
        <v>1850000</v>
      </c>
      <c r="G5" s="100">
        <f t="shared" si="0"/>
        <v>900</v>
      </c>
      <c r="H5" s="100">
        <f t="shared" si="0"/>
        <v>421328</v>
      </c>
      <c r="I5" s="100">
        <f t="shared" si="0"/>
        <v>118980</v>
      </c>
      <c r="J5" s="100">
        <f t="shared" si="0"/>
        <v>541208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541208</v>
      </c>
      <c r="X5" s="100">
        <f t="shared" si="0"/>
        <v>462500</v>
      </c>
      <c r="Y5" s="100">
        <f t="shared" si="0"/>
        <v>78708</v>
      </c>
      <c r="Z5" s="137">
        <f>+IF(X5&lt;&gt;0,+(Y5/X5)*100,0)</f>
        <v>17.017945945945947</v>
      </c>
      <c r="AA5" s="153">
        <f>SUM(AA6:AA8)</f>
        <v>1850000</v>
      </c>
    </row>
    <row r="6" spans="1:27" ht="13.5">
      <c r="A6" s="138" t="s">
        <v>75</v>
      </c>
      <c r="B6" s="136"/>
      <c r="C6" s="155"/>
      <c r="D6" s="155"/>
      <c r="E6" s="156">
        <v>200000</v>
      </c>
      <c r="F6" s="60">
        <v>200000</v>
      </c>
      <c r="G6" s="60"/>
      <c r="H6" s="60">
        <v>8156</v>
      </c>
      <c r="I6" s="60">
        <v>108310</v>
      </c>
      <c r="J6" s="60">
        <v>116466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116466</v>
      </c>
      <c r="X6" s="60">
        <v>50000</v>
      </c>
      <c r="Y6" s="60">
        <v>66466</v>
      </c>
      <c r="Z6" s="140">
        <v>132.93</v>
      </c>
      <c r="AA6" s="62">
        <v>200000</v>
      </c>
    </row>
    <row r="7" spans="1:27" ht="13.5">
      <c r="A7" s="138" t="s">
        <v>76</v>
      </c>
      <c r="B7" s="136"/>
      <c r="C7" s="157"/>
      <c r="D7" s="157"/>
      <c r="E7" s="158">
        <v>500000</v>
      </c>
      <c r="F7" s="159">
        <v>500000</v>
      </c>
      <c r="G7" s="159"/>
      <c r="H7" s="159">
        <v>409700</v>
      </c>
      <c r="I7" s="159">
        <v>10670</v>
      </c>
      <c r="J7" s="159">
        <v>420370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420370</v>
      </c>
      <c r="X7" s="159">
        <v>125000</v>
      </c>
      <c r="Y7" s="159">
        <v>295370</v>
      </c>
      <c r="Z7" s="141">
        <v>236.3</v>
      </c>
      <c r="AA7" s="225">
        <v>500000</v>
      </c>
    </row>
    <row r="8" spans="1:27" ht="13.5">
      <c r="A8" s="138" t="s">
        <v>77</v>
      </c>
      <c r="B8" s="136"/>
      <c r="C8" s="155"/>
      <c r="D8" s="155"/>
      <c r="E8" s="156">
        <v>1150000</v>
      </c>
      <c r="F8" s="60">
        <v>1150000</v>
      </c>
      <c r="G8" s="60">
        <v>900</v>
      </c>
      <c r="H8" s="60">
        <v>3472</v>
      </c>
      <c r="I8" s="60"/>
      <c r="J8" s="60">
        <v>4372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4372</v>
      </c>
      <c r="X8" s="60">
        <v>287500</v>
      </c>
      <c r="Y8" s="60">
        <v>-283128</v>
      </c>
      <c r="Z8" s="140">
        <v>-98.48</v>
      </c>
      <c r="AA8" s="62">
        <v>1150000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1930000</v>
      </c>
      <c r="F9" s="100">
        <f t="shared" si="1"/>
        <v>1930000</v>
      </c>
      <c r="G9" s="100">
        <f t="shared" si="1"/>
        <v>5400</v>
      </c>
      <c r="H9" s="100">
        <f t="shared" si="1"/>
        <v>543540</v>
      </c>
      <c r="I9" s="100">
        <f t="shared" si="1"/>
        <v>0</v>
      </c>
      <c r="J9" s="100">
        <f t="shared" si="1"/>
        <v>548940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548940</v>
      </c>
      <c r="X9" s="100">
        <f t="shared" si="1"/>
        <v>482500</v>
      </c>
      <c r="Y9" s="100">
        <f t="shared" si="1"/>
        <v>66440</v>
      </c>
      <c r="Z9" s="137">
        <f>+IF(X9&lt;&gt;0,+(Y9/X9)*100,0)</f>
        <v>13.769948186528497</v>
      </c>
      <c r="AA9" s="102">
        <f>SUM(AA10:AA14)</f>
        <v>1930000</v>
      </c>
    </row>
    <row r="10" spans="1:27" ht="13.5">
      <c r="A10" s="138" t="s">
        <v>79</v>
      </c>
      <c r="B10" s="136"/>
      <c r="C10" s="155"/>
      <c r="D10" s="155"/>
      <c r="E10" s="156">
        <v>1500000</v>
      </c>
      <c r="F10" s="60">
        <v>1500000</v>
      </c>
      <c r="G10" s="60">
        <v>5400</v>
      </c>
      <c r="H10" s="60">
        <v>20703</v>
      </c>
      <c r="I10" s="60"/>
      <c r="J10" s="60">
        <v>26103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26103</v>
      </c>
      <c r="X10" s="60">
        <v>375000</v>
      </c>
      <c r="Y10" s="60">
        <v>-348897</v>
      </c>
      <c r="Z10" s="140">
        <v>-93.04</v>
      </c>
      <c r="AA10" s="62">
        <v>1500000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430000</v>
      </c>
      <c r="F12" s="60">
        <v>430000</v>
      </c>
      <c r="G12" s="60"/>
      <c r="H12" s="60">
        <v>522837</v>
      </c>
      <c r="I12" s="60"/>
      <c r="J12" s="60">
        <v>522837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522837</v>
      </c>
      <c r="X12" s="60">
        <v>107500</v>
      </c>
      <c r="Y12" s="60">
        <v>415337</v>
      </c>
      <c r="Z12" s="140">
        <v>386.36</v>
      </c>
      <c r="AA12" s="62">
        <v>430000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50523956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2203658</v>
      </c>
      <c r="H15" s="100">
        <f t="shared" si="2"/>
        <v>4333599</v>
      </c>
      <c r="I15" s="100">
        <f t="shared" si="2"/>
        <v>3591882</v>
      </c>
      <c r="J15" s="100">
        <f t="shared" si="2"/>
        <v>10129139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10129139</v>
      </c>
      <c r="X15" s="100">
        <f t="shared" si="2"/>
        <v>0</v>
      </c>
      <c r="Y15" s="100">
        <f t="shared" si="2"/>
        <v>10129139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138550</v>
      </c>
      <c r="H16" s="60"/>
      <c r="I16" s="60"/>
      <c r="J16" s="60">
        <v>138550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138550</v>
      </c>
      <c r="X16" s="60"/>
      <c r="Y16" s="60">
        <v>138550</v>
      </c>
      <c r="Z16" s="140"/>
      <c r="AA16" s="62"/>
    </row>
    <row r="17" spans="1:27" ht="13.5">
      <c r="A17" s="138" t="s">
        <v>86</v>
      </c>
      <c r="B17" s="136"/>
      <c r="C17" s="155">
        <v>50523956</v>
      </c>
      <c r="D17" s="155"/>
      <c r="E17" s="156"/>
      <c r="F17" s="60"/>
      <c r="G17" s="60">
        <v>2065108</v>
      </c>
      <c r="H17" s="60">
        <v>4333599</v>
      </c>
      <c r="I17" s="60">
        <v>3591882</v>
      </c>
      <c r="J17" s="60">
        <v>9990589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9990589</v>
      </c>
      <c r="X17" s="60"/>
      <c r="Y17" s="60">
        <v>9990589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250000</v>
      </c>
      <c r="F19" s="100">
        <f t="shared" si="3"/>
        <v>250000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62500</v>
      </c>
      <c r="Y19" s="100">
        <f t="shared" si="3"/>
        <v>-62500</v>
      </c>
      <c r="Z19" s="137">
        <f>+IF(X19&lt;&gt;0,+(Y19/X19)*100,0)</f>
        <v>-100</v>
      </c>
      <c r="AA19" s="102">
        <f>SUM(AA20:AA23)</f>
        <v>250000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250000</v>
      </c>
      <c r="F23" s="60">
        <v>250000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62500</v>
      </c>
      <c r="Y23" s="60">
        <v>-62500</v>
      </c>
      <c r="Z23" s="140">
        <v>-100</v>
      </c>
      <c r="AA23" s="62">
        <v>250000</v>
      </c>
    </row>
    <row r="24" spans="1:27" ht="13.5">
      <c r="A24" s="135" t="s">
        <v>93</v>
      </c>
      <c r="B24" s="142"/>
      <c r="C24" s="153"/>
      <c r="D24" s="153"/>
      <c r="E24" s="154">
        <v>51541000</v>
      </c>
      <c r="F24" s="100">
        <v>51541000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12885250</v>
      </c>
      <c r="Y24" s="100">
        <v>-12885250</v>
      </c>
      <c r="Z24" s="137">
        <v>-100</v>
      </c>
      <c r="AA24" s="102">
        <v>51541000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50523956</v>
      </c>
      <c r="D25" s="217">
        <f>+D5+D9+D15+D19+D24</f>
        <v>0</v>
      </c>
      <c r="E25" s="230">
        <f t="shared" si="4"/>
        <v>55571000</v>
      </c>
      <c r="F25" s="219">
        <f t="shared" si="4"/>
        <v>55571000</v>
      </c>
      <c r="G25" s="219">
        <f t="shared" si="4"/>
        <v>2209958</v>
      </c>
      <c r="H25" s="219">
        <f t="shared" si="4"/>
        <v>5298467</v>
      </c>
      <c r="I25" s="219">
        <f t="shared" si="4"/>
        <v>3710862</v>
      </c>
      <c r="J25" s="219">
        <f t="shared" si="4"/>
        <v>11219287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11219287</v>
      </c>
      <c r="X25" s="219">
        <f t="shared" si="4"/>
        <v>13892750</v>
      </c>
      <c r="Y25" s="219">
        <f t="shared" si="4"/>
        <v>-2673463</v>
      </c>
      <c r="Z25" s="231">
        <f>+IF(X25&lt;&gt;0,+(Y25/X25)*100,0)</f>
        <v>-19.243583883680337</v>
      </c>
      <c r="AA25" s="232">
        <f>+AA5+AA9+AA15+AA19+AA24</f>
        <v>55571000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39881044</v>
      </c>
      <c r="D28" s="155"/>
      <c r="E28" s="156">
        <v>44891000</v>
      </c>
      <c r="F28" s="60">
        <v>44891000</v>
      </c>
      <c r="G28" s="60">
        <v>2040970</v>
      </c>
      <c r="H28" s="60">
        <v>4831388</v>
      </c>
      <c r="I28" s="60">
        <v>3552237</v>
      </c>
      <c r="J28" s="60">
        <v>10424595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10424595</v>
      </c>
      <c r="X28" s="60">
        <v>11222750</v>
      </c>
      <c r="Y28" s="60">
        <v>-798155</v>
      </c>
      <c r="Z28" s="140">
        <v>-7.11</v>
      </c>
      <c r="AA28" s="155">
        <v>44891000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39881044</v>
      </c>
      <c r="D32" s="210">
        <f>SUM(D28:D31)</f>
        <v>0</v>
      </c>
      <c r="E32" s="211">
        <f t="shared" si="5"/>
        <v>44891000</v>
      </c>
      <c r="F32" s="77">
        <f t="shared" si="5"/>
        <v>44891000</v>
      </c>
      <c r="G32" s="77">
        <f t="shared" si="5"/>
        <v>2040970</v>
      </c>
      <c r="H32" s="77">
        <f t="shared" si="5"/>
        <v>4831388</v>
      </c>
      <c r="I32" s="77">
        <f t="shared" si="5"/>
        <v>3552237</v>
      </c>
      <c r="J32" s="77">
        <f t="shared" si="5"/>
        <v>10424595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10424595</v>
      </c>
      <c r="X32" s="77">
        <f t="shared" si="5"/>
        <v>11222750</v>
      </c>
      <c r="Y32" s="77">
        <f t="shared" si="5"/>
        <v>-798155</v>
      </c>
      <c r="Z32" s="212">
        <f>+IF(X32&lt;&gt;0,+(Y32/X32)*100,0)</f>
        <v>-7.111937804905215</v>
      </c>
      <c r="AA32" s="79">
        <f>SUM(AA28:AA31)</f>
        <v>44891000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10642912</v>
      </c>
      <c r="D35" s="155"/>
      <c r="E35" s="156">
        <v>10680000</v>
      </c>
      <c r="F35" s="60">
        <v>10680000</v>
      </c>
      <c r="G35" s="60">
        <v>168988</v>
      </c>
      <c r="H35" s="60">
        <v>467079</v>
      </c>
      <c r="I35" s="60">
        <v>158625</v>
      </c>
      <c r="J35" s="60">
        <v>794692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794692</v>
      </c>
      <c r="X35" s="60">
        <v>2670000</v>
      </c>
      <c r="Y35" s="60">
        <v>-1875308</v>
      </c>
      <c r="Z35" s="140">
        <v>-70.24</v>
      </c>
      <c r="AA35" s="62">
        <v>10680000</v>
      </c>
    </row>
    <row r="36" spans="1:27" ht="13.5">
      <c r="A36" s="238" t="s">
        <v>139</v>
      </c>
      <c r="B36" s="149"/>
      <c r="C36" s="222">
        <f aca="true" t="shared" si="6" ref="C36:Y36">SUM(C32:C35)</f>
        <v>50523956</v>
      </c>
      <c r="D36" s="222">
        <f>SUM(D32:D35)</f>
        <v>0</v>
      </c>
      <c r="E36" s="218">
        <f t="shared" si="6"/>
        <v>55571000</v>
      </c>
      <c r="F36" s="220">
        <f t="shared" si="6"/>
        <v>55571000</v>
      </c>
      <c r="G36" s="220">
        <f t="shared" si="6"/>
        <v>2209958</v>
      </c>
      <c r="H36" s="220">
        <f t="shared" si="6"/>
        <v>5298467</v>
      </c>
      <c r="I36" s="220">
        <f t="shared" si="6"/>
        <v>3710862</v>
      </c>
      <c r="J36" s="220">
        <f t="shared" si="6"/>
        <v>11219287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11219287</v>
      </c>
      <c r="X36" s="220">
        <f t="shared" si="6"/>
        <v>13892750</v>
      </c>
      <c r="Y36" s="220">
        <f t="shared" si="6"/>
        <v>-2673463</v>
      </c>
      <c r="Z36" s="221">
        <f>+IF(X36&lt;&gt;0,+(Y36/X36)*100,0)</f>
        <v>-19.243583883680337</v>
      </c>
      <c r="AA36" s="239">
        <f>SUM(AA32:AA35)</f>
        <v>55571000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30088577</v>
      </c>
      <c r="D6" s="155"/>
      <c r="E6" s="59">
        <v>20686078</v>
      </c>
      <c r="F6" s="60">
        <v>20686078</v>
      </c>
      <c r="G6" s="60">
        <v>65423056</v>
      </c>
      <c r="H6" s="60">
        <v>52615349</v>
      </c>
      <c r="I6" s="60">
        <v>45741116</v>
      </c>
      <c r="J6" s="60">
        <v>45741116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45741116</v>
      </c>
      <c r="X6" s="60">
        <v>5171520</v>
      </c>
      <c r="Y6" s="60">
        <v>40569596</v>
      </c>
      <c r="Z6" s="140">
        <v>784.48</v>
      </c>
      <c r="AA6" s="62">
        <v>20686078</v>
      </c>
    </row>
    <row r="7" spans="1:27" ht="13.5">
      <c r="A7" s="249" t="s">
        <v>144</v>
      </c>
      <c r="B7" s="182"/>
      <c r="C7" s="155"/>
      <c r="D7" s="155"/>
      <c r="E7" s="59">
        <v>32074000</v>
      </c>
      <c r="F7" s="60">
        <v>32074000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8018500</v>
      </c>
      <c r="Y7" s="60">
        <v>-8018500</v>
      </c>
      <c r="Z7" s="140">
        <v>-100</v>
      </c>
      <c r="AA7" s="62">
        <v>32074000</v>
      </c>
    </row>
    <row r="8" spans="1:27" ht="13.5">
      <c r="A8" s="249" t="s">
        <v>145</v>
      </c>
      <c r="B8" s="182"/>
      <c r="C8" s="155">
        <v>18874109</v>
      </c>
      <c r="D8" s="155"/>
      <c r="E8" s="59">
        <v>31590397</v>
      </c>
      <c r="F8" s="60">
        <v>31590397</v>
      </c>
      <c r="G8" s="60">
        <v>25156427</v>
      </c>
      <c r="H8" s="60">
        <v>26462909</v>
      </c>
      <c r="I8" s="60">
        <v>23897415</v>
      </c>
      <c r="J8" s="60">
        <v>23897415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23897415</v>
      </c>
      <c r="X8" s="60">
        <v>7897599</v>
      </c>
      <c r="Y8" s="60">
        <v>15999816</v>
      </c>
      <c r="Z8" s="140">
        <v>202.59</v>
      </c>
      <c r="AA8" s="62">
        <v>31590397</v>
      </c>
    </row>
    <row r="9" spans="1:27" ht="13.5">
      <c r="A9" s="249" t="s">
        <v>146</v>
      </c>
      <c r="B9" s="182"/>
      <c r="C9" s="155">
        <v>2502866</v>
      </c>
      <c r="D9" s="155"/>
      <c r="E9" s="59"/>
      <c r="F9" s="60"/>
      <c r="G9" s="60">
        <v>6542214</v>
      </c>
      <c r="H9" s="60">
        <v>7704100</v>
      </c>
      <c r="I9" s="60">
        <v>8448134</v>
      </c>
      <c r="J9" s="60">
        <v>8448134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8448134</v>
      </c>
      <c r="X9" s="60"/>
      <c r="Y9" s="60">
        <v>8448134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51465552</v>
      </c>
      <c r="D12" s="168">
        <f>SUM(D6:D11)</f>
        <v>0</v>
      </c>
      <c r="E12" s="72">
        <f t="shared" si="0"/>
        <v>84350475</v>
      </c>
      <c r="F12" s="73">
        <f t="shared" si="0"/>
        <v>84350475</v>
      </c>
      <c r="G12" s="73">
        <f t="shared" si="0"/>
        <v>97121697</v>
      </c>
      <c r="H12" s="73">
        <f t="shared" si="0"/>
        <v>86782358</v>
      </c>
      <c r="I12" s="73">
        <f t="shared" si="0"/>
        <v>78086665</v>
      </c>
      <c r="J12" s="73">
        <f t="shared" si="0"/>
        <v>78086665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78086665</v>
      </c>
      <c r="X12" s="73">
        <f t="shared" si="0"/>
        <v>21087619</v>
      </c>
      <c r="Y12" s="73">
        <f t="shared" si="0"/>
        <v>56999046</v>
      </c>
      <c r="Z12" s="170">
        <f>+IF(X12&lt;&gt;0,+(Y12/X12)*100,0)</f>
        <v>270.29626246566767</v>
      </c>
      <c r="AA12" s="74">
        <f>SUM(AA6:AA11)</f>
        <v>84350475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178844000</v>
      </c>
      <c r="D19" s="155"/>
      <c r="E19" s="59">
        <v>182987872</v>
      </c>
      <c r="F19" s="60">
        <v>182987872</v>
      </c>
      <c r="G19" s="60">
        <v>180282880</v>
      </c>
      <c r="H19" s="60">
        <v>185578347</v>
      </c>
      <c r="I19" s="60">
        <v>189289209</v>
      </c>
      <c r="J19" s="60">
        <v>189289209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189289209</v>
      </c>
      <c r="X19" s="60">
        <v>45746968</v>
      </c>
      <c r="Y19" s="60">
        <v>143542241</v>
      </c>
      <c r="Z19" s="140">
        <v>313.77</v>
      </c>
      <c r="AA19" s="62">
        <v>182987872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124443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178968443</v>
      </c>
      <c r="D24" s="168">
        <f>SUM(D15:D23)</f>
        <v>0</v>
      </c>
      <c r="E24" s="76">
        <f t="shared" si="1"/>
        <v>182987872</v>
      </c>
      <c r="F24" s="77">
        <f t="shared" si="1"/>
        <v>182987872</v>
      </c>
      <c r="G24" s="77">
        <f t="shared" si="1"/>
        <v>180282880</v>
      </c>
      <c r="H24" s="77">
        <f t="shared" si="1"/>
        <v>185578347</v>
      </c>
      <c r="I24" s="77">
        <f t="shared" si="1"/>
        <v>189289209</v>
      </c>
      <c r="J24" s="77">
        <f t="shared" si="1"/>
        <v>189289209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189289209</v>
      </c>
      <c r="X24" s="77">
        <f t="shared" si="1"/>
        <v>45746968</v>
      </c>
      <c r="Y24" s="77">
        <f t="shared" si="1"/>
        <v>143542241</v>
      </c>
      <c r="Z24" s="212">
        <f>+IF(X24&lt;&gt;0,+(Y24/X24)*100,0)</f>
        <v>313.7743270767147</v>
      </c>
      <c r="AA24" s="79">
        <f>SUM(AA15:AA23)</f>
        <v>182987872</v>
      </c>
    </row>
    <row r="25" spans="1:27" ht="13.5">
      <c r="A25" s="250" t="s">
        <v>159</v>
      </c>
      <c r="B25" s="251"/>
      <c r="C25" s="168">
        <f aca="true" t="shared" si="2" ref="C25:Y25">+C12+C24</f>
        <v>230433995</v>
      </c>
      <c r="D25" s="168">
        <f>+D12+D24</f>
        <v>0</v>
      </c>
      <c r="E25" s="72">
        <f t="shared" si="2"/>
        <v>267338347</v>
      </c>
      <c r="F25" s="73">
        <f t="shared" si="2"/>
        <v>267338347</v>
      </c>
      <c r="G25" s="73">
        <f t="shared" si="2"/>
        <v>277404577</v>
      </c>
      <c r="H25" s="73">
        <f t="shared" si="2"/>
        <v>272360705</v>
      </c>
      <c r="I25" s="73">
        <f t="shared" si="2"/>
        <v>267375874</v>
      </c>
      <c r="J25" s="73">
        <f t="shared" si="2"/>
        <v>267375874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267375874</v>
      </c>
      <c r="X25" s="73">
        <f t="shared" si="2"/>
        <v>66834587</v>
      </c>
      <c r="Y25" s="73">
        <f t="shared" si="2"/>
        <v>200541287</v>
      </c>
      <c r="Z25" s="170">
        <f>+IF(X25&lt;&gt;0,+(Y25/X25)*100,0)</f>
        <v>300.0561475752068</v>
      </c>
      <c r="AA25" s="74">
        <f>+AA12+AA24</f>
        <v>267338347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36935583</v>
      </c>
      <c r="D32" s="155"/>
      <c r="E32" s="59">
        <v>39135119</v>
      </c>
      <c r="F32" s="60">
        <v>39135119</v>
      </c>
      <c r="G32" s="60">
        <v>59405515</v>
      </c>
      <c r="H32" s="60">
        <v>56543284</v>
      </c>
      <c r="I32" s="60">
        <v>54636839</v>
      </c>
      <c r="J32" s="60">
        <v>54636839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54636839</v>
      </c>
      <c r="X32" s="60">
        <v>9783780</v>
      </c>
      <c r="Y32" s="60">
        <v>44853059</v>
      </c>
      <c r="Z32" s="140">
        <v>458.44</v>
      </c>
      <c r="AA32" s="62">
        <v>39135119</v>
      </c>
    </row>
    <row r="33" spans="1:27" ht="13.5">
      <c r="A33" s="249" t="s">
        <v>165</v>
      </c>
      <c r="B33" s="182"/>
      <c r="C33" s="155">
        <v>8460849</v>
      </c>
      <c r="D33" s="155"/>
      <c r="E33" s="59">
        <v>4603016</v>
      </c>
      <c r="F33" s="60">
        <v>4603016</v>
      </c>
      <c r="G33" s="60">
        <v>7872457</v>
      </c>
      <c r="H33" s="60">
        <v>7872456</v>
      </c>
      <c r="I33" s="60">
        <v>7872457</v>
      </c>
      <c r="J33" s="60">
        <v>7872457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7872457</v>
      </c>
      <c r="X33" s="60">
        <v>1150754</v>
      </c>
      <c r="Y33" s="60">
        <v>6721703</v>
      </c>
      <c r="Z33" s="140">
        <v>584.11</v>
      </c>
      <c r="AA33" s="62">
        <v>4603016</v>
      </c>
    </row>
    <row r="34" spans="1:27" ht="13.5">
      <c r="A34" s="250" t="s">
        <v>58</v>
      </c>
      <c r="B34" s="251"/>
      <c r="C34" s="168">
        <f aca="true" t="shared" si="3" ref="C34:Y34">SUM(C29:C33)</f>
        <v>45396432</v>
      </c>
      <c r="D34" s="168">
        <f>SUM(D29:D33)</f>
        <v>0</v>
      </c>
      <c r="E34" s="72">
        <f t="shared" si="3"/>
        <v>43738135</v>
      </c>
      <c r="F34" s="73">
        <f t="shared" si="3"/>
        <v>43738135</v>
      </c>
      <c r="G34" s="73">
        <f t="shared" si="3"/>
        <v>67277972</v>
      </c>
      <c r="H34" s="73">
        <f t="shared" si="3"/>
        <v>64415740</v>
      </c>
      <c r="I34" s="73">
        <f t="shared" si="3"/>
        <v>62509296</v>
      </c>
      <c r="J34" s="73">
        <f t="shared" si="3"/>
        <v>62509296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62509296</v>
      </c>
      <c r="X34" s="73">
        <f t="shared" si="3"/>
        <v>10934534</v>
      </c>
      <c r="Y34" s="73">
        <f t="shared" si="3"/>
        <v>51574762</v>
      </c>
      <c r="Z34" s="170">
        <f>+IF(X34&lt;&gt;0,+(Y34/X34)*100,0)</f>
        <v>471.6685868826234</v>
      </c>
      <c r="AA34" s="74">
        <f>SUM(AA29:AA33)</f>
        <v>43738135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45396432</v>
      </c>
      <c r="D40" s="168">
        <f>+D34+D39</f>
        <v>0</v>
      </c>
      <c r="E40" s="72">
        <f t="shared" si="5"/>
        <v>43738135</v>
      </c>
      <c r="F40" s="73">
        <f t="shared" si="5"/>
        <v>43738135</v>
      </c>
      <c r="G40" s="73">
        <f t="shared" si="5"/>
        <v>67277972</v>
      </c>
      <c r="H40" s="73">
        <f t="shared" si="5"/>
        <v>64415740</v>
      </c>
      <c r="I40" s="73">
        <f t="shared" si="5"/>
        <v>62509296</v>
      </c>
      <c r="J40" s="73">
        <f t="shared" si="5"/>
        <v>62509296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62509296</v>
      </c>
      <c r="X40" s="73">
        <f t="shared" si="5"/>
        <v>10934534</v>
      </c>
      <c r="Y40" s="73">
        <f t="shared" si="5"/>
        <v>51574762</v>
      </c>
      <c r="Z40" s="170">
        <f>+IF(X40&lt;&gt;0,+(Y40/X40)*100,0)</f>
        <v>471.6685868826234</v>
      </c>
      <c r="AA40" s="74">
        <f>+AA34+AA39</f>
        <v>43738135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185037563</v>
      </c>
      <c r="D42" s="257">
        <f>+D25-D40</f>
        <v>0</v>
      </c>
      <c r="E42" s="258">
        <f t="shared" si="6"/>
        <v>223600212</v>
      </c>
      <c r="F42" s="259">
        <f t="shared" si="6"/>
        <v>223600212</v>
      </c>
      <c r="G42" s="259">
        <f t="shared" si="6"/>
        <v>210126605</v>
      </c>
      <c r="H42" s="259">
        <f t="shared" si="6"/>
        <v>207944965</v>
      </c>
      <c r="I42" s="259">
        <f t="shared" si="6"/>
        <v>204866578</v>
      </c>
      <c r="J42" s="259">
        <f t="shared" si="6"/>
        <v>204866578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204866578</v>
      </c>
      <c r="X42" s="259">
        <f t="shared" si="6"/>
        <v>55900053</v>
      </c>
      <c r="Y42" s="259">
        <f t="shared" si="6"/>
        <v>148966525</v>
      </c>
      <c r="Z42" s="260">
        <f>+IF(X42&lt;&gt;0,+(Y42/X42)*100,0)</f>
        <v>266.4872696990108</v>
      </c>
      <c r="AA42" s="261">
        <f>+AA25-AA40</f>
        <v>223600212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185037563</v>
      </c>
      <c r="D45" s="155"/>
      <c r="E45" s="59">
        <v>223600212</v>
      </c>
      <c r="F45" s="60">
        <v>223600212</v>
      </c>
      <c r="G45" s="60">
        <v>210126605</v>
      </c>
      <c r="H45" s="60">
        <v>207944965</v>
      </c>
      <c r="I45" s="60">
        <v>204866578</v>
      </c>
      <c r="J45" s="60">
        <v>204866578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204866578</v>
      </c>
      <c r="X45" s="60">
        <v>55900053</v>
      </c>
      <c r="Y45" s="60">
        <v>148966525</v>
      </c>
      <c r="Z45" s="139">
        <v>266.49</v>
      </c>
      <c r="AA45" s="62">
        <v>223600212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185037563</v>
      </c>
      <c r="D48" s="217">
        <f>SUM(D45:D47)</f>
        <v>0</v>
      </c>
      <c r="E48" s="264">
        <f t="shared" si="7"/>
        <v>223600212</v>
      </c>
      <c r="F48" s="219">
        <f t="shared" si="7"/>
        <v>223600212</v>
      </c>
      <c r="G48" s="219">
        <f t="shared" si="7"/>
        <v>210126605</v>
      </c>
      <c r="H48" s="219">
        <f t="shared" si="7"/>
        <v>207944965</v>
      </c>
      <c r="I48" s="219">
        <f t="shared" si="7"/>
        <v>204866578</v>
      </c>
      <c r="J48" s="219">
        <f t="shared" si="7"/>
        <v>204866578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204866578</v>
      </c>
      <c r="X48" s="219">
        <f t="shared" si="7"/>
        <v>55900053</v>
      </c>
      <c r="Y48" s="219">
        <f t="shared" si="7"/>
        <v>148966525</v>
      </c>
      <c r="Z48" s="265">
        <f>+IF(X48&lt;&gt;0,+(Y48/X48)*100,0)</f>
        <v>266.4872696990108</v>
      </c>
      <c r="AA48" s="232">
        <f>SUM(AA45:AA47)</f>
        <v>223600212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16975443</v>
      </c>
      <c r="D6" s="155"/>
      <c r="E6" s="59">
        <v>25569000</v>
      </c>
      <c r="F6" s="60">
        <v>25569000</v>
      </c>
      <c r="G6" s="60">
        <v>486213</v>
      </c>
      <c r="H6" s="60">
        <v>584550</v>
      </c>
      <c r="I6" s="60">
        <v>3853625</v>
      </c>
      <c r="J6" s="60">
        <v>4924388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4924388</v>
      </c>
      <c r="X6" s="60">
        <v>6392250</v>
      </c>
      <c r="Y6" s="60">
        <v>-1467862</v>
      </c>
      <c r="Z6" s="140">
        <v>-22.96</v>
      </c>
      <c r="AA6" s="62">
        <v>25569000</v>
      </c>
    </row>
    <row r="7" spans="1:27" ht="13.5">
      <c r="A7" s="249" t="s">
        <v>178</v>
      </c>
      <c r="B7" s="182"/>
      <c r="C7" s="155">
        <v>76291413</v>
      </c>
      <c r="D7" s="155"/>
      <c r="E7" s="59">
        <v>89911000</v>
      </c>
      <c r="F7" s="60">
        <v>89911000</v>
      </c>
      <c r="G7" s="60">
        <v>29173000</v>
      </c>
      <c r="H7" s="60">
        <v>1290000</v>
      </c>
      <c r="I7" s="60">
        <v>712590</v>
      </c>
      <c r="J7" s="60">
        <v>31175590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31175590</v>
      </c>
      <c r="X7" s="60">
        <v>22477750</v>
      </c>
      <c r="Y7" s="60">
        <v>8697840</v>
      </c>
      <c r="Z7" s="140">
        <v>38.7</v>
      </c>
      <c r="AA7" s="62">
        <v>89911000</v>
      </c>
    </row>
    <row r="8" spans="1:27" ht="13.5">
      <c r="A8" s="249" t="s">
        <v>179</v>
      </c>
      <c r="B8" s="182"/>
      <c r="C8" s="155">
        <v>41822000</v>
      </c>
      <c r="D8" s="155"/>
      <c r="E8" s="59">
        <v>44891001</v>
      </c>
      <c r="F8" s="60">
        <v>44891001</v>
      </c>
      <c r="G8" s="60">
        <v>15284000</v>
      </c>
      <c r="H8" s="60"/>
      <c r="I8" s="60">
        <v>3675000</v>
      </c>
      <c r="J8" s="60">
        <v>18959000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18959000</v>
      </c>
      <c r="X8" s="60">
        <v>14963667</v>
      </c>
      <c r="Y8" s="60">
        <v>3995333</v>
      </c>
      <c r="Z8" s="140">
        <v>26.7</v>
      </c>
      <c r="AA8" s="62">
        <v>44891001</v>
      </c>
    </row>
    <row r="9" spans="1:27" ht="13.5">
      <c r="A9" s="249" t="s">
        <v>180</v>
      </c>
      <c r="B9" s="182"/>
      <c r="C9" s="155">
        <v>2715312</v>
      </c>
      <c r="D9" s="155"/>
      <c r="E9" s="59">
        <v>8603472</v>
      </c>
      <c r="F9" s="60">
        <v>8603472</v>
      </c>
      <c r="G9" s="60">
        <v>701427</v>
      </c>
      <c r="H9" s="60">
        <v>258442</v>
      </c>
      <c r="I9" s="60">
        <v>110988</v>
      </c>
      <c r="J9" s="60">
        <v>1070857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1070857</v>
      </c>
      <c r="X9" s="60">
        <v>2150868</v>
      </c>
      <c r="Y9" s="60">
        <v>-1080011</v>
      </c>
      <c r="Z9" s="140">
        <v>-50.21</v>
      </c>
      <c r="AA9" s="62">
        <v>8603472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-94575571</v>
      </c>
      <c r="D12" s="155"/>
      <c r="E12" s="59">
        <v>-105206736</v>
      </c>
      <c r="F12" s="60">
        <v>-105206736</v>
      </c>
      <c r="G12" s="60">
        <v>-7569758</v>
      </c>
      <c r="H12" s="60">
        <v>-13234709</v>
      </c>
      <c r="I12" s="60">
        <v>-12394124</v>
      </c>
      <c r="J12" s="60">
        <v>-33198591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-33198591</v>
      </c>
      <c r="X12" s="60">
        <v>-26301684</v>
      </c>
      <c r="Y12" s="60">
        <v>-6896907</v>
      </c>
      <c r="Z12" s="140">
        <v>26.22</v>
      </c>
      <c r="AA12" s="62">
        <v>-105206736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>
        <v>-14067</v>
      </c>
      <c r="H13" s="60"/>
      <c r="I13" s="60"/>
      <c r="J13" s="60">
        <v>-14067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-14067</v>
      </c>
      <c r="X13" s="60"/>
      <c r="Y13" s="60">
        <v>-14067</v>
      </c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-4391268</v>
      </c>
      <c r="F14" s="60">
        <v>-4391268</v>
      </c>
      <c r="G14" s="60"/>
      <c r="H14" s="60">
        <v>-222000</v>
      </c>
      <c r="I14" s="60">
        <v>-82000</v>
      </c>
      <c r="J14" s="60">
        <v>-304000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-304000</v>
      </c>
      <c r="X14" s="60">
        <v>-1097817</v>
      </c>
      <c r="Y14" s="60">
        <v>793817</v>
      </c>
      <c r="Z14" s="140">
        <v>-72.31</v>
      </c>
      <c r="AA14" s="62">
        <v>-4391268</v>
      </c>
    </row>
    <row r="15" spans="1:27" ht="13.5">
      <c r="A15" s="250" t="s">
        <v>184</v>
      </c>
      <c r="B15" s="251"/>
      <c r="C15" s="168">
        <f aca="true" t="shared" si="0" ref="C15:Y15">SUM(C6:C14)</f>
        <v>43228597</v>
      </c>
      <c r="D15" s="168">
        <f>SUM(D6:D14)</f>
        <v>0</v>
      </c>
      <c r="E15" s="72">
        <f t="shared" si="0"/>
        <v>59376469</v>
      </c>
      <c r="F15" s="73">
        <f t="shared" si="0"/>
        <v>59376469</v>
      </c>
      <c r="G15" s="73">
        <f t="shared" si="0"/>
        <v>38060815</v>
      </c>
      <c r="H15" s="73">
        <f t="shared" si="0"/>
        <v>-11323717</v>
      </c>
      <c r="I15" s="73">
        <f t="shared" si="0"/>
        <v>-4123921</v>
      </c>
      <c r="J15" s="73">
        <f t="shared" si="0"/>
        <v>22613177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22613177</v>
      </c>
      <c r="X15" s="73">
        <f t="shared" si="0"/>
        <v>18585034</v>
      </c>
      <c r="Y15" s="73">
        <f t="shared" si="0"/>
        <v>4028143</v>
      </c>
      <c r="Z15" s="170">
        <f>+IF(X15&lt;&gt;0,+(Y15/X15)*100,0)</f>
        <v>21.674122307228494</v>
      </c>
      <c r="AA15" s="74">
        <f>SUM(AA6:AA14)</f>
        <v>59376469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8926368</v>
      </c>
      <c r="F20" s="159">
        <v>8926368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>
        <v>2231592</v>
      </c>
      <c r="Y20" s="60">
        <v>-2231592</v>
      </c>
      <c r="Z20" s="140">
        <v>-100</v>
      </c>
      <c r="AA20" s="62">
        <v>8926368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>
        <v>-30220877</v>
      </c>
      <c r="H22" s="60">
        <v>12260782</v>
      </c>
      <c r="I22" s="60">
        <v>23719150</v>
      </c>
      <c r="J22" s="60">
        <v>5759055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5759055</v>
      </c>
      <c r="X22" s="60"/>
      <c r="Y22" s="60">
        <v>5759055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-50165405</v>
      </c>
      <c r="D24" s="155"/>
      <c r="E24" s="59">
        <v>55571004</v>
      </c>
      <c r="F24" s="60">
        <v>55571004</v>
      </c>
      <c r="G24" s="60">
        <v>-5311730</v>
      </c>
      <c r="H24" s="60">
        <v>-4366725</v>
      </c>
      <c r="I24" s="60">
        <v>-3922356</v>
      </c>
      <c r="J24" s="60">
        <v>-13600811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-13600811</v>
      </c>
      <c r="X24" s="60">
        <v>13892751</v>
      </c>
      <c r="Y24" s="60">
        <v>-27493562</v>
      </c>
      <c r="Z24" s="140">
        <v>-197.9</v>
      </c>
      <c r="AA24" s="62">
        <v>55571004</v>
      </c>
    </row>
    <row r="25" spans="1:27" ht="13.5">
      <c r="A25" s="250" t="s">
        <v>191</v>
      </c>
      <c r="B25" s="251"/>
      <c r="C25" s="168">
        <f aca="true" t="shared" si="1" ref="C25:Y25">SUM(C19:C24)</f>
        <v>-50165405</v>
      </c>
      <c r="D25" s="168">
        <f>SUM(D19:D24)</f>
        <v>0</v>
      </c>
      <c r="E25" s="72">
        <f t="shared" si="1"/>
        <v>64497372</v>
      </c>
      <c r="F25" s="73">
        <f t="shared" si="1"/>
        <v>64497372</v>
      </c>
      <c r="G25" s="73">
        <f t="shared" si="1"/>
        <v>-35532607</v>
      </c>
      <c r="H25" s="73">
        <f t="shared" si="1"/>
        <v>7894057</v>
      </c>
      <c r="I25" s="73">
        <f t="shared" si="1"/>
        <v>19796794</v>
      </c>
      <c r="J25" s="73">
        <f t="shared" si="1"/>
        <v>-7841756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-7841756</v>
      </c>
      <c r="X25" s="73">
        <f t="shared" si="1"/>
        <v>16124343</v>
      </c>
      <c r="Y25" s="73">
        <f t="shared" si="1"/>
        <v>-23966099</v>
      </c>
      <c r="Z25" s="170">
        <f>+IF(X25&lt;&gt;0,+(Y25/X25)*100,0)</f>
        <v>-148.63302647431897</v>
      </c>
      <c r="AA25" s="74">
        <f>SUM(AA19:AA24)</f>
        <v>64497372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-6936808</v>
      </c>
      <c r="D36" s="153">
        <f>+D15+D25+D34</f>
        <v>0</v>
      </c>
      <c r="E36" s="99">
        <f t="shared" si="3"/>
        <v>123873841</v>
      </c>
      <c r="F36" s="100">
        <f t="shared" si="3"/>
        <v>123873841</v>
      </c>
      <c r="G36" s="100">
        <f t="shared" si="3"/>
        <v>2528208</v>
      </c>
      <c r="H36" s="100">
        <f t="shared" si="3"/>
        <v>-3429660</v>
      </c>
      <c r="I36" s="100">
        <f t="shared" si="3"/>
        <v>15672873</v>
      </c>
      <c r="J36" s="100">
        <f t="shared" si="3"/>
        <v>14771421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14771421</v>
      </c>
      <c r="X36" s="100">
        <f t="shared" si="3"/>
        <v>34709377</v>
      </c>
      <c r="Y36" s="100">
        <f t="shared" si="3"/>
        <v>-19937956</v>
      </c>
      <c r="Z36" s="137">
        <f>+IF(X36&lt;&gt;0,+(Y36/X36)*100,0)</f>
        <v>-57.44256371988469</v>
      </c>
      <c r="AA36" s="102">
        <f>+AA15+AA25+AA34</f>
        <v>123873841</v>
      </c>
    </row>
    <row r="37" spans="1:27" ht="13.5">
      <c r="A37" s="249" t="s">
        <v>199</v>
      </c>
      <c r="B37" s="182"/>
      <c r="C37" s="153">
        <v>37025385</v>
      </c>
      <c r="D37" s="153"/>
      <c r="E37" s="99">
        <v>37177519</v>
      </c>
      <c r="F37" s="100">
        <v>37177519</v>
      </c>
      <c r="G37" s="100">
        <v>30088577</v>
      </c>
      <c r="H37" s="100">
        <v>32616785</v>
      </c>
      <c r="I37" s="100">
        <v>29187125</v>
      </c>
      <c r="J37" s="100">
        <v>30088577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30088577</v>
      </c>
      <c r="X37" s="100">
        <v>37177519</v>
      </c>
      <c r="Y37" s="100">
        <v>-7088942</v>
      </c>
      <c r="Z37" s="137">
        <v>-19.07</v>
      </c>
      <c r="AA37" s="102">
        <v>37177519</v>
      </c>
    </row>
    <row r="38" spans="1:27" ht="13.5">
      <c r="A38" s="269" t="s">
        <v>200</v>
      </c>
      <c r="B38" s="256"/>
      <c r="C38" s="257">
        <v>30088577</v>
      </c>
      <c r="D38" s="257"/>
      <c r="E38" s="258">
        <v>161051359</v>
      </c>
      <c r="F38" s="259">
        <v>161051359</v>
      </c>
      <c r="G38" s="259">
        <v>32616785</v>
      </c>
      <c r="H38" s="259">
        <v>29187125</v>
      </c>
      <c r="I38" s="259">
        <v>44859998</v>
      </c>
      <c r="J38" s="259">
        <v>44859998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44859998</v>
      </c>
      <c r="X38" s="259">
        <v>71886895</v>
      </c>
      <c r="Y38" s="259">
        <v>-27026897</v>
      </c>
      <c r="Z38" s="260">
        <v>-37.6</v>
      </c>
      <c r="AA38" s="261">
        <v>161051359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50523956</v>
      </c>
      <c r="D5" s="200">
        <f t="shared" si="0"/>
        <v>0</v>
      </c>
      <c r="E5" s="106">
        <f t="shared" si="0"/>
        <v>55571000</v>
      </c>
      <c r="F5" s="106">
        <f t="shared" si="0"/>
        <v>55571000</v>
      </c>
      <c r="G5" s="106">
        <f t="shared" si="0"/>
        <v>2209958</v>
      </c>
      <c r="H5" s="106">
        <f t="shared" si="0"/>
        <v>5298467</v>
      </c>
      <c r="I5" s="106">
        <f t="shared" si="0"/>
        <v>3710862</v>
      </c>
      <c r="J5" s="106">
        <f t="shared" si="0"/>
        <v>11219287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11219287</v>
      </c>
      <c r="X5" s="106">
        <f t="shared" si="0"/>
        <v>13892750</v>
      </c>
      <c r="Y5" s="106">
        <f t="shared" si="0"/>
        <v>-2673463</v>
      </c>
      <c r="Z5" s="201">
        <f>+IF(X5&lt;&gt;0,+(Y5/X5)*100,0)</f>
        <v>-19.243583883680337</v>
      </c>
      <c r="AA5" s="199">
        <f>SUM(AA11:AA18)</f>
        <v>55571000</v>
      </c>
    </row>
    <row r="6" spans="1:27" ht="13.5">
      <c r="A6" s="291" t="s">
        <v>204</v>
      </c>
      <c r="B6" s="142"/>
      <c r="C6" s="62"/>
      <c r="D6" s="156"/>
      <c r="E6" s="60">
        <v>3071000</v>
      </c>
      <c r="F6" s="60">
        <v>3071000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767750</v>
      </c>
      <c r="Y6" s="60">
        <v>-767750</v>
      </c>
      <c r="Z6" s="140">
        <v>-100</v>
      </c>
      <c r="AA6" s="155">
        <v>3071000</v>
      </c>
    </row>
    <row r="7" spans="1:27" ht="13.5">
      <c r="A7" s="291" t="s">
        <v>205</v>
      </c>
      <c r="B7" s="142"/>
      <c r="C7" s="62"/>
      <c r="D7" s="156"/>
      <c r="E7" s="60">
        <v>15100000</v>
      </c>
      <c r="F7" s="60">
        <v>15100000</v>
      </c>
      <c r="G7" s="60">
        <v>988175</v>
      </c>
      <c r="H7" s="60"/>
      <c r="I7" s="60">
        <v>27544</v>
      </c>
      <c r="J7" s="60">
        <v>1015719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1015719</v>
      </c>
      <c r="X7" s="60">
        <v>3775000</v>
      </c>
      <c r="Y7" s="60">
        <v>-2759281</v>
      </c>
      <c r="Z7" s="140">
        <v>-73.09</v>
      </c>
      <c r="AA7" s="155">
        <v>15100000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46630978</v>
      </c>
      <c r="D10" s="156"/>
      <c r="E10" s="60">
        <v>20820000</v>
      </c>
      <c r="F10" s="60">
        <v>20820000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5205000</v>
      </c>
      <c r="Y10" s="60">
        <v>-5205000</v>
      </c>
      <c r="Z10" s="140">
        <v>-100</v>
      </c>
      <c r="AA10" s="155">
        <v>20820000</v>
      </c>
    </row>
    <row r="11" spans="1:27" ht="13.5">
      <c r="A11" s="292" t="s">
        <v>209</v>
      </c>
      <c r="B11" s="142"/>
      <c r="C11" s="293">
        <f aca="true" t="shared" si="1" ref="C11:Y11">SUM(C6:C10)</f>
        <v>46630978</v>
      </c>
      <c r="D11" s="294">
        <f t="shared" si="1"/>
        <v>0</v>
      </c>
      <c r="E11" s="295">
        <f t="shared" si="1"/>
        <v>38991000</v>
      </c>
      <c r="F11" s="295">
        <f t="shared" si="1"/>
        <v>38991000</v>
      </c>
      <c r="G11" s="295">
        <f t="shared" si="1"/>
        <v>988175</v>
      </c>
      <c r="H11" s="295">
        <f t="shared" si="1"/>
        <v>0</v>
      </c>
      <c r="I11" s="295">
        <f t="shared" si="1"/>
        <v>27544</v>
      </c>
      <c r="J11" s="295">
        <f t="shared" si="1"/>
        <v>1015719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1015719</v>
      </c>
      <c r="X11" s="295">
        <f t="shared" si="1"/>
        <v>9747750</v>
      </c>
      <c r="Y11" s="295">
        <f t="shared" si="1"/>
        <v>-8732031</v>
      </c>
      <c r="Z11" s="296">
        <f>+IF(X11&lt;&gt;0,+(Y11/X11)*100,0)</f>
        <v>-89.57996460721705</v>
      </c>
      <c r="AA11" s="297">
        <f>SUM(AA6:AA10)</f>
        <v>38991000</v>
      </c>
    </row>
    <row r="12" spans="1:27" ht="13.5">
      <c r="A12" s="298" t="s">
        <v>210</v>
      </c>
      <c r="B12" s="136"/>
      <c r="C12" s="62"/>
      <c r="D12" s="156"/>
      <c r="E12" s="60">
        <v>11500000</v>
      </c>
      <c r="F12" s="60">
        <v>11500000</v>
      </c>
      <c r="G12" s="60">
        <v>1017663</v>
      </c>
      <c r="H12" s="60">
        <v>4641396</v>
      </c>
      <c r="I12" s="60">
        <v>3564338</v>
      </c>
      <c r="J12" s="60">
        <v>9223397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9223397</v>
      </c>
      <c r="X12" s="60">
        <v>2875000</v>
      </c>
      <c r="Y12" s="60">
        <v>6348397</v>
      </c>
      <c r="Z12" s="140">
        <v>220.81</v>
      </c>
      <c r="AA12" s="155">
        <v>11500000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3892978</v>
      </c>
      <c r="D15" s="156"/>
      <c r="E15" s="60">
        <v>5080000</v>
      </c>
      <c r="F15" s="60">
        <v>5080000</v>
      </c>
      <c r="G15" s="60">
        <v>204120</v>
      </c>
      <c r="H15" s="60">
        <v>657071</v>
      </c>
      <c r="I15" s="60">
        <v>118980</v>
      </c>
      <c r="J15" s="60">
        <v>980171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980171</v>
      </c>
      <c r="X15" s="60">
        <v>1270000</v>
      </c>
      <c r="Y15" s="60">
        <v>-289829</v>
      </c>
      <c r="Z15" s="140">
        <v>-22.82</v>
      </c>
      <c r="AA15" s="155">
        <v>5080000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3071000</v>
      </c>
      <c r="F36" s="60">
        <f t="shared" si="4"/>
        <v>3071000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767750</v>
      </c>
      <c r="Y36" s="60">
        <f t="shared" si="4"/>
        <v>-767750</v>
      </c>
      <c r="Z36" s="140">
        <f aca="true" t="shared" si="5" ref="Z36:Z49">+IF(X36&lt;&gt;0,+(Y36/X36)*100,0)</f>
        <v>-100</v>
      </c>
      <c r="AA36" s="155">
        <f>AA6+AA21</f>
        <v>3071000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15100000</v>
      </c>
      <c r="F37" s="60">
        <f t="shared" si="4"/>
        <v>15100000</v>
      </c>
      <c r="G37" s="60">
        <f t="shared" si="4"/>
        <v>988175</v>
      </c>
      <c r="H37" s="60">
        <f t="shared" si="4"/>
        <v>0</v>
      </c>
      <c r="I37" s="60">
        <f t="shared" si="4"/>
        <v>27544</v>
      </c>
      <c r="J37" s="60">
        <f t="shared" si="4"/>
        <v>1015719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1015719</v>
      </c>
      <c r="X37" s="60">
        <f t="shared" si="4"/>
        <v>3775000</v>
      </c>
      <c r="Y37" s="60">
        <f t="shared" si="4"/>
        <v>-2759281</v>
      </c>
      <c r="Z37" s="140">
        <f t="shared" si="5"/>
        <v>-73.09353642384106</v>
      </c>
      <c r="AA37" s="155">
        <f>AA7+AA22</f>
        <v>15100000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46630978</v>
      </c>
      <c r="D40" s="156">
        <f t="shared" si="4"/>
        <v>0</v>
      </c>
      <c r="E40" s="60">
        <f t="shared" si="4"/>
        <v>20820000</v>
      </c>
      <c r="F40" s="60">
        <f t="shared" si="4"/>
        <v>20820000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5205000</v>
      </c>
      <c r="Y40" s="60">
        <f t="shared" si="4"/>
        <v>-5205000</v>
      </c>
      <c r="Z40" s="140">
        <f t="shared" si="5"/>
        <v>-100</v>
      </c>
      <c r="AA40" s="155">
        <f>AA10+AA25</f>
        <v>20820000</v>
      </c>
    </row>
    <row r="41" spans="1:27" ht="13.5">
      <c r="A41" s="292" t="s">
        <v>209</v>
      </c>
      <c r="B41" s="142"/>
      <c r="C41" s="293">
        <f aca="true" t="shared" si="6" ref="C41:Y41">SUM(C36:C40)</f>
        <v>46630978</v>
      </c>
      <c r="D41" s="294">
        <f t="shared" si="6"/>
        <v>0</v>
      </c>
      <c r="E41" s="295">
        <f t="shared" si="6"/>
        <v>38991000</v>
      </c>
      <c r="F41" s="295">
        <f t="shared" si="6"/>
        <v>38991000</v>
      </c>
      <c r="G41" s="295">
        <f t="shared" si="6"/>
        <v>988175</v>
      </c>
      <c r="H41" s="295">
        <f t="shared" si="6"/>
        <v>0</v>
      </c>
      <c r="I41" s="295">
        <f t="shared" si="6"/>
        <v>27544</v>
      </c>
      <c r="J41" s="295">
        <f t="shared" si="6"/>
        <v>1015719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1015719</v>
      </c>
      <c r="X41" s="295">
        <f t="shared" si="6"/>
        <v>9747750</v>
      </c>
      <c r="Y41" s="295">
        <f t="shared" si="6"/>
        <v>-8732031</v>
      </c>
      <c r="Z41" s="296">
        <f t="shared" si="5"/>
        <v>-89.57996460721705</v>
      </c>
      <c r="AA41" s="297">
        <f>SUM(AA36:AA40)</f>
        <v>38991000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11500000</v>
      </c>
      <c r="F42" s="54">
        <f t="shared" si="7"/>
        <v>11500000</v>
      </c>
      <c r="G42" s="54">
        <f t="shared" si="7"/>
        <v>1017663</v>
      </c>
      <c r="H42" s="54">
        <f t="shared" si="7"/>
        <v>4641396</v>
      </c>
      <c r="I42" s="54">
        <f t="shared" si="7"/>
        <v>3564338</v>
      </c>
      <c r="J42" s="54">
        <f t="shared" si="7"/>
        <v>9223397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9223397</v>
      </c>
      <c r="X42" s="54">
        <f t="shared" si="7"/>
        <v>2875000</v>
      </c>
      <c r="Y42" s="54">
        <f t="shared" si="7"/>
        <v>6348397</v>
      </c>
      <c r="Z42" s="184">
        <f t="shared" si="5"/>
        <v>220.8138086956522</v>
      </c>
      <c r="AA42" s="130">
        <f aca="true" t="shared" si="8" ref="AA42:AA48">AA12+AA27</f>
        <v>11500000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3892978</v>
      </c>
      <c r="D45" s="129">
        <f t="shared" si="7"/>
        <v>0</v>
      </c>
      <c r="E45" s="54">
        <f t="shared" si="7"/>
        <v>5080000</v>
      </c>
      <c r="F45" s="54">
        <f t="shared" si="7"/>
        <v>5080000</v>
      </c>
      <c r="G45" s="54">
        <f t="shared" si="7"/>
        <v>204120</v>
      </c>
      <c r="H45" s="54">
        <f t="shared" si="7"/>
        <v>657071</v>
      </c>
      <c r="I45" s="54">
        <f t="shared" si="7"/>
        <v>118980</v>
      </c>
      <c r="J45" s="54">
        <f t="shared" si="7"/>
        <v>980171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980171</v>
      </c>
      <c r="X45" s="54">
        <f t="shared" si="7"/>
        <v>1270000</v>
      </c>
      <c r="Y45" s="54">
        <f t="shared" si="7"/>
        <v>-289829</v>
      </c>
      <c r="Z45" s="184">
        <f t="shared" si="5"/>
        <v>-22.821181102362203</v>
      </c>
      <c r="AA45" s="130">
        <f t="shared" si="8"/>
        <v>5080000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50523956</v>
      </c>
      <c r="D49" s="218">
        <f t="shared" si="9"/>
        <v>0</v>
      </c>
      <c r="E49" s="220">
        <f t="shared" si="9"/>
        <v>55571000</v>
      </c>
      <c r="F49" s="220">
        <f t="shared" si="9"/>
        <v>55571000</v>
      </c>
      <c r="G49" s="220">
        <f t="shared" si="9"/>
        <v>2209958</v>
      </c>
      <c r="H49" s="220">
        <f t="shared" si="9"/>
        <v>5298467</v>
      </c>
      <c r="I49" s="220">
        <f t="shared" si="9"/>
        <v>3710862</v>
      </c>
      <c r="J49" s="220">
        <f t="shared" si="9"/>
        <v>11219287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11219287</v>
      </c>
      <c r="X49" s="220">
        <f t="shared" si="9"/>
        <v>13892750</v>
      </c>
      <c r="Y49" s="220">
        <f t="shared" si="9"/>
        <v>-2673463</v>
      </c>
      <c r="Z49" s="221">
        <f t="shared" si="5"/>
        <v>-19.243583883680337</v>
      </c>
      <c r="AA49" s="222">
        <f>SUM(AA41:AA48)</f>
        <v>55571000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3237340</v>
      </c>
      <c r="I51" s="54">
        <f t="shared" si="10"/>
        <v>0</v>
      </c>
      <c r="J51" s="54">
        <f t="shared" si="10"/>
        <v>3237340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3237340</v>
      </c>
      <c r="X51" s="54">
        <f t="shared" si="10"/>
        <v>0</v>
      </c>
      <c r="Y51" s="54">
        <f t="shared" si="10"/>
        <v>3237340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>
        <v>32838</v>
      </c>
      <c r="I53" s="60"/>
      <c r="J53" s="60">
        <v>32838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32838</v>
      </c>
      <c r="X53" s="60"/>
      <c r="Y53" s="60">
        <v>32838</v>
      </c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32838</v>
      </c>
      <c r="I57" s="295">
        <f t="shared" si="11"/>
        <v>0</v>
      </c>
      <c r="J57" s="295">
        <f t="shared" si="11"/>
        <v>32838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32838</v>
      </c>
      <c r="X57" s="295">
        <f t="shared" si="11"/>
        <v>0</v>
      </c>
      <c r="Y57" s="295">
        <f t="shared" si="11"/>
        <v>32838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>
        <v>2808283</v>
      </c>
      <c r="I58" s="60"/>
      <c r="J58" s="60">
        <v>2808283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2808283</v>
      </c>
      <c r="X58" s="60"/>
      <c r="Y58" s="60">
        <v>2808283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>
        <v>396219</v>
      </c>
      <c r="I61" s="60"/>
      <c r="J61" s="60">
        <v>396219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396219</v>
      </c>
      <c r="X61" s="60"/>
      <c r="Y61" s="60">
        <v>396219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36999</v>
      </c>
      <c r="H67" s="60"/>
      <c r="I67" s="60"/>
      <c r="J67" s="60">
        <v>36999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36999</v>
      </c>
      <c r="X67" s="60"/>
      <c r="Y67" s="60">
        <v>36999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8527600</v>
      </c>
      <c r="F68" s="60"/>
      <c r="G68" s="60">
        <v>3164653</v>
      </c>
      <c r="H68" s="60">
        <v>3240341</v>
      </c>
      <c r="I68" s="60">
        <v>1017068</v>
      </c>
      <c r="J68" s="60">
        <v>7422062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7422062</v>
      </c>
      <c r="X68" s="60"/>
      <c r="Y68" s="60">
        <v>7422062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8527600</v>
      </c>
      <c r="F69" s="220">
        <f t="shared" si="12"/>
        <v>0</v>
      </c>
      <c r="G69" s="220">
        <f t="shared" si="12"/>
        <v>3201652</v>
      </c>
      <c r="H69" s="220">
        <f t="shared" si="12"/>
        <v>3240341</v>
      </c>
      <c r="I69" s="220">
        <f t="shared" si="12"/>
        <v>1017068</v>
      </c>
      <c r="J69" s="220">
        <f t="shared" si="12"/>
        <v>7459061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7459061</v>
      </c>
      <c r="X69" s="220">
        <f t="shared" si="12"/>
        <v>0</v>
      </c>
      <c r="Y69" s="220">
        <f t="shared" si="12"/>
        <v>7459061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46630978</v>
      </c>
      <c r="D5" s="357">
        <f t="shared" si="0"/>
        <v>0</v>
      </c>
      <c r="E5" s="356">
        <f t="shared" si="0"/>
        <v>38991000</v>
      </c>
      <c r="F5" s="358">
        <f t="shared" si="0"/>
        <v>38991000</v>
      </c>
      <c r="G5" s="358">
        <f t="shared" si="0"/>
        <v>988175</v>
      </c>
      <c r="H5" s="356">
        <f t="shared" si="0"/>
        <v>0</v>
      </c>
      <c r="I5" s="356">
        <f t="shared" si="0"/>
        <v>27544</v>
      </c>
      <c r="J5" s="358">
        <f t="shared" si="0"/>
        <v>1015719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1015719</v>
      </c>
      <c r="X5" s="356">
        <f t="shared" si="0"/>
        <v>9747750</v>
      </c>
      <c r="Y5" s="358">
        <f t="shared" si="0"/>
        <v>-8732031</v>
      </c>
      <c r="Z5" s="359">
        <f>+IF(X5&lt;&gt;0,+(Y5/X5)*100,0)</f>
        <v>-89.57996460721705</v>
      </c>
      <c r="AA5" s="360">
        <f>+AA6+AA8+AA11+AA13+AA15</f>
        <v>38991000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3071000</v>
      </c>
      <c r="F6" s="59">
        <f t="shared" si="1"/>
        <v>3071000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767750</v>
      </c>
      <c r="Y6" s="59">
        <f t="shared" si="1"/>
        <v>-767750</v>
      </c>
      <c r="Z6" s="61">
        <f>+IF(X6&lt;&gt;0,+(Y6/X6)*100,0)</f>
        <v>-100</v>
      </c>
      <c r="AA6" s="62">
        <f t="shared" si="1"/>
        <v>3071000</v>
      </c>
    </row>
    <row r="7" spans="1:27" ht="13.5">
      <c r="A7" s="291" t="s">
        <v>228</v>
      </c>
      <c r="B7" s="142"/>
      <c r="C7" s="60"/>
      <c r="D7" s="340"/>
      <c r="E7" s="60">
        <v>3071000</v>
      </c>
      <c r="F7" s="59">
        <v>3071000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767750</v>
      </c>
      <c r="Y7" s="59">
        <v>-767750</v>
      </c>
      <c r="Z7" s="61">
        <v>-100</v>
      </c>
      <c r="AA7" s="62">
        <v>3071000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15100000</v>
      </c>
      <c r="F8" s="59">
        <f t="shared" si="2"/>
        <v>15100000</v>
      </c>
      <c r="G8" s="59">
        <f t="shared" si="2"/>
        <v>988175</v>
      </c>
      <c r="H8" s="60">
        <f t="shared" si="2"/>
        <v>0</v>
      </c>
      <c r="I8" s="60">
        <f t="shared" si="2"/>
        <v>27544</v>
      </c>
      <c r="J8" s="59">
        <f t="shared" si="2"/>
        <v>1015719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1015719</v>
      </c>
      <c r="X8" s="60">
        <f t="shared" si="2"/>
        <v>3775000</v>
      </c>
      <c r="Y8" s="59">
        <f t="shared" si="2"/>
        <v>-2759281</v>
      </c>
      <c r="Z8" s="61">
        <f>+IF(X8&lt;&gt;0,+(Y8/X8)*100,0)</f>
        <v>-73.09353642384106</v>
      </c>
      <c r="AA8" s="62">
        <f>SUM(AA9:AA10)</f>
        <v>15100000</v>
      </c>
    </row>
    <row r="9" spans="1:27" ht="13.5">
      <c r="A9" s="291" t="s">
        <v>229</v>
      </c>
      <c r="B9" s="142"/>
      <c r="C9" s="60"/>
      <c r="D9" s="340"/>
      <c r="E9" s="60">
        <v>15100000</v>
      </c>
      <c r="F9" s="59">
        <v>15100000</v>
      </c>
      <c r="G9" s="59">
        <v>988175</v>
      </c>
      <c r="H9" s="60"/>
      <c r="I9" s="60">
        <v>27544</v>
      </c>
      <c r="J9" s="59">
        <v>1015719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1015719</v>
      </c>
      <c r="X9" s="60">
        <v>3775000</v>
      </c>
      <c r="Y9" s="59">
        <v>-2759281</v>
      </c>
      <c r="Z9" s="61">
        <v>-73.09</v>
      </c>
      <c r="AA9" s="62">
        <v>15100000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46630978</v>
      </c>
      <c r="D15" s="340">
        <f t="shared" si="5"/>
        <v>0</v>
      </c>
      <c r="E15" s="60">
        <f t="shared" si="5"/>
        <v>20820000</v>
      </c>
      <c r="F15" s="59">
        <f t="shared" si="5"/>
        <v>20820000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5205000</v>
      </c>
      <c r="Y15" s="59">
        <f t="shared" si="5"/>
        <v>-5205000</v>
      </c>
      <c r="Z15" s="61">
        <f>+IF(X15&lt;&gt;0,+(Y15/X15)*100,0)</f>
        <v>-100</v>
      </c>
      <c r="AA15" s="62">
        <f>SUM(AA16:AA20)</f>
        <v>20820000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46630978</v>
      </c>
      <c r="D20" s="340"/>
      <c r="E20" s="60">
        <v>20820000</v>
      </c>
      <c r="F20" s="59">
        <v>20820000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5205000</v>
      </c>
      <c r="Y20" s="59">
        <v>-5205000</v>
      </c>
      <c r="Z20" s="61">
        <v>-100</v>
      </c>
      <c r="AA20" s="62">
        <v>20820000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11500000</v>
      </c>
      <c r="F22" s="345">
        <f t="shared" si="6"/>
        <v>11500000</v>
      </c>
      <c r="G22" s="345">
        <f t="shared" si="6"/>
        <v>1017663</v>
      </c>
      <c r="H22" s="343">
        <f t="shared" si="6"/>
        <v>4641396</v>
      </c>
      <c r="I22" s="343">
        <f t="shared" si="6"/>
        <v>3564338</v>
      </c>
      <c r="J22" s="345">
        <f t="shared" si="6"/>
        <v>9223397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9223397</v>
      </c>
      <c r="X22" s="343">
        <f t="shared" si="6"/>
        <v>2875000</v>
      </c>
      <c r="Y22" s="345">
        <f t="shared" si="6"/>
        <v>6348397</v>
      </c>
      <c r="Z22" s="336">
        <f>+IF(X22&lt;&gt;0,+(Y22/X22)*100,0)</f>
        <v>220.8138086956522</v>
      </c>
      <c r="AA22" s="350">
        <f>SUM(AA23:AA32)</f>
        <v>11500000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>
        <v>767618</v>
      </c>
      <c r="H24" s="60"/>
      <c r="I24" s="60">
        <v>1921797</v>
      </c>
      <c r="J24" s="59">
        <v>2689415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2689415</v>
      </c>
      <c r="X24" s="60"/>
      <c r="Y24" s="59">
        <v>2689415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10000000</v>
      </c>
      <c r="F25" s="59">
        <v>10000000</v>
      </c>
      <c r="G25" s="59">
        <v>232545</v>
      </c>
      <c r="H25" s="60">
        <v>4085756</v>
      </c>
      <c r="I25" s="60">
        <v>1630441</v>
      </c>
      <c r="J25" s="59">
        <v>5948742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5948742</v>
      </c>
      <c r="X25" s="60">
        <v>2500000</v>
      </c>
      <c r="Y25" s="59">
        <v>3448742</v>
      </c>
      <c r="Z25" s="61">
        <v>137.95</v>
      </c>
      <c r="AA25" s="62">
        <v>10000000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1500000</v>
      </c>
      <c r="F32" s="59">
        <v>1500000</v>
      </c>
      <c r="G32" s="59">
        <v>17500</v>
      </c>
      <c r="H32" s="60">
        <v>555640</v>
      </c>
      <c r="I32" s="60">
        <v>12100</v>
      </c>
      <c r="J32" s="59">
        <v>585240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585240</v>
      </c>
      <c r="X32" s="60">
        <v>375000</v>
      </c>
      <c r="Y32" s="59">
        <v>210240</v>
      </c>
      <c r="Z32" s="61">
        <v>56.06</v>
      </c>
      <c r="AA32" s="62">
        <v>1500000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3892978</v>
      </c>
      <c r="D40" s="344">
        <f t="shared" si="9"/>
        <v>0</v>
      </c>
      <c r="E40" s="343">
        <f t="shared" si="9"/>
        <v>5080000</v>
      </c>
      <c r="F40" s="345">
        <f t="shared" si="9"/>
        <v>5080000</v>
      </c>
      <c r="G40" s="345">
        <f t="shared" si="9"/>
        <v>204120</v>
      </c>
      <c r="H40" s="343">
        <f t="shared" si="9"/>
        <v>657071</v>
      </c>
      <c r="I40" s="343">
        <f t="shared" si="9"/>
        <v>118980</v>
      </c>
      <c r="J40" s="345">
        <f t="shared" si="9"/>
        <v>980171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980171</v>
      </c>
      <c r="X40" s="343">
        <f t="shared" si="9"/>
        <v>1270000</v>
      </c>
      <c r="Y40" s="345">
        <f t="shared" si="9"/>
        <v>-289829</v>
      </c>
      <c r="Z40" s="336">
        <f>+IF(X40&lt;&gt;0,+(Y40/X40)*100,0)</f>
        <v>-22.821181102362203</v>
      </c>
      <c r="AA40" s="350">
        <f>SUM(AA41:AA49)</f>
        <v>5080000</v>
      </c>
    </row>
    <row r="41" spans="1:27" ht="13.5">
      <c r="A41" s="361" t="s">
        <v>247</v>
      </c>
      <c r="B41" s="142"/>
      <c r="C41" s="362">
        <v>2745302</v>
      </c>
      <c r="D41" s="363"/>
      <c r="E41" s="362">
        <v>2130000</v>
      </c>
      <c r="F41" s="364">
        <v>2130000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532500</v>
      </c>
      <c r="Y41" s="364">
        <v>-532500</v>
      </c>
      <c r="Z41" s="365">
        <v>-100</v>
      </c>
      <c r="AA41" s="366">
        <v>2130000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2250000</v>
      </c>
      <c r="F43" s="370">
        <v>2250000</v>
      </c>
      <c r="G43" s="370">
        <v>191182</v>
      </c>
      <c r="H43" s="305"/>
      <c r="I43" s="305">
        <v>10670</v>
      </c>
      <c r="J43" s="370">
        <v>201852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201852</v>
      </c>
      <c r="X43" s="305">
        <v>562500</v>
      </c>
      <c r="Y43" s="370">
        <v>-360648</v>
      </c>
      <c r="Z43" s="371">
        <v>-64.12</v>
      </c>
      <c r="AA43" s="303">
        <v>2250000</v>
      </c>
    </row>
    <row r="44" spans="1:27" ht="13.5">
      <c r="A44" s="361" t="s">
        <v>250</v>
      </c>
      <c r="B44" s="136"/>
      <c r="C44" s="60">
        <v>1147676</v>
      </c>
      <c r="D44" s="368"/>
      <c r="E44" s="54">
        <v>700000</v>
      </c>
      <c r="F44" s="53">
        <v>700000</v>
      </c>
      <c r="G44" s="53"/>
      <c r="H44" s="54">
        <v>434276</v>
      </c>
      <c r="I44" s="54">
        <v>108310</v>
      </c>
      <c r="J44" s="53">
        <v>542586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542586</v>
      </c>
      <c r="X44" s="54">
        <v>175000</v>
      </c>
      <c r="Y44" s="53">
        <v>367586</v>
      </c>
      <c r="Z44" s="94">
        <v>210.05</v>
      </c>
      <c r="AA44" s="95">
        <v>700000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>
        <v>12938</v>
      </c>
      <c r="H49" s="54">
        <v>222795</v>
      </c>
      <c r="I49" s="54"/>
      <c r="J49" s="53">
        <v>235733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235733</v>
      </c>
      <c r="X49" s="54"/>
      <c r="Y49" s="53">
        <v>235733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50523956</v>
      </c>
      <c r="D60" s="346">
        <f t="shared" si="14"/>
        <v>0</v>
      </c>
      <c r="E60" s="219">
        <f t="shared" si="14"/>
        <v>55571000</v>
      </c>
      <c r="F60" s="264">
        <f t="shared" si="14"/>
        <v>55571000</v>
      </c>
      <c r="G60" s="264">
        <f t="shared" si="14"/>
        <v>2209958</v>
      </c>
      <c r="H60" s="219">
        <f t="shared" si="14"/>
        <v>5298467</v>
      </c>
      <c r="I60" s="219">
        <f t="shared" si="14"/>
        <v>3710862</v>
      </c>
      <c r="J60" s="264">
        <f t="shared" si="14"/>
        <v>11219287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11219287</v>
      </c>
      <c r="X60" s="219">
        <f t="shared" si="14"/>
        <v>13892750</v>
      </c>
      <c r="Y60" s="264">
        <f t="shared" si="14"/>
        <v>-2673463</v>
      </c>
      <c r="Z60" s="337">
        <f>+IF(X60&lt;&gt;0,+(Y60/X60)*100,0)</f>
        <v>-19.243583883680337</v>
      </c>
      <c r="AA60" s="232">
        <f>+AA57+AA54+AA51+AA40+AA37+AA34+AA22+AA5</f>
        <v>55571000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2013-11-05T09:02:11Z</dcterms:created>
  <dcterms:modified xsi:type="dcterms:W3CDTF">2013-11-05T09:02:15Z</dcterms:modified>
  <cp:category/>
  <cp:version/>
  <cp:contentType/>
  <cp:contentStatus/>
</cp:coreProperties>
</file>