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<sst xmlns="http://schemas.openxmlformats.org/spreadsheetml/2006/main" count="855" uniqueCount="302">
  <si>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The Big 5 False Bay(KZN273)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</si>
  <si>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</si>
  <si>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</si>
  <si>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</si>
  <si>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</si>
  <si>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</si>
  <si>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</si>
  <si>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</si>
  <si>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</si>
  <si>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</si>
  <si>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</si>
  <si>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</si>
  <si>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</si>
  <si>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</si>
  <si>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</si>
  <si>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</si>
  <si>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</si>
  <si>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</si>
  <si>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</si>
  <si>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</si>
  <si>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</si>
  <si>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</si>
  <si>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</si>
  <si>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</si>
  <si>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</si>
  <si>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</si>
  <si>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</si>
  <si>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</si>
  <si>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</si>
  <si>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</si>
  <si>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</si>
  <si>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</si>
  <si>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</si>
  <si>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</si>
  <si>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</si>
  <si>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</si>
  <si>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</si>
  <si>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</si>
  <si>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</si>
  <si>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</si>
  <si>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</si>
  <si>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</si>
  <si>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</si>
  <si>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</si>
  <si>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</si>
  <si>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</si>
  <si>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</si>
  <si>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</si>
  <si>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</si>
  <si>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</si>
  <si>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</si>
  <si>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</si>
  <si>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</si>
  <si>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</si>
  <si>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</si>
  <si>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</si>
  <si>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</si>
  <si>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</si>
  <si>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</si>
  <si>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</si>
  <si>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</si>
  <si>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</si>
  <si>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</si>
  <si>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</si>
  <si>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</si>
  <si>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</si>
  <si>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</si>
  <si>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</si>
  <si>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</si>
  <si>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</si>
  <si>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The Big 5 False Bay(KZN273)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</si>
  <si>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</si>
  <si>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</si>
  <si>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</si>
  <si>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</si>
  <si>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</si>
  <si>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</si>
  <si>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</si>
  <si>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</si>
  <si>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</si>
  <si>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</si>
  <si>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</si>
  <si>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</si>
  <si>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</si>
  <si>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</si>
  <si>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</si>
  <si>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</si>
  <si>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</si>
  <si>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</si>
  <si>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</si>
  <si>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</si>
  <si>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</si>
  <si>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</si>
  <si>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</si>
  <si>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</si>
  <si>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</si>
  <si>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</si>
  <si>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</si>
  <si>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</si>
  <si>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</si>
  <si>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The Big 5 False Bay(KZN273)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</si>
  <si>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</si>
  <si>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</si>
  <si>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</si>
  <si>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</si>
  <si>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</si>
  <si>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</si>
  <si>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</si>
  <si>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</si>
  <si>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</si>
  <si>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</si>
  <si>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</si>
  <si>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</si>
  <si>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</si>
  <si>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</si>
  <si>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</si>
  <si>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</si>
  <si>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</si>
  <si>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</si>
  <si>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</si>
  <si>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</si>
  <si>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</si>
  <si>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</si>
  <si>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</si>
  <si>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</si>
  <si>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</si>
  <si>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</si>
  <si>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</si>
  <si>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</si>
  <si>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The Big 5 False Bay(KZN273)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</si>
  <si>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</si>
  <si>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</si>
  <si>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</si>
  <si>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</si>
  <si>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</si>
  <si>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</si>
  <si>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</si>
  <si>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</si>
  <si>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</si>
  <si>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</si>
  <si>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The Big 5 False Bay(KZN273)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</si>
  <si>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</si>
  <si>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</si>
  <si>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</si>
  <si>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</si>
  <si>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</si>
  <si>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</si>
  <si>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</si>
  <si>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</si>
  <si>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</si>
  <si>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</si>
  <si>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</si>
  <si>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</si>
  <si>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</si>
  <si>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</si>
  <si>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</si>
  <si>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</si>
  <si>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</si>
  <si>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</si>
  <si>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</si>
  <si>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</si>
  <si>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</si>
  <si>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</si>
  <si>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</si>
  <si>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</si>
  <si>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</si>
  <si>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</si>
  <si>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</si>
  <si>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</si>
  <si>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</si>
  <si>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</si>
  <si>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</si>
  <si>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</si>
  <si>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</si>
  <si>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The Big 5 False Bay(KZN273)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</si>
  <si>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</si>
  <si>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</si>
  <si>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</si>
  <si>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</si>
  <si>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</si>
  <si>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</si>
  <si>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</si>
  <si>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</si>
  <si>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</si>
  <si>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</si>
  <si>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</si>
  <si>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</si>
  <si>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</si>
  <si>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</si>
  <si>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</si>
  <si>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</si>
  <si>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</si>
  <si>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</si>
  <si>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</si>
  <si>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</si>
  <si>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</si>
  <si>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</si>
  <si>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</si>
  <si>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</si>
  <si>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</si>
  <si>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</si>
  <si>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The Big 5 False Bay(KZN273)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</si>
  <si>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</si>
  <si>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</si>
  <si>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</si>
  <si>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</si>
  <si>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</si>
  <si>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</si>
  <si>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</si>
  <si>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</si>
  <si>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</si>
  <si>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</si>
  <si>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</si>
  <si>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</si>
  <si>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</si>
  <si>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</si>
  <si>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</si>
  <si>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</si>
  <si>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</si>
  <si>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</si>
  <si>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</si>
  <si>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</si>
  <si>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</si>
  <si>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</si>
  <si>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</si>
  <si>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</si>
  <si>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The Big 5 False Bay(KZN273)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</si>
  <si>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</si>
  <si>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</si>
  <si>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</si>
  <si>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</si>
  <si>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</si>
  <si>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</si>
  <si>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</si>
  <si>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</si>
  <si>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</si>
  <si>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</si>
  <si>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</si>
  <si>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</si>
  <si>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</si>
  <si>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</si>
  <si>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</si>
  <si>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</si>
  <si>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</si>
  <si>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</si>
  <si>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</si>
  <si>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</si>
  <si>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</si>
  <si>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</si>
  <si>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</si>
  <si>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</si>
  <si>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</si>
  <si>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</si>
  <si>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</si>
  <si>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</si>
  <si>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</si>
  <si>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</si>
  <si>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</si>
  <si>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</si>
  <si>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</si>
  <si>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</si>
  <si>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</si>
  <si>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The Big 5 False Bay(KZN273)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</si>
  <si>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</si>
  <si>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</si>
  <si>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The Big 5 False Bay(KZN273)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</si>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</sst>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7371628</v>
      </c>
      <c r="C5" s="19">
        <v>0</v>
      </c>
      <c r="D5" s="59">
        <v>6829000</v>
      </c>
      <c r="E5" s="60">
        <v>6829000</v>
      </c>
      <c r="F5" s="60">
        <v>3505609</v>
      </c>
      <c r="G5" s="60">
        <v>526265</v>
      </c>
      <c r="H5" s="60">
        <v>521169</v>
      </c>
      <c r="I5" s="60">
        <v>4553043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4553043</v>
      </c>
      <c r="W5" s="60">
        <v>1707250</v>
      </c>
      <c r="X5" s="60">
        <v>2845793</v>
      </c>
      <c r="Y5" s="61">
        <v>166.69</v>
      </c>
      <c r="Z5" s="62">
        <v>6829000</v>
      </c>
    </row>
    <row r="6" spans="1:26" ht="13.5">
      <c r="A6" s="58" t="s">
        <v>32</v>
      </c>
      <c r="B6" s="19">
        <v>1156872</v>
      </c>
      <c r="C6" s="19">
        <v>0</v>
      </c>
      <c r="D6" s="59">
        <v>1303000</v>
      </c>
      <c r="E6" s="60">
        <v>1303000</v>
      </c>
      <c r="F6" s="60">
        <v>111988</v>
      </c>
      <c r="G6" s="60">
        <v>111988</v>
      </c>
      <c r="H6" s="60">
        <v>113784</v>
      </c>
      <c r="I6" s="60">
        <v>337760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337760</v>
      </c>
      <c r="W6" s="60">
        <v>325750</v>
      </c>
      <c r="X6" s="60">
        <v>12010</v>
      </c>
      <c r="Y6" s="61">
        <v>3.69</v>
      </c>
      <c r="Z6" s="62">
        <v>1303000</v>
      </c>
    </row>
    <row r="7" spans="1:26" ht="13.5">
      <c r="A7" s="58" t="s">
        <v>33</v>
      </c>
      <c r="B7" s="19">
        <v>178241</v>
      </c>
      <c r="C7" s="19">
        <v>0</v>
      </c>
      <c r="D7" s="59">
        <v>200000</v>
      </c>
      <c r="E7" s="60">
        <v>200000</v>
      </c>
      <c r="F7" s="60">
        <v>5516</v>
      </c>
      <c r="G7" s="60">
        <v>12842</v>
      </c>
      <c r="H7" s="60">
        <v>10733</v>
      </c>
      <c r="I7" s="60">
        <v>29091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29091</v>
      </c>
      <c r="W7" s="60">
        <v>50000</v>
      </c>
      <c r="X7" s="60">
        <v>-20909</v>
      </c>
      <c r="Y7" s="61">
        <v>-41.82</v>
      </c>
      <c r="Z7" s="62">
        <v>200000</v>
      </c>
    </row>
    <row r="8" spans="1:26" ht="13.5">
      <c r="A8" s="58" t="s">
        <v>34</v>
      </c>
      <c r="B8" s="19">
        <v>30163024</v>
      </c>
      <c r="C8" s="19">
        <v>0</v>
      </c>
      <c r="D8" s="59">
        <v>25645000</v>
      </c>
      <c r="E8" s="60">
        <v>25645000</v>
      </c>
      <c r="F8" s="60">
        <v>7255156</v>
      </c>
      <c r="G8" s="60">
        <v>394232</v>
      </c>
      <c r="H8" s="60">
        <v>567887</v>
      </c>
      <c r="I8" s="60">
        <v>8217275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8217275</v>
      </c>
      <c r="W8" s="60">
        <v>6411250</v>
      </c>
      <c r="X8" s="60">
        <v>1806025</v>
      </c>
      <c r="Y8" s="61">
        <v>28.17</v>
      </c>
      <c r="Z8" s="62">
        <v>25645000</v>
      </c>
    </row>
    <row r="9" spans="1:26" ht="13.5">
      <c r="A9" s="58" t="s">
        <v>35</v>
      </c>
      <c r="B9" s="19">
        <v>227664</v>
      </c>
      <c r="C9" s="19">
        <v>0</v>
      </c>
      <c r="D9" s="59">
        <v>8800000</v>
      </c>
      <c r="E9" s="60">
        <v>8800000</v>
      </c>
      <c r="F9" s="60">
        <v>20584</v>
      </c>
      <c r="G9" s="60">
        <v>51817</v>
      </c>
      <c r="H9" s="60">
        <v>22169</v>
      </c>
      <c r="I9" s="60">
        <v>94570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94570</v>
      </c>
      <c r="W9" s="60">
        <v>2200000</v>
      </c>
      <c r="X9" s="60">
        <v>-2105430</v>
      </c>
      <c r="Y9" s="61">
        <v>-95.7</v>
      </c>
      <c r="Z9" s="62">
        <v>8800000</v>
      </c>
    </row>
    <row r="10" spans="1:26" ht="25.5">
      <c r="A10" s="63" t="s">
        <v>277</v>
      </c>
      <c r="B10" s="64">
        <f>SUM(B5:B9)</f>
        <v>39097429</v>
      </c>
      <c r="C10" s="64">
        <f>SUM(C5:C9)</f>
        <v>0</v>
      </c>
      <c r="D10" s="65">
        <f aca="true" t="shared" si="0" ref="D10:Z10">SUM(D5:D9)</f>
        <v>42777000</v>
      </c>
      <c r="E10" s="66">
        <f t="shared" si="0"/>
        <v>42777000</v>
      </c>
      <c r="F10" s="66">
        <f t="shared" si="0"/>
        <v>10898853</v>
      </c>
      <c r="G10" s="66">
        <f t="shared" si="0"/>
        <v>1097144</v>
      </c>
      <c r="H10" s="66">
        <f t="shared" si="0"/>
        <v>1235742</v>
      </c>
      <c r="I10" s="66">
        <f t="shared" si="0"/>
        <v>13231739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13231739</v>
      </c>
      <c r="W10" s="66">
        <f t="shared" si="0"/>
        <v>10694250</v>
      </c>
      <c r="X10" s="66">
        <f t="shared" si="0"/>
        <v>2537489</v>
      </c>
      <c r="Y10" s="67">
        <f>+IF(W10&lt;&gt;0,(X10/W10)*100,0)</f>
        <v>23.727601281062253</v>
      </c>
      <c r="Z10" s="68">
        <f t="shared" si="0"/>
        <v>42777000</v>
      </c>
    </row>
    <row r="11" spans="1:26" ht="13.5">
      <c r="A11" s="58" t="s">
        <v>37</v>
      </c>
      <c r="B11" s="19">
        <v>9813874</v>
      </c>
      <c r="C11" s="19">
        <v>0</v>
      </c>
      <c r="D11" s="59">
        <v>14333000</v>
      </c>
      <c r="E11" s="60">
        <v>14333000</v>
      </c>
      <c r="F11" s="60">
        <v>738541</v>
      </c>
      <c r="G11" s="60">
        <v>745443</v>
      </c>
      <c r="H11" s="60">
        <v>743071</v>
      </c>
      <c r="I11" s="60">
        <v>2227055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2227055</v>
      </c>
      <c r="W11" s="60">
        <v>3583250</v>
      </c>
      <c r="X11" s="60">
        <v>-1356195</v>
      </c>
      <c r="Y11" s="61">
        <v>-37.85</v>
      </c>
      <c r="Z11" s="62">
        <v>14333000</v>
      </c>
    </row>
    <row r="12" spans="1:26" ht="13.5">
      <c r="A12" s="58" t="s">
        <v>38</v>
      </c>
      <c r="B12" s="19">
        <v>1416371</v>
      </c>
      <c r="C12" s="19">
        <v>0</v>
      </c>
      <c r="D12" s="59">
        <v>1646000</v>
      </c>
      <c r="E12" s="60">
        <v>1646000</v>
      </c>
      <c r="F12" s="60">
        <v>121313</v>
      </c>
      <c r="G12" s="60">
        <v>121314</v>
      </c>
      <c r="H12" s="60">
        <v>121314</v>
      </c>
      <c r="I12" s="60">
        <v>363941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363941</v>
      </c>
      <c r="W12" s="60">
        <v>411500</v>
      </c>
      <c r="X12" s="60">
        <v>-47559</v>
      </c>
      <c r="Y12" s="61">
        <v>-11.56</v>
      </c>
      <c r="Z12" s="62">
        <v>1646000</v>
      </c>
    </row>
    <row r="13" spans="1:26" ht="13.5">
      <c r="A13" s="58" t="s">
        <v>278</v>
      </c>
      <c r="B13" s="19">
        <v>3249965</v>
      </c>
      <c r="C13" s="19">
        <v>0</v>
      </c>
      <c r="D13" s="59">
        <v>3000000</v>
      </c>
      <c r="E13" s="60">
        <v>3000000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750000</v>
      </c>
      <c r="X13" s="60">
        <v>-750000</v>
      </c>
      <c r="Y13" s="61">
        <v>-100</v>
      </c>
      <c r="Z13" s="62">
        <v>3000000</v>
      </c>
    </row>
    <row r="14" spans="1:26" ht="13.5">
      <c r="A14" s="58" t="s">
        <v>40</v>
      </c>
      <c r="B14" s="19">
        <v>0</v>
      </c>
      <c r="C14" s="19">
        <v>0</v>
      </c>
      <c r="D14" s="59">
        <v>300000</v>
      </c>
      <c r="E14" s="60">
        <v>300000</v>
      </c>
      <c r="F14" s="60">
        <v>11204</v>
      </c>
      <c r="G14" s="60">
        <v>10889</v>
      </c>
      <c r="H14" s="60">
        <v>10242</v>
      </c>
      <c r="I14" s="60">
        <v>32335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32335</v>
      </c>
      <c r="W14" s="60">
        <v>75000</v>
      </c>
      <c r="X14" s="60">
        <v>-42665</v>
      </c>
      <c r="Y14" s="61">
        <v>-56.89</v>
      </c>
      <c r="Z14" s="62">
        <v>300000</v>
      </c>
    </row>
    <row r="15" spans="1:26" ht="13.5">
      <c r="A15" s="58" t="s">
        <v>41</v>
      </c>
      <c r="B15" s="19">
        <v>168631</v>
      </c>
      <c r="C15" s="19">
        <v>0</v>
      </c>
      <c r="D15" s="59">
        <v>1350000</v>
      </c>
      <c r="E15" s="60">
        <v>1350000</v>
      </c>
      <c r="F15" s="60">
        <v>42225</v>
      </c>
      <c r="G15" s="60">
        <v>1043</v>
      </c>
      <c r="H15" s="60">
        <v>0</v>
      </c>
      <c r="I15" s="60">
        <v>43268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43268</v>
      </c>
      <c r="W15" s="60">
        <v>337500</v>
      </c>
      <c r="X15" s="60">
        <v>-294232</v>
      </c>
      <c r="Y15" s="61">
        <v>-87.18</v>
      </c>
      <c r="Z15" s="62">
        <v>1350000</v>
      </c>
    </row>
    <row r="16" spans="1:26" ht="13.5">
      <c r="A16" s="69" t="s">
        <v>42</v>
      </c>
      <c r="B16" s="19">
        <v>4374576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12972713</v>
      </c>
      <c r="C17" s="19">
        <v>0</v>
      </c>
      <c r="D17" s="59">
        <v>21887000</v>
      </c>
      <c r="E17" s="60">
        <v>21887000</v>
      </c>
      <c r="F17" s="60">
        <v>1391791</v>
      </c>
      <c r="G17" s="60">
        <v>2748966</v>
      </c>
      <c r="H17" s="60">
        <v>1083107</v>
      </c>
      <c r="I17" s="60">
        <v>5223864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5223864</v>
      </c>
      <c r="W17" s="60">
        <v>5471750</v>
      </c>
      <c r="X17" s="60">
        <v>-247886</v>
      </c>
      <c r="Y17" s="61">
        <v>-4.53</v>
      </c>
      <c r="Z17" s="62">
        <v>21887000</v>
      </c>
    </row>
    <row r="18" spans="1:26" ht="13.5">
      <c r="A18" s="70" t="s">
        <v>44</v>
      </c>
      <c r="B18" s="71">
        <f>SUM(B11:B17)</f>
        <v>31996130</v>
      </c>
      <c r="C18" s="71">
        <f>SUM(C11:C17)</f>
        <v>0</v>
      </c>
      <c r="D18" s="72">
        <f aca="true" t="shared" si="1" ref="D18:Z18">SUM(D11:D17)</f>
        <v>42516000</v>
      </c>
      <c r="E18" s="73">
        <f t="shared" si="1"/>
        <v>42516000</v>
      </c>
      <c r="F18" s="73">
        <f t="shared" si="1"/>
        <v>2305074</v>
      </c>
      <c r="G18" s="73">
        <f t="shared" si="1"/>
        <v>3627655</v>
      </c>
      <c r="H18" s="73">
        <f t="shared" si="1"/>
        <v>1957734</v>
      </c>
      <c r="I18" s="73">
        <f t="shared" si="1"/>
        <v>7890463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7890463</v>
      </c>
      <c r="W18" s="73">
        <f t="shared" si="1"/>
        <v>10629000</v>
      </c>
      <c r="X18" s="73">
        <f t="shared" si="1"/>
        <v>-2738537</v>
      </c>
      <c r="Y18" s="67">
        <f>+IF(W18&lt;&gt;0,(X18/W18)*100,0)</f>
        <v>-25.764766205663754</v>
      </c>
      <c r="Z18" s="74">
        <f t="shared" si="1"/>
        <v>42516000</v>
      </c>
    </row>
    <row r="19" spans="1:26" ht="13.5">
      <c r="A19" s="70" t="s">
        <v>45</v>
      </c>
      <c r="B19" s="75">
        <f>+B10-B18</f>
        <v>7101299</v>
      </c>
      <c r="C19" s="75">
        <f>+C10-C18</f>
        <v>0</v>
      </c>
      <c r="D19" s="76">
        <f aca="true" t="shared" si="2" ref="D19:Z19">+D10-D18</f>
        <v>261000</v>
      </c>
      <c r="E19" s="77">
        <f t="shared" si="2"/>
        <v>261000</v>
      </c>
      <c r="F19" s="77">
        <f t="shared" si="2"/>
        <v>8593779</v>
      </c>
      <c r="G19" s="77">
        <f t="shared" si="2"/>
        <v>-2530511</v>
      </c>
      <c r="H19" s="77">
        <f t="shared" si="2"/>
        <v>-721992</v>
      </c>
      <c r="I19" s="77">
        <f t="shared" si="2"/>
        <v>5341276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5341276</v>
      </c>
      <c r="W19" s="77">
        <f>IF(E10=E18,0,W10-W18)</f>
        <v>65250</v>
      </c>
      <c r="X19" s="77">
        <f t="shared" si="2"/>
        <v>5276026</v>
      </c>
      <c r="Y19" s="78">
        <f>+IF(W19&lt;&gt;0,(X19/W19)*100,0)</f>
        <v>8085.863601532567</v>
      </c>
      <c r="Z19" s="79">
        <f t="shared" si="2"/>
        <v>261000</v>
      </c>
    </row>
    <row r="20" spans="1:26" ht="13.5">
      <c r="A20" s="58" t="s">
        <v>46</v>
      </c>
      <c r="B20" s="19">
        <v>0</v>
      </c>
      <c r="C20" s="19">
        <v>0</v>
      </c>
      <c r="D20" s="59">
        <v>10925000</v>
      </c>
      <c r="E20" s="60">
        <v>10925000</v>
      </c>
      <c r="F20" s="60">
        <v>475731</v>
      </c>
      <c r="G20" s="60">
        <v>2196799</v>
      </c>
      <c r="H20" s="60">
        <v>605495</v>
      </c>
      <c r="I20" s="60">
        <v>3278025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3278025</v>
      </c>
      <c r="W20" s="60">
        <v>2731250</v>
      </c>
      <c r="X20" s="60">
        <v>546775</v>
      </c>
      <c r="Y20" s="61">
        <v>20.02</v>
      </c>
      <c r="Z20" s="62">
        <v>10925000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7101299</v>
      </c>
      <c r="C22" s="86">
        <f>SUM(C19:C21)</f>
        <v>0</v>
      </c>
      <c r="D22" s="87">
        <f aca="true" t="shared" si="3" ref="D22:Z22">SUM(D19:D21)</f>
        <v>11186000</v>
      </c>
      <c r="E22" s="88">
        <f t="shared" si="3"/>
        <v>11186000</v>
      </c>
      <c r="F22" s="88">
        <f t="shared" si="3"/>
        <v>9069510</v>
      </c>
      <c r="G22" s="88">
        <f t="shared" si="3"/>
        <v>-333712</v>
      </c>
      <c r="H22" s="88">
        <f t="shared" si="3"/>
        <v>-116497</v>
      </c>
      <c r="I22" s="88">
        <f t="shared" si="3"/>
        <v>8619301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8619301</v>
      </c>
      <c r="W22" s="88">
        <f t="shared" si="3"/>
        <v>2796500</v>
      </c>
      <c r="X22" s="88">
        <f t="shared" si="3"/>
        <v>5822801</v>
      </c>
      <c r="Y22" s="89">
        <f>+IF(W22&lt;&gt;0,(X22/W22)*100,0)</f>
        <v>208.21745038440906</v>
      </c>
      <c r="Z22" s="90">
        <f t="shared" si="3"/>
        <v>11186000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7101299</v>
      </c>
      <c r="C24" s="75">
        <f>SUM(C22:C23)</f>
        <v>0</v>
      </c>
      <c r="D24" s="76">
        <f aca="true" t="shared" si="4" ref="D24:Z24">SUM(D22:D23)</f>
        <v>11186000</v>
      </c>
      <c r="E24" s="77">
        <f t="shared" si="4"/>
        <v>11186000</v>
      </c>
      <c r="F24" s="77">
        <f t="shared" si="4"/>
        <v>9069510</v>
      </c>
      <c r="G24" s="77">
        <f t="shared" si="4"/>
        <v>-333712</v>
      </c>
      <c r="H24" s="77">
        <f t="shared" si="4"/>
        <v>-116497</v>
      </c>
      <c r="I24" s="77">
        <f t="shared" si="4"/>
        <v>8619301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8619301</v>
      </c>
      <c r="W24" s="77">
        <f t="shared" si="4"/>
        <v>2796500</v>
      </c>
      <c r="X24" s="77">
        <f t="shared" si="4"/>
        <v>5822801</v>
      </c>
      <c r="Y24" s="78">
        <f>+IF(W24&lt;&gt;0,(X24/W24)*100,0)</f>
        <v>208.21745038440906</v>
      </c>
      <c r="Z24" s="79">
        <f t="shared" si="4"/>
        <v>11186000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10766723</v>
      </c>
      <c r="C27" s="22">
        <v>0</v>
      </c>
      <c r="D27" s="99">
        <v>10995000</v>
      </c>
      <c r="E27" s="100">
        <v>10995000</v>
      </c>
      <c r="F27" s="100">
        <v>475731</v>
      </c>
      <c r="G27" s="100">
        <v>2196799</v>
      </c>
      <c r="H27" s="100">
        <v>605495</v>
      </c>
      <c r="I27" s="100">
        <v>3278025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3278025</v>
      </c>
      <c r="W27" s="100">
        <v>2748750</v>
      </c>
      <c r="X27" s="100">
        <v>529275</v>
      </c>
      <c r="Y27" s="101">
        <v>19.26</v>
      </c>
      <c r="Z27" s="102">
        <v>10995000</v>
      </c>
    </row>
    <row r="28" spans="1:26" ht="13.5">
      <c r="A28" s="103" t="s">
        <v>46</v>
      </c>
      <c r="B28" s="19">
        <v>9403312</v>
      </c>
      <c r="C28" s="19">
        <v>0</v>
      </c>
      <c r="D28" s="59">
        <v>10925000</v>
      </c>
      <c r="E28" s="60">
        <v>10925000</v>
      </c>
      <c r="F28" s="60">
        <v>475731</v>
      </c>
      <c r="G28" s="60">
        <v>2196799</v>
      </c>
      <c r="H28" s="60">
        <v>605495</v>
      </c>
      <c r="I28" s="60">
        <v>3278025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3278025</v>
      </c>
      <c r="W28" s="60">
        <v>2731250</v>
      </c>
      <c r="X28" s="60">
        <v>546775</v>
      </c>
      <c r="Y28" s="61">
        <v>20.02</v>
      </c>
      <c r="Z28" s="62">
        <v>10925000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1363411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70000</v>
      </c>
      <c r="E31" s="60">
        <v>70000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17500</v>
      </c>
      <c r="X31" s="60">
        <v>-17500</v>
      </c>
      <c r="Y31" s="61">
        <v>-100</v>
      </c>
      <c r="Z31" s="62">
        <v>70000</v>
      </c>
    </row>
    <row r="32" spans="1:26" ht="13.5">
      <c r="A32" s="70" t="s">
        <v>54</v>
      </c>
      <c r="B32" s="22">
        <f>SUM(B28:B31)</f>
        <v>10766723</v>
      </c>
      <c r="C32" s="22">
        <f>SUM(C28:C31)</f>
        <v>0</v>
      </c>
      <c r="D32" s="99">
        <f aca="true" t="shared" si="5" ref="D32:Z32">SUM(D28:D31)</f>
        <v>10995000</v>
      </c>
      <c r="E32" s="100">
        <f t="shared" si="5"/>
        <v>10995000</v>
      </c>
      <c r="F32" s="100">
        <f t="shared" si="5"/>
        <v>475731</v>
      </c>
      <c r="G32" s="100">
        <f t="shared" si="5"/>
        <v>2196799</v>
      </c>
      <c r="H32" s="100">
        <f t="shared" si="5"/>
        <v>605495</v>
      </c>
      <c r="I32" s="100">
        <f t="shared" si="5"/>
        <v>3278025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3278025</v>
      </c>
      <c r="W32" s="100">
        <f t="shared" si="5"/>
        <v>2748750</v>
      </c>
      <c r="X32" s="100">
        <f t="shared" si="5"/>
        <v>529275</v>
      </c>
      <c r="Y32" s="101">
        <f>+IF(W32&lt;&gt;0,(X32/W32)*100,0)</f>
        <v>19.25511596180082</v>
      </c>
      <c r="Z32" s="102">
        <f t="shared" si="5"/>
        <v>10995000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11243196</v>
      </c>
      <c r="C35" s="19">
        <v>0</v>
      </c>
      <c r="D35" s="59">
        <v>9370440</v>
      </c>
      <c r="E35" s="60">
        <v>9370440</v>
      </c>
      <c r="F35" s="60">
        <v>9265223</v>
      </c>
      <c r="G35" s="60">
        <v>16662234</v>
      </c>
      <c r="H35" s="60">
        <v>15710304</v>
      </c>
      <c r="I35" s="60">
        <v>15710304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15710304</v>
      </c>
      <c r="W35" s="60">
        <v>2342610</v>
      </c>
      <c r="X35" s="60">
        <v>13367694</v>
      </c>
      <c r="Y35" s="61">
        <v>570.63</v>
      </c>
      <c r="Z35" s="62">
        <v>9370440</v>
      </c>
    </row>
    <row r="36" spans="1:26" ht="13.5">
      <c r="A36" s="58" t="s">
        <v>57</v>
      </c>
      <c r="B36" s="19">
        <v>100850798</v>
      </c>
      <c r="C36" s="19">
        <v>0</v>
      </c>
      <c r="D36" s="59">
        <v>102922067</v>
      </c>
      <c r="E36" s="60">
        <v>102922067</v>
      </c>
      <c r="F36" s="60">
        <v>112458737</v>
      </c>
      <c r="G36" s="60">
        <v>103223086</v>
      </c>
      <c r="H36" s="60">
        <v>103969335</v>
      </c>
      <c r="I36" s="60">
        <v>103969335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103969335</v>
      </c>
      <c r="W36" s="60">
        <v>25730517</v>
      </c>
      <c r="X36" s="60">
        <v>78238818</v>
      </c>
      <c r="Y36" s="61">
        <v>304.07</v>
      </c>
      <c r="Z36" s="62">
        <v>102922067</v>
      </c>
    </row>
    <row r="37" spans="1:26" ht="13.5">
      <c r="A37" s="58" t="s">
        <v>58</v>
      </c>
      <c r="B37" s="19">
        <v>12151875</v>
      </c>
      <c r="C37" s="19">
        <v>0</v>
      </c>
      <c r="D37" s="59">
        <v>7114680</v>
      </c>
      <c r="E37" s="60">
        <v>7114680</v>
      </c>
      <c r="F37" s="60">
        <v>19545254</v>
      </c>
      <c r="G37" s="60">
        <v>20437168</v>
      </c>
      <c r="H37" s="60">
        <v>15822091</v>
      </c>
      <c r="I37" s="60">
        <v>15822091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15822091</v>
      </c>
      <c r="W37" s="60">
        <v>1778670</v>
      </c>
      <c r="X37" s="60">
        <v>14043421</v>
      </c>
      <c r="Y37" s="61">
        <v>789.55</v>
      </c>
      <c r="Z37" s="62">
        <v>7114680</v>
      </c>
    </row>
    <row r="38" spans="1:26" ht="13.5">
      <c r="A38" s="58" t="s">
        <v>59</v>
      </c>
      <c r="B38" s="19">
        <v>4787732</v>
      </c>
      <c r="C38" s="19">
        <v>0</v>
      </c>
      <c r="D38" s="59">
        <v>2283240</v>
      </c>
      <c r="E38" s="60">
        <v>2283240</v>
      </c>
      <c r="F38" s="60">
        <v>1192980</v>
      </c>
      <c r="G38" s="60">
        <v>1158359</v>
      </c>
      <c r="H38" s="60">
        <v>8216</v>
      </c>
      <c r="I38" s="60">
        <v>8216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8216</v>
      </c>
      <c r="W38" s="60">
        <v>570810</v>
      </c>
      <c r="X38" s="60">
        <v>-562594</v>
      </c>
      <c r="Y38" s="61">
        <v>-98.56</v>
      </c>
      <c r="Z38" s="62">
        <v>2283240</v>
      </c>
    </row>
    <row r="39" spans="1:26" ht="13.5">
      <c r="A39" s="58" t="s">
        <v>60</v>
      </c>
      <c r="B39" s="19">
        <v>95154387</v>
      </c>
      <c r="C39" s="19">
        <v>0</v>
      </c>
      <c r="D39" s="59">
        <v>102894587</v>
      </c>
      <c r="E39" s="60">
        <v>102894587</v>
      </c>
      <c r="F39" s="60">
        <v>100985726</v>
      </c>
      <c r="G39" s="60">
        <v>98289793</v>
      </c>
      <c r="H39" s="60">
        <v>103849332</v>
      </c>
      <c r="I39" s="60">
        <v>103849332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103849332</v>
      </c>
      <c r="W39" s="60">
        <v>25723647</v>
      </c>
      <c r="X39" s="60">
        <v>78125685</v>
      </c>
      <c r="Y39" s="61">
        <v>303.71</v>
      </c>
      <c r="Z39" s="62">
        <v>102894587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16809946</v>
      </c>
      <c r="C42" s="19">
        <v>0</v>
      </c>
      <c r="D42" s="59">
        <v>8416990</v>
      </c>
      <c r="E42" s="60">
        <v>8416990</v>
      </c>
      <c r="F42" s="60">
        <v>10252283</v>
      </c>
      <c r="G42" s="60">
        <v>-4168281</v>
      </c>
      <c r="H42" s="60">
        <v>-275471</v>
      </c>
      <c r="I42" s="60">
        <v>5808531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5808531</v>
      </c>
      <c r="W42" s="60">
        <v>1320998</v>
      </c>
      <c r="X42" s="60">
        <v>4487533</v>
      </c>
      <c r="Y42" s="61">
        <v>339.71</v>
      </c>
      <c r="Z42" s="62">
        <v>8416990</v>
      </c>
    </row>
    <row r="43" spans="1:26" ht="13.5">
      <c r="A43" s="58" t="s">
        <v>63</v>
      </c>
      <c r="B43" s="19">
        <v>0</v>
      </c>
      <c r="C43" s="19">
        <v>0</v>
      </c>
      <c r="D43" s="59">
        <v>-6795000</v>
      </c>
      <c r="E43" s="60">
        <v>-6795000</v>
      </c>
      <c r="F43" s="60">
        <v>-1589213</v>
      </c>
      <c r="G43" s="60">
        <v>-81125</v>
      </c>
      <c r="H43" s="60">
        <v>-2825589</v>
      </c>
      <c r="I43" s="60">
        <v>-4495927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-4495927</v>
      </c>
      <c r="W43" s="60">
        <v>-7000000</v>
      </c>
      <c r="X43" s="60">
        <v>2504073</v>
      </c>
      <c r="Y43" s="61">
        <v>-35.77</v>
      </c>
      <c r="Z43" s="62">
        <v>-6795000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-3000000</v>
      </c>
      <c r="G44" s="60">
        <v>-45000</v>
      </c>
      <c r="H44" s="60">
        <v>-35268</v>
      </c>
      <c r="I44" s="60">
        <v>-3080268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-3080268</v>
      </c>
      <c r="W44" s="60">
        <v>0</v>
      </c>
      <c r="X44" s="60">
        <v>-3080268</v>
      </c>
      <c r="Y44" s="61">
        <v>0</v>
      </c>
      <c r="Z44" s="62">
        <v>0</v>
      </c>
    </row>
    <row r="45" spans="1:26" ht="13.5">
      <c r="A45" s="70" t="s">
        <v>65</v>
      </c>
      <c r="B45" s="22">
        <v>16809946</v>
      </c>
      <c r="C45" s="22">
        <v>0</v>
      </c>
      <c r="D45" s="99">
        <v>2303990</v>
      </c>
      <c r="E45" s="100">
        <v>2303990</v>
      </c>
      <c r="F45" s="100">
        <v>5669473</v>
      </c>
      <c r="G45" s="100">
        <v>1375067</v>
      </c>
      <c r="H45" s="100">
        <v>-1761261</v>
      </c>
      <c r="I45" s="100">
        <v>-1761261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-1761261</v>
      </c>
      <c r="W45" s="100">
        <v>-4997002</v>
      </c>
      <c r="X45" s="100">
        <v>3235741</v>
      </c>
      <c r="Y45" s="101">
        <v>-64.75</v>
      </c>
      <c r="Z45" s="102">
        <v>2303990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640146</v>
      </c>
      <c r="C49" s="52">
        <v>0</v>
      </c>
      <c r="D49" s="129">
        <v>522141</v>
      </c>
      <c r="E49" s="54">
        <v>3283207</v>
      </c>
      <c r="F49" s="54">
        <v>0</v>
      </c>
      <c r="G49" s="54">
        <v>0</v>
      </c>
      <c r="H49" s="54">
        <v>0</v>
      </c>
      <c r="I49" s="54">
        <v>462082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282996</v>
      </c>
      <c r="W49" s="54">
        <v>361043</v>
      </c>
      <c r="X49" s="54">
        <v>9223667</v>
      </c>
      <c r="Y49" s="54">
        <v>0</v>
      </c>
      <c r="Z49" s="130">
        <v>14775282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478286</v>
      </c>
      <c r="C51" s="52">
        <v>0</v>
      </c>
      <c r="D51" s="129">
        <v>359013</v>
      </c>
      <c r="E51" s="54">
        <v>272236</v>
      </c>
      <c r="F51" s="54">
        <v>0</v>
      </c>
      <c r="G51" s="54">
        <v>0</v>
      </c>
      <c r="H51" s="54">
        <v>0</v>
      </c>
      <c r="I51" s="54">
        <v>375908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20399</v>
      </c>
      <c r="W51" s="54">
        <v>357309</v>
      </c>
      <c r="X51" s="54">
        <v>691243</v>
      </c>
      <c r="Y51" s="54">
        <v>0</v>
      </c>
      <c r="Z51" s="130">
        <v>2554394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98.97090451734073</v>
      </c>
      <c r="C58" s="5">
        <f>IF(C67=0,0,+(C76/C67)*100)</f>
        <v>0</v>
      </c>
      <c r="D58" s="6">
        <f aca="true" t="shared" si="6" ref="D58:Z58">IF(D67=0,0,+(D76/D67)*100)</f>
        <v>57.065217391304344</v>
      </c>
      <c r="E58" s="7">
        <f t="shared" si="6"/>
        <v>57.065217391304344</v>
      </c>
      <c r="F58" s="7">
        <f t="shared" si="6"/>
        <v>14.306195555735082</v>
      </c>
      <c r="G58" s="7">
        <f t="shared" si="6"/>
        <v>28.630974708900993</v>
      </c>
      <c r="H58" s="7">
        <f t="shared" si="6"/>
        <v>247.37515146505893</v>
      </c>
      <c r="I58" s="7">
        <f t="shared" si="6"/>
        <v>47.365529076875085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47.365529076875085</v>
      </c>
      <c r="W58" s="7">
        <f t="shared" si="6"/>
        <v>57.065217391304344</v>
      </c>
      <c r="X58" s="7">
        <f t="shared" si="6"/>
        <v>0</v>
      </c>
      <c r="Y58" s="7">
        <f t="shared" si="6"/>
        <v>0</v>
      </c>
      <c r="Z58" s="8">
        <f t="shared" si="6"/>
        <v>57.065217391304344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61.50241616634939</v>
      </c>
      <c r="E59" s="10">
        <f t="shared" si="7"/>
        <v>61.50241616634939</v>
      </c>
      <c r="F59" s="10">
        <f t="shared" si="7"/>
        <v>13.375255882393558</v>
      </c>
      <c r="G59" s="10">
        <f t="shared" si="7"/>
        <v>26.507287546127912</v>
      </c>
      <c r="H59" s="10">
        <f t="shared" si="7"/>
        <v>294.3284046161459</v>
      </c>
      <c r="I59" s="10">
        <f t="shared" si="7"/>
        <v>48.16827830003522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48.16827830003522</v>
      </c>
      <c r="W59" s="10">
        <f t="shared" si="7"/>
        <v>61.50241616634939</v>
      </c>
      <c r="X59" s="10">
        <f t="shared" si="7"/>
        <v>0</v>
      </c>
      <c r="Y59" s="10">
        <f t="shared" si="7"/>
        <v>0</v>
      </c>
      <c r="Z59" s="11">
        <f t="shared" si="7"/>
        <v>61.50241616634939</v>
      </c>
    </row>
    <row r="60" spans="1:26" ht="13.5">
      <c r="A60" s="38" t="s">
        <v>32</v>
      </c>
      <c r="B60" s="12">
        <f t="shared" si="7"/>
        <v>93.16640043150841</v>
      </c>
      <c r="C60" s="12">
        <f t="shared" si="7"/>
        <v>0</v>
      </c>
      <c r="D60" s="3">
        <f t="shared" si="7"/>
        <v>64.46661550268611</v>
      </c>
      <c r="E60" s="13">
        <f t="shared" si="7"/>
        <v>64.46661550268611</v>
      </c>
      <c r="F60" s="13">
        <f t="shared" si="7"/>
        <v>42.598314105082686</v>
      </c>
      <c r="G60" s="13">
        <f t="shared" si="7"/>
        <v>39.437261135121624</v>
      </c>
      <c r="H60" s="13">
        <f t="shared" si="7"/>
        <v>29.720347324755675</v>
      </c>
      <c r="I60" s="13">
        <f t="shared" si="7"/>
        <v>37.21192562766461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37.21192562766461</v>
      </c>
      <c r="W60" s="13">
        <f t="shared" si="7"/>
        <v>64.46661550268611</v>
      </c>
      <c r="X60" s="13">
        <f t="shared" si="7"/>
        <v>0</v>
      </c>
      <c r="Y60" s="13">
        <f t="shared" si="7"/>
        <v>0</v>
      </c>
      <c r="Z60" s="14">
        <f t="shared" si="7"/>
        <v>64.46661550268611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64.46661550268611</v>
      </c>
      <c r="E64" s="13">
        <f t="shared" si="7"/>
        <v>64.46661550268611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64.46661550268611</v>
      </c>
      <c r="X64" s="13">
        <f t="shared" si="7"/>
        <v>0</v>
      </c>
      <c r="Y64" s="13">
        <f t="shared" si="7"/>
        <v>0</v>
      </c>
      <c r="Z64" s="14">
        <f t="shared" si="7"/>
        <v>64.46661550268611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7682086</v>
      </c>
      <c r="C67" s="24"/>
      <c r="D67" s="25">
        <v>8832000</v>
      </c>
      <c r="E67" s="26">
        <v>8832000</v>
      </c>
      <c r="F67" s="26">
        <v>3515407</v>
      </c>
      <c r="G67" s="26">
        <v>642479</v>
      </c>
      <c r="H67" s="26">
        <v>641237</v>
      </c>
      <c r="I67" s="26">
        <v>4799123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4799123</v>
      </c>
      <c r="W67" s="26">
        <v>2208000</v>
      </c>
      <c r="X67" s="26"/>
      <c r="Y67" s="25"/>
      <c r="Z67" s="27">
        <v>8832000</v>
      </c>
    </row>
    <row r="68" spans="1:26" ht="13.5" hidden="1">
      <c r="A68" s="37" t="s">
        <v>31</v>
      </c>
      <c r="B68" s="19">
        <v>6525214</v>
      </c>
      <c r="C68" s="19"/>
      <c r="D68" s="20">
        <v>6829000</v>
      </c>
      <c r="E68" s="21">
        <v>6829000</v>
      </c>
      <c r="F68" s="21">
        <v>3403419</v>
      </c>
      <c r="G68" s="21">
        <v>527338</v>
      </c>
      <c r="H68" s="21">
        <v>527453</v>
      </c>
      <c r="I68" s="21">
        <v>4458210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4458210</v>
      </c>
      <c r="W68" s="21">
        <v>1707250</v>
      </c>
      <c r="X68" s="21"/>
      <c r="Y68" s="20"/>
      <c r="Z68" s="23">
        <v>6829000</v>
      </c>
    </row>
    <row r="69" spans="1:26" ht="13.5" hidden="1">
      <c r="A69" s="38" t="s">
        <v>32</v>
      </c>
      <c r="B69" s="19">
        <v>1156872</v>
      </c>
      <c r="C69" s="19"/>
      <c r="D69" s="20">
        <v>1303000</v>
      </c>
      <c r="E69" s="21">
        <v>1303000</v>
      </c>
      <c r="F69" s="21">
        <v>111988</v>
      </c>
      <c r="G69" s="21">
        <v>111988</v>
      </c>
      <c r="H69" s="21">
        <v>113784</v>
      </c>
      <c r="I69" s="21">
        <v>337760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337760</v>
      </c>
      <c r="W69" s="21">
        <v>325750</v>
      </c>
      <c r="X69" s="21"/>
      <c r="Y69" s="20"/>
      <c r="Z69" s="23">
        <v>1303000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111988</v>
      </c>
      <c r="G72" s="21">
        <v>111988</v>
      </c>
      <c r="H72" s="21">
        <v>113784</v>
      </c>
      <c r="I72" s="21">
        <v>337760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337760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1303000</v>
      </c>
      <c r="E73" s="21">
        <v>1303000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325750</v>
      </c>
      <c r="X73" s="21"/>
      <c r="Y73" s="20"/>
      <c r="Z73" s="23">
        <v>1303000</v>
      </c>
    </row>
    <row r="74" spans="1:26" ht="13.5" hidden="1">
      <c r="A74" s="39" t="s">
        <v>107</v>
      </c>
      <c r="B74" s="19">
        <v>1156872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700000</v>
      </c>
      <c r="E75" s="30">
        <v>700000</v>
      </c>
      <c r="F75" s="30"/>
      <c r="G75" s="30">
        <v>3153</v>
      </c>
      <c r="H75" s="30"/>
      <c r="I75" s="30">
        <v>3153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3153</v>
      </c>
      <c r="W75" s="30">
        <v>175000</v>
      </c>
      <c r="X75" s="30"/>
      <c r="Y75" s="29"/>
      <c r="Z75" s="31">
        <v>700000</v>
      </c>
    </row>
    <row r="76" spans="1:26" ht="13.5" hidden="1">
      <c r="A76" s="42" t="s">
        <v>286</v>
      </c>
      <c r="B76" s="32">
        <v>7603030</v>
      </c>
      <c r="C76" s="32"/>
      <c r="D76" s="33">
        <v>5040000</v>
      </c>
      <c r="E76" s="34">
        <v>5040000</v>
      </c>
      <c r="F76" s="34">
        <v>502921</v>
      </c>
      <c r="G76" s="34">
        <v>183948</v>
      </c>
      <c r="H76" s="34">
        <v>1586261</v>
      </c>
      <c r="I76" s="34">
        <v>2273130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2273130</v>
      </c>
      <c r="W76" s="34">
        <v>1260000</v>
      </c>
      <c r="X76" s="34"/>
      <c r="Y76" s="33"/>
      <c r="Z76" s="35">
        <v>5040000</v>
      </c>
    </row>
    <row r="77" spans="1:26" ht="13.5" hidden="1">
      <c r="A77" s="37" t="s">
        <v>31</v>
      </c>
      <c r="B77" s="19">
        <v>6525214</v>
      </c>
      <c r="C77" s="19"/>
      <c r="D77" s="20">
        <v>4200000</v>
      </c>
      <c r="E77" s="21">
        <v>4200000</v>
      </c>
      <c r="F77" s="21">
        <v>455216</v>
      </c>
      <c r="G77" s="21">
        <v>139783</v>
      </c>
      <c r="H77" s="21">
        <v>1552444</v>
      </c>
      <c r="I77" s="21">
        <v>2147443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2147443</v>
      </c>
      <c r="W77" s="21">
        <v>1050000</v>
      </c>
      <c r="X77" s="21"/>
      <c r="Y77" s="20"/>
      <c r="Z77" s="23">
        <v>4200000</v>
      </c>
    </row>
    <row r="78" spans="1:26" ht="13.5" hidden="1">
      <c r="A78" s="38" t="s">
        <v>32</v>
      </c>
      <c r="B78" s="19">
        <v>1077816</v>
      </c>
      <c r="C78" s="19"/>
      <c r="D78" s="20">
        <v>840000</v>
      </c>
      <c r="E78" s="21">
        <v>840000</v>
      </c>
      <c r="F78" s="21">
        <v>47705</v>
      </c>
      <c r="G78" s="21">
        <v>44165</v>
      </c>
      <c r="H78" s="21">
        <v>33817</v>
      </c>
      <c r="I78" s="21">
        <v>125687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125687</v>
      </c>
      <c r="W78" s="21">
        <v>210000</v>
      </c>
      <c r="X78" s="21"/>
      <c r="Y78" s="20"/>
      <c r="Z78" s="23">
        <v>840000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1077816</v>
      </c>
      <c r="C82" s="19"/>
      <c r="D82" s="20">
        <v>840000</v>
      </c>
      <c r="E82" s="21">
        <v>840000</v>
      </c>
      <c r="F82" s="21">
        <v>47705</v>
      </c>
      <c r="G82" s="21">
        <v>44165</v>
      </c>
      <c r="H82" s="21">
        <v>33817</v>
      </c>
      <c r="I82" s="21">
        <v>125687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125687</v>
      </c>
      <c r="W82" s="21">
        <v>210000</v>
      </c>
      <c r="X82" s="21"/>
      <c r="Y82" s="20"/>
      <c r="Z82" s="23">
        <v>840000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1350000</v>
      </c>
      <c r="F5" s="358">
        <f t="shared" si="0"/>
        <v>1350000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337500</v>
      </c>
      <c r="Y5" s="358">
        <f t="shared" si="0"/>
        <v>-337500</v>
      </c>
      <c r="Z5" s="359">
        <f>+IF(X5&lt;&gt;0,+(Y5/X5)*100,0)</f>
        <v>-100</v>
      </c>
      <c r="AA5" s="360">
        <f>+AA6+AA8+AA11+AA13+AA15</f>
        <v>1350000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1350000</v>
      </c>
      <c r="F6" s="59">
        <f t="shared" si="1"/>
        <v>1350000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337500</v>
      </c>
      <c r="Y6" s="59">
        <f t="shared" si="1"/>
        <v>-337500</v>
      </c>
      <c r="Z6" s="61">
        <f>+IF(X6&lt;&gt;0,+(Y6/X6)*100,0)</f>
        <v>-100</v>
      </c>
      <c r="AA6" s="62">
        <f t="shared" si="1"/>
        <v>1350000</v>
      </c>
    </row>
    <row r="7" spans="1:27" ht="13.5">
      <c r="A7" s="291" t="s">
        <v>228</v>
      </c>
      <c r="B7" s="142"/>
      <c r="C7" s="60"/>
      <c r="D7" s="340"/>
      <c r="E7" s="60">
        <v>1350000</v>
      </c>
      <c r="F7" s="59">
        <v>1350000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337500</v>
      </c>
      <c r="Y7" s="59">
        <v>-337500</v>
      </c>
      <c r="Z7" s="61">
        <v>-100</v>
      </c>
      <c r="AA7" s="62">
        <v>1350000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1350000</v>
      </c>
      <c r="F60" s="264">
        <f t="shared" si="14"/>
        <v>1350000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337500</v>
      </c>
      <c r="Y60" s="264">
        <f t="shared" si="14"/>
        <v>-337500</v>
      </c>
      <c r="Z60" s="337">
        <f>+IF(X60&lt;&gt;0,+(Y60/X60)*100,0)</f>
        <v>-100</v>
      </c>
      <c r="AA60" s="232">
        <f>+AA57+AA54+AA51+AA40+AA37+AA34+AA22+AA5</f>
        <v>1350000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39097429</v>
      </c>
      <c r="D5" s="153">
        <f>SUM(D6:D8)</f>
        <v>0</v>
      </c>
      <c r="E5" s="154">
        <f t="shared" si="0"/>
        <v>37774000</v>
      </c>
      <c r="F5" s="100">
        <f t="shared" si="0"/>
        <v>37774000</v>
      </c>
      <c r="G5" s="100">
        <f t="shared" si="0"/>
        <v>10777421</v>
      </c>
      <c r="H5" s="100">
        <f t="shared" si="0"/>
        <v>3181955</v>
      </c>
      <c r="I5" s="100">
        <f t="shared" si="0"/>
        <v>1717253</v>
      </c>
      <c r="J5" s="100">
        <f t="shared" si="0"/>
        <v>15676629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15676629</v>
      </c>
      <c r="X5" s="100">
        <f t="shared" si="0"/>
        <v>9443500</v>
      </c>
      <c r="Y5" s="100">
        <f t="shared" si="0"/>
        <v>6233129</v>
      </c>
      <c r="Z5" s="137">
        <f>+IF(X5&lt;&gt;0,+(Y5/X5)*100,0)</f>
        <v>66.00443691427967</v>
      </c>
      <c r="AA5" s="153">
        <f>SUM(AA6:AA8)</f>
        <v>37774000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39097429</v>
      </c>
      <c r="D7" s="157"/>
      <c r="E7" s="158">
        <v>37774000</v>
      </c>
      <c r="F7" s="159">
        <v>37774000</v>
      </c>
      <c r="G7" s="159">
        <v>10777421</v>
      </c>
      <c r="H7" s="159">
        <v>3181955</v>
      </c>
      <c r="I7" s="159">
        <v>1717253</v>
      </c>
      <c r="J7" s="159">
        <v>15676629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15676629</v>
      </c>
      <c r="X7" s="159">
        <v>9443500</v>
      </c>
      <c r="Y7" s="159">
        <v>6233129</v>
      </c>
      <c r="Z7" s="141">
        <v>66</v>
      </c>
      <c r="AA7" s="157">
        <v>37774000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3700000</v>
      </c>
      <c r="F9" s="100">
        <f t="shared" si="1"/>
        <v>3700000</v>
      </c>
      <c r="G9" s="100">
        <f t="shared" si="1"/>
        <v>4500</v>
      </c>
      <c r="H9" s="100">
        <f t="shared" si="1"/>
        <v>0</v>
      </c>
      <c r="I9" s="100">
        <f t="shared" si="1"/>
        <v>10200</v>
      </c>
      <c r="J9" s="100">
        <f t="shared" si="1"/>
        <v>14700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14700</v>
      </c>
      <c r="X9" s="100">
        <f t="shared" si="1"/>
        <v>925000</v>
      </c>
      <c r="Y9" s="100">
        <f t="shared" si="1"/>
        <v>-910300</v>
      </c>
      <c r="Z9" s="137">
        <f>+IF(X9&lt;&gt;0,+(Y9/X9)*100,0)</f>
        <v>-98.41081081081082</v>
      </c>
      <c r="AA9" s="153">
        <f>SUM(AA10:AA14)</f>
        <v>3700000</v>
      </c>
    </row>
    <row r="10" spans="1:27" ht="13.5">
      <c r="A10" s="138" t="s">
        <v>79</v>
      </c>
      <c r="B10" s="136"/>
      <c r="C10" s="155"/>
      <c r="D10" s="155"/>
      <c r="E10" s="156">
        <v>3700000</v>
      </c>
      <c r="F10" s="60">
        <v>3700000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925000</v>
      </c>
      <c r="Y10" s="60">
        <v>-925000</v>
      </c>
      <c r="Z10" s="140">
        <v>-100</v>
      </c>
      <c r="AA10" s="155">
        <v>3700000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4500</v>
      </c>
      <c r="H12" s="60"/>
      <c r="I12" s="60">
        <v>10200</v>
      </c>
      <c r="J12" s="60">
        <v>14700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14700</v>
      </c>
      <c r="X12" s="60"/>
      <c r="Y12" s="60">
        <v>14700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10925000</v>
      </c>
      <c r="F15" s="100">
        <f t="shared" si="2"/>
        <v>10925000</v>
      </c>
      <c r="G15" s="100">
        <f t="shared" si="2"/>
        <v>480675</v>
      </c>
      <c r="H15" s="100">
        <f t="shared" si="2"/>
        <v>0</v>
      </c>
      <c r="I15" s="100">
        <f t="shared" si="2"/>
        <v>0</v>
      </c>
      <c r="J15" s="100">
        <f t="shared" si="2"/>
        <v>480675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480675</v>
      </c>
      <c r="X15" s="100">
        <f t="shared" si="2"/>
        <v>2731250</v>
      </c>
      <c r="Y15" s="100">
        <f t="shared" si="2"/>
        <v>-2250575</v>
      </c>
      <c r="Z15" s="137">
        <f>+IF(X15&lt;&gt;0,+(Y15/X15)*100,0)</f>
        <v>-82.40091533180778</v>
      </c>
      <c r="AA15" s="153">
        <f>SUM(AA16:AA18)</f>
        <v>10925000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4944</v>
      </c>
      <c r="H16" s="60"/>
      <c r="I16" s="60"/>
      <c r="J16" s="60">
        <v>4944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4944</v>
      </c>
      <c r="X16" s="60"/>
      <c r="Y16" s="60">
        <v>4944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10925000</v>
      </c>
      <c r="F17" s="60">
        <v>10925000</v>
      </c>
      <c r="G17" s="60">
        <v>475731</v>
      </c>
      <c r="H17" s="60"/>
      <c r="I17" s="60"/>
      <c r="J17" s="60">
        <v>475731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475731</v>
      </c>
      <c r="X17" s="60">
        <v>2731250</v>
      </c>
      <c r="Y17" s="60">
        <v>-2255519</v>
      </c>
      <c r="Z17" s="140">
        <v>-82.58</v>
      </c>
      <c r="AA17" s="155">
        <v>10925000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1303000</v>
      </c>
      <c r="F19" s="100">
        <f t="shared" si="3"/>
        <v>1303000</v>
      </c>
      <c r="G19" s="100">
        <f t="shared" si="3"/>
        <v>111988</v>
      </c>
      <c r="H19" s="100">
        <f t="shared" si="3"/>
        <v>111988</v>
      </c>
      <c r="I19" s="100">
        <f t="shared" si="3"/>
        <v>113784</v>
      </c>
      <c r="J19" s="100">
        <f t="shared" si="3"/>
        <v>337760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337760</v>
      </c>
      <c r="X19" s="100">
        <f t="shared" si="3"/>
        <v>325750</v>
      </c>
      <c r="Y19" s="100">
        <f t="shared" si="3"/>
        <v>12010</v>
      </c>
      <c r="Z19" s="137">
        <f>+IF(X19&lt;&gt;0,+(Y19/X19)*100,0)</f>
        <v>3.6868764389869533</v>
      </c>
      <c r="AA19" s="153">
        <f>SUM(AA20:AA23)</f>
        <v>1303000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111988</v>
      </c>
      <c r="H22" s="159">
        <v>111988</v>
      </c>
      <c r="I22" s="159">
        <v>113784</v>
      </c>
      <c r="J22" s="159">
        <v>337760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337760</v>
      </c>
      <c r="X22" s="159"/>
      <c r="Y22" s="159">
        <v>337760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1303000</v>
      </c>
      <c r="F23" s="60">
        <v>1303000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325750</v>
      </c>
      <c r="Y23" s="60">
        <v>-325750</v>
      </c>
      <c r="Z23" s="140">
        <v>-100</v>
      </c>
      <c r="AA23" s="155">
        <v>1303000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39097429</v>
      </c>
      <c r="D25" s="168">
        <f>+D5+D9+D15+D19+D24</f>
        <v>0</v>
      </c>
      <c r="E25" s="169">
        <f t="shared" si="4"/>
        <v>53702000</v>
      </c>
      <c r="F25" s="73">
        <f t="shared" si="4"/>
        <v>53702000</v>
      </c>
      <c r="G25" s="73">
        <f t="shared" si="4"/>
        <v>11374584</v>
      </c>
      <c r="H25" s="73">
        <f t="shared" si="4"/>
        <v>3293943</v>
      </c>
      <c r="I25" s="73">
        <f t="shared" si="4"/>
        <v>1841237</v>
      </c>
      <c r="J25" s="73">
        <f t="shared" si="4"/>
        <v>16509764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16509764</v>
      </c>
      <c r="X25" s="73">
        <f t="shared" si="4"/>
        <v>13425500</v>
      </c>
      <c r="Y25" s="73">
        <f t="shared" si="4"/>
        <v>3084264</v>
      </c>
      <c r="Z25" s="170">
        <f>+IF(X25&lt;&gt;0,+(Y25/X25)*100,0)</f>
        <v>22.973177907712934</v>
      </c>
      <c r="AA25" s="168">
        <f>+AA5+AA9+AA15+AA19+AA24</f>
        <v>53702000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31000330</v>
      </c>
      <c r="D28" s="153">
        <f>SUM(D29:D31)</f>
        <v>0</v>
      </c>
      <c r="E28" s="154">
        <f t="shared" si="5"/>
        <v>36784000</v>
      </c>
      <c r="F28" s="100">
        <f t="shared" si="5"/>
        <v>36784000</v>
      </c>
      <c r="G28" s="100">
        <f t="shared" si="5"/>
        <v>1780369</v>
      </c>
      <c r="H28" s="100">
        <f t="shared" si="5"/>
        <v>3288065</v>
      </c>
      <c r="I28" s="100">
        <f t="shared" si="5"/>
        <v>1553533</v>
      </c>
      <c r="J28" s="100">
        <f t="shared" si="5"/>
        <v>6621967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6621967</v>
      </c>
      <c r="X28" s="100">
        <f t="shared" si="5"/>
        <v>9196000</v>
      </c>
      <c r="Y28" s="100">
        <f t="shared" si="5"/>
        <v>-2574033</v>
      </c>
      <c r="Z28" s="137">
        <f>+IF(X28&lt;&gt;0,+(Y28/X28)*100,0)</f>
        <v>-27.99078947368421</v>
      </c>
      <c r="AA28" s="153">
        <f>SUM(AA29:AA31)</f>
        <v>36784000</v>
      </c>
    </row>
    <row r="29" spans="1:27" ht="13.5">
      <c r="A29" s="138" t="s">
        <v>75</v>
      </c>
      <c r="B29" s="136"/>
      <c r="C29" s="155">
        <v>2159022</v>
      </c>
      <c r="D29" s="155"/>
      <c r="E29" s="156">
        <v>4595000</v>
      </c>
      <c r="F29" s="60">
        <v>4595000</v>
      </c>
      <c r="G29" s="60">
        <v>1069004</v>
      </c>
      <c r="H29" s="60">
        <v>2724047</v>
      </c>
      <c r="I29" s="60">
        <v>677606</v>
      </c>
      <c r="J29" s="60">
        <v>4470657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4470657</v>
      </c>
      <c r="X29" s="60">
        <v>1148750</v>
      </c>
      <c r="Y29" s="60">
        <v>3321907</v>
      </c>
      <c r="Z29" s="140">
        <v>289.18</v>
      </c>
      <c r="AA29" s="155">
        <v>4595000</v>
      </c>
    </row>
    <row r="30" spans="1:27" ht="13.5">
      <c r="A30" s="138" t="s">
        <v>76</v>
      </c>
      <c r="B30" s="136"/>
      <c r="C30" s="157">
        <v>28179687</v>
      </c>
      <c r="D30" s="157"/>
      <c r="E30" s="158">
        <v>29532000</v>
      </c>
      <c r="F30" s="159">
        <v>29532000</v>
      </c>
      <c r="G30" s="159">
        <v>348647</v>
      </c>
      <c r="H30" s="159">
        <v>215671</v>
      </c>
      <c r="I30" s="159">
        <v>531670</v>
      </c>
      <c r="J30" s="159">
        <v>1095988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1095988</v>
      </c>
      <c r="X30" s="159">
        <v>7383000</v>
      </c>
      <c r="Y30" s="159">
        <v>-6287012</v>
      </c>
      <c r="Z30" s="141">
        <v>-85.16</v>
      </c>
      <c r="AA30" s="157">
        <v>29532000</v>
      </c>
    </row>
    <row r="31" spans="1:27" ht="13.5">
      <c r="A31" s="138" t="s">
        <v>77</v>
      </c>
      <c r="B31" s="136"/>
      <c r="C31" s="155">
        <v>661621</v>
      </c>
      <c r="D31" s="155"/>
      <c r="E31" s="156">
        <v>2657000</v>
      </c>
      <c r="F31" s="60">
        <v>2657000</v>
      </c>
      <c r="G31" s="60">
        <v>362718</v>
      </c>
      <c r="H31" s="60">
        <v>348347</v>
      </c>
      <c r="I31" s="60">
        <v>344257</v>
      </c>
      <c r="J31" s="60">
        <v>1055322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1055322</v>
      </c>
      <c r="X31" s="60">
        <v>664250</v>
      </c>
      <c r="Y31" s="60">
        <v>391072</v>
      </c>
      <c r="Z31" s="140">
        <v>58.87</v>
      </c>
      <c r="AA31" s="155">
        <v>2657000</v>
      </c>
    </row>
    <row r="32" spans="1:27" ht="13.5">
      <c r="A32" s="135" t="s">
        <v>78</v>
      </c>
      <c r="B32" s="136"/>
      <c r="C32" s="153">
        <f aca="true" t="shared" si="6" ref="C32:Y32">SUM(C33:C37)</f>
        <v>501353</v>
      </c>
      <c r="D32" s="153">
        <f>SUM(D33:D37)</f>
        <v>0</v>
      </c>
      <c r="E32" s="154">
        <f t="shared" si="6"/>
        <v>3597000</v>
      </c>
      <c r="F32" s="100">
        <f t="shared" si="6"/>
        <v>3597000</v>
      </c>
      <c r="G32" s="100">
        <f t="shared" si="6"/>
        <v>435266</v>
      </c>
      <c r="H32" s="100">
        <f t="shared" si="6"/>
        <v>297268</v>
      </c>
      <c r="I32" s="100">
        <f t="shared" si="6"/>
        <v>337908</v>
      </c>
      <c r="J32" s="100">
        <f t="shared" si="6"/>
        <v>1070442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1070442</v>
      </c>
      <c r="X32" s="100">
        <f t="shared" si="6"/>
        <v>899250</v>
      </c>
      <c r="Y32" s="100">
        <f t="shared" si="6"/>
        <v>171192</v>
      </c>
      <c r="Z32" s="137">
        <f>+IF(X32&lt;&gt;0,+(Y32/X32)*100,0)</f>
        <v>19.0371976647206</v>
      </c>
      <c r="AA32" s="153">
        <f>SUM(AA33:AA37)</f>
        <v>3597000</v>
      </c>
    </row>
    <row r="33" spans="1:27" ht="13.5">
      <c r="A33" s="138" t="s">
        <v>79</v>
      </c>
      <c r="B33" s="136"/>
      <c r="C33" s="155">
        <v>501353</v>
      </c>
      <c r="D33" s="155"/>
      <c r="E33" s="156">
        <v>3597000</v>
      </c>
      <c r="F33" s="60">
        <v>3597000</v>
      </c>
      <c r="G33" s="60">
        <v>382378</v>
      </c>
      <c r="H33" s="60">
        <v>234155</v>
      </c>
      <c r="I33" s="60">
        <v>275914</v>
      </c>
      <c r="J33" s="60">
        <v>892447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892447</v>
      </c>
      <c r="X33" s="60">
        <v>899250</v>
      </c>
      <c r="Y33" s="60">
        <v>-6803</v>
      </c>
      <c r="Z33" s="140">
        <v>-0.76</v>
      </c>
      <c r="AA33" s="155">
        <v>3597000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52888</v>
      </c>
      <c r="H35" s="60">
        <v>63113</v>
      </c>
      <c r="I35" s="60">
        <v>61994</v>
      </c>
      <c r="J35" s="60">
        <v>177995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177995</v>
      </c>
      <c r="X35" s="60"/>
      <c r="Y35" s="60">
        <v>177995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494447</v>
      </c>
      <c r="D38" s="153">
        <f>SUM(D39:D41)</f>
        <v>0</v>
      </c>
      <c r="E38" s="154">
        <f t="shared" si="7"/>
        <v>2135000</v>
      </c>
      <c r="F38" s="100">
        <f t="shared" si="7"/>
        <v>2135000</v>
      </c>
      <c r="G38" s="100">
        <f t="shared" si="7"/>
        <v>89439</v>
      </c>
      <c r="H38" s="100">
        <f t="shared" si="7"/>
        <v>42322</v>
      </c>
      <c r="I38" s="100">
        <f t="shared" si="7"/>
        <v>66293</v>
      </c>
      <c r="J38" s="100">
        <f t="shared" si="7"/>
        <v>198054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198054</v>
      </c>
      <c r="X38" s="100">
        <f t="shared" si="7"/>
        <v>533750</v>
      </c>
      <c r="Y38" s="100">
        <f t="shared" si="7"/>
        <v>-335696</v>
      </c>
      <c r="Z38" s="137">
        <f>+IF(X38&lt;&gt;0,+(Y38/X38)*100,0)</f>
        <v>-62.893864168618265</v>
      </c>
      <c r="AA38" s="153">
        <f>SUM(AA39:AA41)</f>
        <v>2135000</v>
      </c>
    </row>
    <row r="39" spans="1:27" ht="13.5">
      <c r="A39" s="138" t="s">
        <v>85</v>
      </c>
      <c r="B39" s="136"/>
      <c r="C39" s="155">
        <v>494447</v>
      </c>
      <c r="D39" s="155"/>
      <c r="E39" s="156">
        <v>2135000</v>
      </c>
      <c r="F39" s="60">
        <v>2135000</v>
      </c>
      <c r="G39" s="60">
        <v>66498</v>
      </c>
      <c r="H39" s="60">
        <v>42322</v>
      </c>
      <c r="I39" s="60">
        <v>27070</v>
      </c>
      <c r="J39" s="60">
        <v>135890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135890</v>
      </c>
      <c r="X39" s="60">
        <v>533750</v>
      </c>
      <c r="Y39" s="60">
        <v>-397860</v>
      </c>
      <c r="Z39" s="140">
        <v>-74.54</v>
      </c>
      <c r="AA39" s="155">
        <v>2135000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22941</v>
      </c>
      <c r="H40" s="60"/>
      <c r="I40" s="60">
        <v>39223</v>
      </c>
      <c r="J40" s="60">
        <v>62164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62164</v>
      </c>
      <c r="X40" s="60"/>
      <c r="Y40" s="60">
        <v>62164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31996130</v>
      </c>
      <c r="D48" s="168">
        <f>+D28+D32+D38+D42+D47</f>
        <v>0</v>
      </c>
      <c r="E48" s="169">
        <f t="shared" si="9"/>
        <v>42516000</v>
      </c>
      <c r="F48" s="73">
        <f t="shared" si="9"/>
        <v>42516000</v>
      </c>
      <c r="G48" s="73">
        <f t="shared" si="9"/>
        <v>2305074</v>
      </c>
      <c r="H48" s="73">
        <f t="shared" si="9"/>
        <v>3627655</v>
      </c>
      <c r="I48" s="73">
        <f t="shared" si="9"/>
        <v>1957734</v>
      </c>
      <c r="J48" s="73">
        <f t="shared" si="9"/>
        <v>7890463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7890463</v>
      </c>
      <c r="X48" s="73">
        <f t="shared" si="9"/>
        <v>10629000</v>
      </c>
      <c r="Y48" s="73">
        <f t="shared" si="9"/>
        <v>-2738537</v>
      </c>
      <c r="Z48" s="170">
        <f>+IF(X48&lt;&gt;0,+(Y48/X48)*100,0)</f>
        <v>-25.764766205663754</v>
      </c>
      <c r="AA48" s="168">
        <f>+AA28+AA32+AA38+AA42+AA47</f>
        <v>42516000</v>
      </c>
    </row>
    <row r="49" spans="1:27" ht="13.5">
      <c r="A49" s="148" t="s">
        <v>49</v>
      </c>
      <c r="B49" s="149"/>
      <c r="C49" s="171">
        <f aca="true" t="shared" si="10" ref="C49:Y49">+C25-C48</f>
        <v>7101299</v>
      </c>
      <c r="D49" s="171">
        <f>+D25-D48</f>
        <v>0</v>
      </c>
      <c r="E49" s="172">
        <f t="shared" si="10"/>
        <v>11186000</v>
      </c>
      <c r="F49" s="173">
        <f t="shared" si="10"/>
        <v>11186000</v>
      </c>
      <c r="G49" s="173">
        <f t="shared" si="10"/>
        <v>9069510</v>
      </c>
      <c r="H49" s="173">
        <f t="shared" si="10"/>
        <v>-333712</v>
      </c>
      <c r="I49" s="173">
        <f t="shared" si="10"/>
        <v>-116497</v>
      </c>
      <c r="J49" s="173">
        <f t="shared" si="10"/>
        <v>8619301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8619301</v>
      </c>
      <c r="X49" s="173">
        <f>IF(F25=F48,0,X25-X48)</f>
        <v>2796500</v>
      </c>
      <c r="Y49" s="173">
        <f t="shared" si="10"/>
        <v>5822801</v>
      </c>
      <c r="Z49" s="174">
        <f>+IF(X49&lt;&gt;0,+(Y49/X49)*100,0)</f>
        <v>208.21745038440906</v>
      </c>
      <c r="AA49" s="171">
        <f>+AA25-AA48</f>
        <v>11186000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6525214</v>
      </c>
      <c r="D5" s="155">
        <v>0</v>
      </c>
      <c r="E5" s="156">
        <v>6829000</v>
      </c>
      <c r="F5" s="60">
        <v>6829000</v>
      </c>
      <c r="G5" s="60">
        <v>3403419</v>
      </c>
      <c r="H5" s="60">
        <v>527338</v>
      </c>
      <c r="I5" s="60">
        <v>527453</v>
      </c>
      <c r="J5" s="60">
        <v>4458210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4458210</v>
      </c>
      <c r="X5" s="60">
        <v>1707250</v>
      </c>
      <c r="Y5" s="60">
        <v>2750960</v>
      </c>
      <c r="Z5" s="140">
        <v>161.13</v>
      </c>
      <c r="AA5" s="155">
        <v>6829000</v>
      </c>
    </row>
    <row r="6" spans="1:27" ht="13.5">
      <c r="A6" s="181" t="s">
        <v>102</v>
      </c>
      <c r="B6" s="182"/>
      <c r="C6" s="155">
        <v>846414</v>
      </c>
      <c r="D6" s="155">
        <v>0</v>
      </c>
      <c r="E6" s="156">
        <v>0</v>
      </c>
      <c r="F6" s="60">
        <v>0</v>
      </c>
      <c r="G6" s="60">
        <v>102190</v>
      </c>
      <c r="H6" s="60">
        <v>-1073</v>
      </c>
      <c r="I6" s="60">
        <v>-6284</v>
      </c>
      <c r="J6" s="60">
        <v>94833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94833</v>
      </c>
      <c r="X6" s="60">
        <v>0</v>
      </c>
      <c r="Y6" s="60">
        <v>94833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111988</v>
      </c>
      <c r="H9" s="60">
        <v>111988</v>
      </c>
      <c r="I9" s="60">
        <v>113784</v>
      </c>
      <c r="J9" s="60">
        <v>337760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337760</v>
      </c>
      <c r="X9" s="60">
        <v>0</v>
      </c>
      <c r="Y9" s="60">
        <v>337760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1303000</v>
      </c>
      <c r="F10" s="54">
        <v>1303000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325750</v>
      </c>
      <c r="Y10" s="54">
        <v>-325750</v>
      </c>
      <c r="Z10" s="184">
        <v>-100</v>
      </c>
      <c r="AA10" s="130">
        <v>1303000</v>
      </c>
    </row>
    <row r="11" spans="1:27" ht="13.5">
      <c r="A11" s="183" t="s">
        <v>107</v>
      </c>
      <c r="B11" s="185"/>
      <c r="C11" s="155">
        <v>1156872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197764</v>
      </c>
      <c r="D12" s="155">
        <v>0</v>
      </c>
      <c r="E12" s="156">
        <v>100000</v>
      </c>
      <c r="F12" s="60">
        <v>100000</v>
      </c>
      <c r="G12" s="60">
        <v>8585</v>
      </c>
      <c r="H12" s="60">
        <v>6944</v>
      </c>
      <c r="I12" s="60">
        <v>7874</v>
      </c>
      <c r="J12" s="60">
        <v>23403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23403</v>
      </c>
      <c r="X12" s="60">
        <v>25000</v>
      </c>
      <c r="Y12" s="60">
        <v>-1597</v>
      </c>
      <c r="Z12" s="140">
        <v>-6.39</v>
      </c>
      <c r="AA12" s="155">
        <v>100000</v>
      </c>
    </row>
    <row r="13" spans="1:27" ht="13.5">
      <c r="A13" s="181" t="s">
        <v>109</v>
      </c>
      <c r="B13" s="185"/>
      <c r="C13" s="155">
        <v>178241</v>
      </c>
      <c r="D13" s="155">
        <v>0</v>
      </c>
      <c r="E13" s="156">
        <v>200000</v>
      </c>
      <c r="F13" s="60">
        <v>200000</v>
      </c>
      <c r="G13" s="60">
        <v>5516</v>
      </c>
      <c r="H13" s="60">
        <v>12842</v>
      </c>
      <c r="I13" s="60">
        <v>10733</v>
      </c>
      <c r="J13" s="60">
        <v>29091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29091</v>
      </c>
      <c r="X13" s="60">
        <v>50000</v>
      </c>
      <c r="Y13" s="60">
        <v>-20909</v>
      </c>
      <c r="Z13" s="140">
        <v>-41.82</v>
      </c>
      <c r="AA13" s="155">
        <v>200000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700000</v>
      </c>
      <c r="F14" s="60">
        <v>700000</v>
      </c>
      <c r="G14" s="60">
        <v>0</v>
      </c>
      <c r="H14" s="60">
        <v>3153</v>
      </c>
      <c r="I14" s="60">
        <v>0</v>
      </c>
      <c r="J14" s="60">
        <v>3153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3153</v>
      </c>
      <c r="X14" s="60">
        <v>175000</v>
      </c>
      <c r="Y14" s="60">
        <v>-171847</v>
      </c>
      <c r="Z14" s="140">
        <v>-98.2</v>
      </c>
      <c r="AA14" s="155">
        <v>700000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29900</v>
      </c>
      <c r="D16" s="155">
        <v>0</v>
      </c>
      <c r="E16" s="156">
        <v>3600000</v>
      </c>
      <c r="F16" s="60">
        <v>3600000</v>
      </c>
      <c r="G16" s="60">
        <v>4500</v>
      </c>
      <c r="H16" s="60">
        <v>19263</v>
      </c>
      <c r="I16" s="60">
        <v>10200</v>
      </c>
      <c r="J16" s="60">
        <v>33963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33963</v>
      </c>
      <c r="X16" s="60">
        <v>900000</v>
      </c>
      <c r="Y16" s="60">
        <v>-866037</v>
      </c>
      <c r="Z16" s="140">
        <v>-96.23</v>
      </c>
      <c r="AA16" s="155">
        <v>3600000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457</v>
      </c>
      <c r="H17" s="60">
        <v>0</v>
      </c>
      <c r="I17" s="60">
        <v>214</v>
      </c>
      <c r="J17" s="60">
        <v>671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671</v>
      </c>
      <c r="X17" s="60">
        <v>0</v>
      </c>
      <c r="Y17" s="60">
        <v>671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30163024</v>
      </c>
      <c r="D19" s="155">
        <v>0</v>
      </c>
      <c r="E19" s="156">
        <v>25645000</v>
      </c>
      <c r="F19" s="60">
        <v>25645000</v>
      </c>
      <c r="G19" s="60">
        <v>7255156</v>
      </c>
      <c r="H19" s="60">
        <v>394232</v>
      </c>
      <c r="I19" s="60">
        <v>567887</v>
      </c>
      <c r="J19" s="60">
        <v>8217275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8217275</v>
      </c>
      <c r="X19" s="60">
        <v>6411250</v>
      </c>
      <c r="Y19" s="60">
        <v>1806025</v>
      </c>
      <c r="Z19" s="140">
        <v>28.17</v>
      </c>
      <c r="AA19" s="155">
        <v>25645000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200000</v>
      </c>
      <c r="F20" s="54">
        <v>200000</v>
      </c>
      <c r="G20" s="54">
        <v>7042</v>
      </c>
      <c r="H20" s="54">
        <v>22457</v>
      </c>
      <c r="I20" s="54">
        <v>3881</v>
      </c>
      <c r="J20" s="54">
        <v>33380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33380</v>
      </c>
      <c r="X20" s="54">
        <v>50000</v>
      </c>
      <c r="Y20" s="54">
        <v>-16620</v>
      </c>
      <c r="Z20" s="184">
        <v>-33.24</v>
      </c>
      <c r="AA20" s="130">
        <v>200000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4200000</v>
      </c>
      <c r="F21" s="60">
        <v>4200000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1050000</v>
      </c>
      <c r="Y21" s="60">
        <v>-1050000</v>
      </c>
      <c r="Z21" s="140">
        <v>-100</v>
      </c>
      <c r="AA21" s="155">
        <v>4200000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39097429</v>
      </c>
      <c r="D22" s="188">
        <f>SUM(D5:D21)</f>
        <v>0</v>
      </c>
      <c r="E22" s="189">
        <f t="shared" si="0"/>
        <v>42777000</v>
      </c>
      <c r="F22" s="190">
        <f t="shared" si="0"/>
        <v>42777000</v>
      </c>
      <c r="G22" s="190">
        <f t="shared" si="0"/>
        <v>10898853</v>
      </c>
      <c r="H22" s="190">
        <f t="shared" si="0"/>
        <v>1097144</v>
      </c>
      <c r="I22" s="190">
        <f t="shared" si="0"/>
        <v>1235742</v>
      </c>
      <c r="J22" s="190">
        <f t="shared" si="0"/>
        <v>13231739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13231739</v>
      </c>
      <c r="X22" s="190">
        <f t="shared" si="0"/>
        <v>10694250</v>
      </c>
      <c r="Y22" s="190">
        <f t="shared" si="0"/>
        <v>2537489</v>
      </c>
      <c r="Z22" s="191">
        <f>+IF(X22&lt;&gt;0,+(Y22/X22)*100,0)</f>
        <v>23.727601281062253</v>
      </c>
      <c r="AA22" s="188">
        <f>SUM(AA5:AA21)</f>
        <v>42777000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9813874</v>
      </c>
      <c r="D25" s="155">
        <v>0</v>
      </c>
      <c r="E25" s="156">
        <v>14333000</v>
      </c>
      <c r="F25" s="60">
        <v>14333000</v>
      </c>
      <c r="G25" s="60">
        <v>738541</v>
      </c>
      <c r="H25" s="60">
        <v>745443</v>
      </c>
      <c r="I25" s="60">
        <v>743071</v>
      </c>
      <c r="J25" s="60">
        <v>2227055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2227055</v>
      </c>
      <c r="X25" s="60">
        <v>3583250</v>
      </c>
      <c r="Y25" s="60">
        <v>-1356195</v>
      </c>
      <c r="Z25" s="140">
        <v>-37.85</v>
      </c>
      <c r="AA25" s="155">
        <v>14333000</v>
      </c>
    </row>
    <row r="26" spans="1:27" ht="13.5">
      <c r="A26" s="183" t="s">
        <v>38</v>
      </c>
      <c r="B26" s="182"/>
      <c r="C26" s="155">
        <v>1416371</v>
      </c>
      <c r="D26" s="155">
        <v>0</v>
      </c>
      <c r="E26" s="156">
        <v>1646000</v>
      </c>
      <c r="F26" s="60">
        <v>1646000</v>
      </c>
      <c r="G26" s="60">
        <v>121313</v>
      </c>
      <c r="H26" s="60">
        <v>121314</v>
      </c>
      <c r="I26" s="60">
        <v>121314</v>
      </c>
      <c r="J26" s="60">
        <v>363941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363941</v>
      </c>
      <c r="X26" s="60">
        <v>411500</v>
      </c>
      <c r="Y26" s="60">
        <v>-47559</v>
      </c>
      <c r="Z26" s="140">
        <v>-11.56</v>
      </c>
      <c r="AA26" s="155">
        <v>1646000</v>
      </c>
    </row>
    <row r="27" spans="1:27" ht="13.5">
      <c r="A27" s="183" t="s">
        <v>118</v>
      </c>
      <c r="B27" s="182"/>
      <c r="C27" s="155">
        <v>538114</v>
      </c>
      <c r="D27" s="155">
        <v>0</v>
      </c>
      <c r="E27" s="156">
        <v>3500000</v>
      </c>
      <c r="F27" s="60">
        <v>3500000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875000</v>
      </c>
      <c r="Y27" s="60">
        <v>-875000</v>
      </c>
      <c r="Z27" s="140">
        <v>-100</v>
      </c>
      <c r="AA27" s="155">
        <v>3500000</v>
      </c>
    </row>
    <row r="28" spans="1:27" ht="13.5">
      <c r="A28" s="183" t="s">
        <v>39</v>
      </c>
      <c r="B28" s="182"/>
      <c r="C28" s="155">
        <v>3249965</v>
      </c>
      <c r="D28" s="155">
        <v>0</v>
      </c>
      <c r="E28" s="156">
        <v>3000000</v>
      </c>
      <c r="F28" s="60">
        <v>3000000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750000</v>
      </c>
      <c r="Y28" s="60">
        <v>-750000</v>
      </c>
      <c r="Z28" s="140">
        <v>-100</v>
      </c>
      <c r="AA28" s="155">
        <v>3000000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300000</v>
      </c>
      <c r="F29" s="60">
        <v>300000</v>
      </c>
      <c r="G29" s="60">
        <v>11204</v>
      </c>
      <c r="H29" s="60">
        <v>10889</v>
      </c>
      <c r="I29" s="60">
        <v>10242</v>
      </c>
      <c r="J29" s="60">
        <v>32335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32335</v>
      </c>
      <c r="X29" s="60">
        <v>75000</v>
      </c>
      <c r="Y29" s="60">
        <v>-42665</v>
      </c>
      <c r="Z29" s="140">
        <v>-56.89</v>
      </c>
      <c r="AA29" s="155">
        <v>300000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168631</v>
      </c>
      <c r="D31" s="155">
        <v>0</v>
      </c>
      <c r="E31" s="156">
        <v>1350000</v>
      </c>
      <c r="F31" s="60">
        <v>1350000</v>
      </c>
      <c r="G31" s="60">
        <v>42225</v>
      </c>
      <c r="H31" s="60">
        <v>1043</v>
      </c>
      <c r="I31" s="60">
        <v>0</v>
      </c>
      <c r="J31" s="60">
        <v>43268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43268</v>
      </c>
      <c r="X31" s="60">
        <v>337500</v>
      </c>
      <c r="Y31" s="60">
        <v>-294232</v>
      </c>
      <c r="Z31" s="140">
        <v>-87.18</v>
      </c>
      <c r="AA31" s="155">
        <v>1350000</v>
      </c>
    </row>
    <row r="32" spans="1:27" ht="13.5">
      <c r="A32" s="183" t="s">
        <v>121</v>
      </c>
      <c r="B32" s="182"/>
      <c r="C32" s="155">
        <v>902843</v>
      </c>
      <c r="D32" s="155">
        <v>0</v>
      </c>
      <c r="E32" s="156">
        <v>11272000</v>
      </c>
      <c r="F32" s="60">
        <v>11272000</v>
      </c>
      <c r="G32" s="60">
        <v>262000</v>
      </c>
      <c r="H32" s="60">
        <v>2323801</v>
      </c>
      <c r="I32" s="60">
        <v>384015</v>
      </c>
      <c r="J32" s="60">
        <v>2969816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2969816</v>
      </c>
      <c r="X32" s="60">
        <v>2818000</v>
      </c>
      <c r="Y32" s="60">
        <v>151816</v>
      </c>
      <c r="Z32" s="140">
        <v>5.39</v>
      </c>
      <c r="AA32" s="155">
        <v>11272000</v>
      </c>
    </row>
    <row r="33" spans="1:27" ht="13.5">
      <c r="A33" s="183" t="s">
        <v>42</v>
      </c>
      <c r="B33" s="182"/>
      <c r="C33" s="155">
        <v>4374576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11531756</v>
      </c>
      <c r="D34" s="155">
        <v>0</v>
      </c>
      <c r="E34" s="156">
        <v>7115000</v>
      </c>
      <c r="F34" s="60">
        <v>7115000</v>
      </c>
      <c r="G34" s="60">
        <v>1129791</v>
      </c>
      <c r="H34" s="60">
        <v>425165</v>
      </c>
      <c r="I34" s="60">
        <v>699092</v>
      </c>
      <c r="J34" s="60">
        <v>2254048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2254048</v>
      </c>
      <c r="X34" s="60">
        <v>1778750</v>
      </c>
      <c r="Y34" s="60">
        <v>475298</v>
      </c>
      <c r="Z34" s="140">
        <v>26.72</v>
      </c>
      <c r="AA34" s="155">
        <v>7115000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31996130</v>
      </c>
      <c r="D36" s="188">
        <f>SUM(D25:D35)</f>
        <v>0</v>
      </c>
      <c r="E36" s="189">
        <f t="shared" si="1"/>
        <v>42516000</v>
      </c>
      <c r="F36" s="190">
        <f t="shared" si="1"/>
        <v>42516000</v>
      </c>
      <c r="G36" s="190">
        <f t="shared" si="1"/>
        <v>2305074</v>
      </c>
      <c r="H36" s="190">
        <f t="shared" si="1"/>
        <v>3627655</v>
      </c>
      <c r="I36" s="190">
        <f t="shared" si="1"/>
        <v>1957734</v>
      </c>
      <c r="J36" s="190">
        <f t="shared" si="1"/>
        <v>7890463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7890463</v>
      </c>
      <c r="X36" s="190">
        <f t="shared" si="1"/>
        <v>10629000</v>
      </c>
      <c r="Y36" s="190">
        <f t="shared" si="1"/>
        <v>-2738537</v>
      </c>
      <c r="Z36" s="191">
        <f>+IF(X36&lt;&gt;0,+(Y36/X36)*100,0)</f>
        <v>-25.764766205663754</v>
      </c>
      <c r="AA36" s="188">
        <f>SUM(AA25:AA35)</f>
        <v>42516000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7101299</v>
      </c>
      <c r="D38" s="199">
        <f>+D22-D36</f>
        <v>0</v>
      </c>
      <c r="E38" s="200">
        <f t="shared" si="2"/>
        <v>261000</v>
      </c>
      <c r="F38" s="106">
        <f t="shared" si="2"/>
        <v>261000</v>
      </c>
      <c r="G38" s="106">
        <f t="shared" si="2"/>
        <v>8593779</v>
      </c>
      <c r="H38" s="106">
        <f t="shared" si="2"/>
        <v>-2530511</v>
      </c>
      <c r="I38" s="106">
        <f t="shared" si="2"/>
        <v>-721992</v>
      </c>
      <c r="J38" s="106">
        <f t="shared" si="2"/>
        <v>5341276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5341276</v>
      </c>
      <c r="X38" s="106">
        <f>IF(F22=F36,0,X22-X36)</f>
        <v>65250</v>
      </c>
      <c r="Y38" s="106">
        <f t="shared" si="2"/>
        <v>5276026</v>
      </c>
      <c r="Z38" s="201">
        <f>+IF(X38&lt;&gt;0,+(Y38/X38)*100,0)</f>
        <v>8085.863601532567</v>
      </c>
      <c r="AA38" s="199">
        <f>+AA22-AA36</f>
        <v>261000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10925000</v>
      </c>
      <c r="F39" s="60">
        <v>10925000</v>
      </c>
      <c r="G39" s="60">
        <v>475731</v>
      </c>
      <c r="H39" s="60">
        <v>2196799</v>
      </c>
      <c r="I39" s="60">
        <v>605495</v>
      </c>
      <c r="J39" s="60">
        <v>3278025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3278025</v>
      </c>
      <c r="X39" s="60">
        <v>2731250</v>
      </c>
      <c r="Y39" s="60">
        <v>546775</v>
      </c>
      <c r="Z39" s="140">
        <v>20.02</v>
      </c>
      <c r="AA39" s="155">
        <v>10925000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7101299</v>
      </c>
      <c r="D42" s="206">
        <f>SUM(D38:D41)</f>
        <v>0</v>
      </c>
      <c r="E42" s="207">
        <f t="shared" si="3"/>
        <v>11186000</v>
      </c>
      <c r="F42" s="88">
        <f t="shared" si="3"/>
        <v>11186000</v>
      </c>
      <c r="G42" s="88">
        <f t="shared" si="3"/>
        <v>9069510</v>
      </c>
      <c r="H42" s="88">
        <f t="shared" si="3"/>
        <v>-333712</v>
      </c>
      <c r="I42" s="88">
        <f t="shared" si="3"/>
        <v>-116497</v>
      </c>
      <c r="J42" s="88">
        <f t="shared" si="3"/>
        <v>8619301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8619301</v>
      </c>
      <c r="X42" s="88">
        <f t="shared" si="3"/>
        <v>2796500</v>
      </c>
      <c r="Y42" s="88">
        <f t="shared" si="3"/>
        <v>5822801</v>
      </c>
      <c r="Z42" s="208">
        <f>+IF(X42&lt;&gt;0,+(Y42/X42)*100,0)</f>
        <v>208.21745038440906</v>
      </c>
      <c r="AA42" s="206">
        <f>SUM(AA38:AA41)</f>
        <v>11186000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7101299</v>
      </c>
      <c r="D44" s="210">
        <f>+D42-D43</f>
        <v>0</v>
      </c>
      <c r="E44" s="211">
        <f t="shared" si="4"/>
        <v>11186000</v>
      </c>
      <c r="F44" s="77">
        <f t="shared" si="4"/>
        <v>11186000</v>
      </c>
      <c r="G44" s="77">
        <f t="shared" si="4"/>
        <v>9069510</v>
      </c>
      <c r="H44" s="77">
        <f t="shared" si="4"/>
        <v>-333712</v>
      </c>
      <c r="I44" s="77">
        <f t="shared" si="4"/>
        <v>-116497</v>
      </c>
      <c r="J44" s="77">
        <f t="shared" si="4"/>
        <v>8619301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8619301</v>
      </c>
      <c r="X44" s="77">
        <f t="shared" si="4"/>
        <v>2796500</v>
      </c>
      <c r="Y44" s="77">
        <f t="shared" si="4"/>
        <v>5822801</v>
      </c>
      <c r="Z44" s="212">
        <f>+IF(X44&lt;&gt;0,+(Y44/X44)*100,0)</f>
        <v>208.21745038440906</v>
      </c>
      <c r="AA44" s="210">
        <f>+AA42-AA43</f>
        <v>11186000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7101299</v>
      </c>
      <c r="D46" s="206">
        <f>SUM(D44:D45)</f>
        <v>0</v>
      </c>
      <c r="E46" s="207">
        <f t="shared" si="5"/>
        <v>11186000</v>
      </c>
      <c r="F46" s="88">
        <f t="shared" si="5"/>
        <v>11186000</v>
      </c>
      <c r="G46" s="88">
        <f t="shared" si="5"/>
        <v>9069510</v>
      </c>
      <c r="H46" s="88">
        <f t="shared" si="5"/>
        <v>-333712</v>
      </c>
      <c r="I46" s="88">
        <f t="shared" si="5"/>
        <v>-116497</v>
      </c>
      <c r="J46" s="88">
        <f t="shared" si="5"/>
        <v>8619301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8619301</v>
      </c>
      <c r="X46" s="88">
        <f t="shared" si="5"/>
        <v>2796500</v>
      </c>
      <c r="Y46" s="88">
        <f t="shared" si="5"/>
        <v>5822801</v>
      </c>
      <c r="Z46" s="208">
        <f>+IF(X46&lt;&gt;0,+(Y46/X46)*100,0)</f>
        <v>208.21745038440906</v>
      </c>
      <c r="AA46" s="206">
        <f>SUM(AA44:AA45)</f>
        <v>11186000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7101299</v>
      </c>
      <c r="D48" s="217">
        <f>SUM(D46:D47)</f>
        <v>0</v>
      </c>
      <c r="E48" s="218">
        <f t="shared" si="6"/>
        <v>11186000</v>
      </c>
      <c r="F48" s="219">
        <f t="shared" si="6"/>
        <v>11186000</v>
      </c>
      <c r="G48" s="219">
        <f t="shared" si="6"/>
        <v>9069510</v>
      </c>
      <c r="H48" s="220">
        <f t="shared" si="6"/>
        <v>-333712</v>
      </c>
      <c r="I48" s="220">
        <f t="shared" si="6"/>
        <v>-116497</v>
      </c>
      <c r="J48" s="220">
        <f t="shared" si="6"/>
        <v>8619301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8619301</v>
      </c>
      <c r="X48" s="220">
        <f t="shared" si="6"/>
        <v>2796500</v>
      </c>
      <c r="Y48" s="220">
        <f t="shared" si="6"/>
        <v>5822801</v>
      </c>
      <c r="Z48" s="221">
        <f>+IF(X48&lt;&gt;0,+(Y48/X48)*100,0)</f>
        <v>208.21745038440906</v>
      </c>
      <c r="AA48" s="222">
        <f>SUM(AA46:AA47)</f>
        <v>11186000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10766723</v>
      </c>
      <c r="D5" s="153">
        <f>SUM(D6:D8)</f>
        <v>0</v>
      </c>
      <c r="E5" s="154">
        <f t="shared" si="0"/>
        <v>70000</v>
      </c>
      <c r="F5" s="100">
        <f t="shared" si="0"/>
        <v>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17500</v>
      </c>
      <c r="Y5" s="100">
        <f t="shared" si="0"/>
        <v>-17500</v>
      </c>
      <c r="Z5" s="137">
        <f>+IF(X5&lt;&gt;0,+(Y5/X5)*100,0)</f>
        <v>-100</v>
      </c>
      <c r="AA5" s="153">
        <f>SUM(AA6:AA8)</f>
        <v>70000</v>
      </c>
    </row>
    <row r="6" spans="1:27" ht="13.5">
      <c r="A6" s="138" t="s">
        <v>75</v>
      </c>
      <c r="B6" s="136"/>
      <c r="C6" s="155">
        <v>10766723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70000</v>
      </c>
      <c r="F7" s="159">
        <v>70000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17500</v>
      </c>
      <c r="Y7" s="159">
        <v>-17500</v>
      </c>
      <c r="Z7" s="141">
        <v>-100</v>
      </c>
      <c r="AA7" s="225">
        <v>70000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10925000</v>
      </c>
      <c r="F15" s="100">
        <f t="shared" si="2"/>
        <v>10925000</v>
      </c>
      <c r="G15" s="100">
        <f t="shared" si="2"/>
        <v>475731</v>
      </c>
      <c r="H15" s="100">
        <f t="shared" si="2"/>
        <v>2196799</v>
      </c>
      <c r="I15" s="100">
        <f t="shared" si="2"/>
        <v>605495</v>
      </c>
      <c r="J15" s="100">
        <f t="shared" si="2"/>
        <v>3278025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3278025</v>
      </c>
      <c r="X15" s="100">
        <f t="shared" si="2"/>
        <v>2731250</v>
      </c>
      <c r="Y15" s="100">
        <f t="shared" si="2"/>
        <v>546775</v>
      </c>
      <c r="Z15" s="137">
        <f>+IF(X15&lt;&gt;0,+(Y15/X15)*100,0)</f>
        <v>20.019221967963386</v>
      </c>
      <c r="AA15" s="102">
        <f>SUM(AA16:AA18)</f>
        <v>10925000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10925000</v>
      </c>
      <c r="F17" s="60">
        <v>10925000</v>
      </c>
      <c r="G17" s="60">
        <v>475731</v>
      </c>
      <c r="H17" s="60">
        <v>2196799</v>
      </c>
      <c r="I17" s="60">
        <v>605495</v>
      </c>
      <c r="J17" s="60">
        <v>3278025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3278025</v>
      </c>
      <c r="X17" s="60">
        <v>2731250</v>
      </c>
      <c r="Y17" s="60">
        <v>546775</v>
      </c>
      <c r="Z17" s="140">
        <v>20.02</v>
      </c>
      <c r="AA17" s="62">
        <v>10925000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10766723</v>
      </c>
      <c r="D25" s="217">
        <f>+D5+D9+D15+D19+D24</f>
        <v>0</v>
      </c>
      <c r="E25" s="230">
        <f t="shared" si="4"/>
        <v>10995000</v>
      </c>
      <c r="F25" s="219">
        <f t="shared" si="4"/>
        <v>10995000</v>
      </c>
      <c r="G25" s="219">
        <f t="shared" si="4"/>
        <v>475731</v>
      </c>
      <c r="H25" s="219">
        <f t="shared" si="4"/>
        <v>2196799</v>
      </c>
      <c r="I25" s="219">
        <f t="shared" si="4"/>
        <v>605495</v>
      </c>
      <c r="J25" s="219">
        <f t="shared" si="4"/>
        <v>3278025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3278025</v>
      </c>
      <c r="X25" s="219">
        <f t="shared" si="4"/>
        <v>2748750</v>
      </c>
      <c r="Y25" s="219">
        <f t="shared" si="4"/>
        <v>529275</v>
      </c>
      <c r="Z25" s="231">
        <f>+IF(X25&lt;&gt;0,+(Y25/X25)*100,0)</f>
        <v>19.25511596180082</v>
      </c>
      <c r="AA25" s="232">
        <f>+AA5+AA9+AA15+AA19+AA24</f>
        <v>10995000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9403312</v>
      </c>
      <c r="D28" s="155"/>
      <c r="E28" s="156">
        <v>10925000</v>
      </c>
      <c r="F28" s="60">
        <v>10925000</v>
      </c>
      <c r="G28" s="60">
        <v>475731</v>
      </c>
      <c r="H28" s="60">
        <v>2196799</v>
      </c>
      <c r="I28" s="60">
        <v>605495</v>
      </c>
      <c r="J28" s="60">
        <v>3278025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3278025</v>
      </c>
      <c r="X28" s="60">
        <v>2731250</v>
      </c>
      <c r="Y28" s="60">
        <v>546775</v>
      </c>
      <c r="Z28" s="140">
        <v>20.02</v>
      </c>
      <c r="AA28" s="155">
        <v>10925000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9403312</v>
      </c>
      <c r="D32" s="210">
        <f>SUM(D28:D31)</f>
        <v>0</v>
      </c>
      <c r="E32" s="211">
        <f t="shared" si="5"/>
        <v>10925000</v>
      </c>
      <c r="F32" s="77">
        <f t="shared" si="5"/>
        <v>10925000</v>
      </c>
      <c r="G32" s="77">
        <f t="shared" si="5"/>
        <v>475731</v>
      </c>
      <c r="H32" s="77">
        <f t="shared" si="5"/>
        <v>2196799</v>
      </c>
      <c r="I32" s="77">
        <f t="shared" si="5"/>
        <v>605495</v>
      </c>
      <c r="J32" s="77">
        <f t="shared" si="5"/>
        <v>3278025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3278025</v>
      </c>
      <c r="X32" s="77">
        <f t="shared" si="5"/>
        <v>2731250</v>
      </c>
      <c r="Y32" s="77">
        <f t="shared" si="5"/>
        <v>546775</v>
      </c>
      <c r="Z32" s="212">
        <f>+IF(X32&lt;&gt;0,+(Y32/X32)*100,0)</f>
        <v>20.019221967963386</v>
      </c>
      <c r="AA32" s="79">
        <f>SUM(AA28:AA31)</f>
        <v>10925000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1363411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70000</v>
      </c>
      <c r="F35" s="60">
        <v>70000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17500</v>
      </c>
      <c r="Y35" s="60">
        <v>-17500</v>
      </c>
      <c r="Z35" s="140">
        <v>-100</v>
      </c>
      <c r="AA35" s="62">
        <v>70000</v>
      </c>
    </row>
    <row r="36" spans="1:27" ht="13.5">
      <c r="A36" s="238" t="s">
        <v>139</v>
      </c>
      <c r="B36" s="149"/>
      <c r="C36" s="222">
        <f aca="true" t="shared" si="6" ref="C36:Y36">SUM(C32:C35)</f>
        <v>10766723</v>
      </c>
      <c r="D36" s="222">
        <f>SUM(D32:D35)</f>
        <v>0</v>
      </c>
      <c r="E36" s="218">
        <f t="shared" si="6"/>
        <v>10995000</v>
      </c>
      <c r="F36" s="220">
        <f t="shared" si="6"/>
        <v>10995000</v>
      </c>
      <c r="G36" s="220">
        <f t="shared" si="6"/>
        <v>475731</v>
      </c>
      <c r="H36" s="220">
        <f t="shared" si="6"/>
        <v>2196799</v>
      </c>
      <c r="I36" s="220">
        <f t="shared" si="6"/>
        <v>605495</v>
      </c>
      <c r="J36" s="220">
        <f t="shared" si="6"/>
        <v>3278025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3278025</v>
      </c>
      <c r="X36" s="220">
        <f t="shared" si="6"/>
        <v>2748750</v>
      </c>
      <c r="Y36" s="220">
        <f t="shared" si="6"/>
        <v>529275</v>
      </c>
      <c r="Z36" s="221">
        <f>+IF(X36&lt;&gt;0,+(Y36/X36)*100,0)</f>
        <v>19.25511596180082</v>
      </c>
      <c r="AA36" s="239">
        <f>SUM(AA32:AA35)</f>
        <v>10995000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592873</v>
      </c>
      <c r="D6" s="155"/>
      <c r="E6" s="59">
        <v>1531000</v>
      </c>
      <c r="F6" s="60">
        <v>1531000</v>
      </c>
      <c r="G6" s="60">
        <v>5669474</v>
      </c>
      <c r="H6" s="60">
        <v>1875068</v>
      </c>
      <c r="I6" s="60">
        <v>1473817</v>
      </c>
      <c r="J6" s="60">
        <v>1473817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1473817</v>
      </c>
      <c r="X6" s="60">
        <v>382750</v>
      </c>
      <c r="Y6" s="60">
        <v>1091067</v>
      </c>
      <c r="Z6" s="140">
        <v>285.06</v>
      </c>
      <c r="AA6" s="62">
        <v>1531000</v>
      </c>
    </row>
    <row r="7" spans="1:27" ht="13.5">
      <c r="A7" s="249" t="s">
        <v>144</v>
      </c>
      <c r="B7" s="182"/>
      <c r="C7" s="155"/>
      <c r="D7" s="155"/>
      <c r="E7" s="59">
        <v>885100</v>
      </c>
      <c r="F7" s="60">
        <v>885100</v>
      </c>
      <c r="G7" s="60">
        <v>3586618</v>
      </c>
      <c r="H7" s="60">
        <v>3090432</v>
      </c>
      <c r="I7" s="60">
        <v>79329</v>
      </c>
      <c r="J7" s="60">
        <v>79329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79329</v>
      </c>
      <c r="X7" s="60">
        <v>221275</v>
      </c>
      <c r="Y7" s="60">
        <v>-141946</v>
      </c>
      <c r="Z7" s="140">
        <v>-64.15</v>
      </c>
      <c r="AA7" s="62">
        <v>885100</v>
      </c>
    </row>
    <row r="8" spans="1:27" ht="13.5">
      <c r="A8" s="249" t="s">
        <v>145</v>
      </c>
      <c r="B8" s="182"/>
      <c r="C8" s="155">
        <v>8920582</v>
      </c>
      <c r="D8" s="155"/>
      <c r="E8" s="59">
        <v>5800000</v>
      </c>
      <c r="F8" s="60">
        <v>5800000</v>
      </c>
      <c r="G8" s="60">
        <v>9131</v>
      </c>
      <c r="H8" s="60">
        <v>11678271</v>
      </c>
      <c r="I8" s="60">
        <v>11849428</v>
      </c>
      <c r="J8" s="60">
        <v>11849428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11849428</v>
      </c>
      <c r="X8" s="60">
        <v>1450000</v>
      </c>
      <c r="Y8" s="60">
        <v>10399428</v>
      </c>
      <c r="Z8" s="140">
        <v>717.2</v>
      </c>
      <c r="AA8" s="62">
        <v>5800000</v>
      </c>
    </row>
    <row r="9" spans="1:27" ht="13.5">
      <c r="A9" s="249" t="s">
        <v>146</v>
      </c>
      <c r="B9" s="182"/>
      <c r="C9" s="155">
        <v>1729741</v>
      </c>
      <c r="D9" s="155"/>
      <c r="E9" s="59">
        <v>1154340</v>
      </c>
      <c r="F9" s="60">
        <v>1154340</v>
      </c>
      <c r="G9" s="60"/>
      <c r="H9" s="60">
        <v>18463</v>
      </c>
      <c r="I9" s="60">
        <v>2307730</v>
      </c>
      <c r="J9" s="60">
        <v>2307730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2307730</v>
      </c>
      <c r="X9" s="60">
        <v>288585</v>
      </c>
      <c r="Y9" s="60">
        <v>2019145</v>
      </c>
      <c r="Z9" s="140">
        <v>699.67</v>
      </c>
      <c r="AA9" s="62">
        <v>1154340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11243196</v>
      </c>
      <c r="D12" s="168">
        <f>SUM(D6:D11)</f>
        <v>0</v>
      </c>
      <c r="E12" s="72">
        <f t="shared" si="0"/>
        <v>9370440</v>
      </c>
      <c r="F12" s="73">
        <f t="shared" si="0"/>
        <v>9370440</v>
      </c>
      <c r="G12" s="73">
        <f t="shared" si="0"/>
        <v>9265223</v>
      </c>
      <c r="H12" s="73">
        <f t="shared" si="0"/>
        <v>16662234</v>
      </c>
      <c r="I12" s="73">
        <f t="shared" si="0"/>
        <v>15710304</v>
      </c>
      <c r="J12" s="73">
        <f t="shared" si="0"/>
        <v>15710304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15710304</v>
      </c>
      <c r="X12" s="73">
        <f t="shared" si="0"/>
        <v>2342610</v>
      </c>
      <c r="Y12" s="73">
        <f t="shared" si="0"/>
        <v>13367694</v>
      </c>
      <c r="Z12" s="170">
        <f>+IF(X12&lt;&gt;0,+(Y12/X12)*100,0)</f>
        <v>570.6324996478287</v>
      </c>
      <c r="AA12" s="74">
        <f>SUM(AA6:AA11)</f>
        <v>9370440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100677299</v>
      </c>
      <c r="D19" s="155"/>
      <c r="E19" s="59">
        <v>102665547</v>
      </c>
      <c r="F19" s="60">
        <v>102665547</v>
      </c>
      <c r="G19" s="60">
        <v>100230020</v>
      </c>
      <c r="H19" s="60">
        <v>103049587</v>
      </c>
      <c r="I19" s="60">
        <v>103795836</v>
      </c>
      <c r="J19" s="60">
        <v>103795836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103795836</v>
      </c>
      <c r="X19" s="60">
        <v>25666387</v>
      </c>
      <c r="Y19" s="60">
        <v>78129449</v>
      </c>
      <c r="Z19" s="140">
        <v>304.4</v>
      </c>
      <c r="AA19" s="62">
        <v>102665547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173499</v>
      </c>
      <c r="D22" s="155"/>
      <c r="E22" s="59">
        <v>256520</v>
      </c>
      <c r="F22" s="60">
        <v>256520</v>
      </c>
      <c r="G22" s="60">
        <v>1038085</v>
      </c>
      <c r="H22" s="60">
        <v>173499</v>
      </c>
      <c r="I22" s="60">
        <v>173499</v>
      </c>
      <c r="J22" s="60">
        <v>173499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173499</v>
      </c>
      <c r="X22" s="60">
        <v>64130</v>
      </c>
      <c r="Y22" s="60">
        <v>109369</v>
      </c>
      <c r="Z22" s="140">
        <v>170.54</v>
      </c>
      <c r="AA22" s="62">
        <v>256520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11190632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100850798</v>
      </c>
      <c r="D24" s="168">
        <f>SUM(D15:D23)</f>
        <v>0</v>
      </c>
      <c r="E24" s="76">
        <f t="shared" si="1"/>
        <v>102922067</v>
      </c>
      <c r="F24" s="77">
        <f t="shared" si="1"/>
        <v>102922067</v>
      </c>
      <c r="G24" s="77">
        <f t="shared" si="1"/>
        <v>112458737</v>
      </c>
      <c r="H24" s="77">
        <f t="shared" si="1"/>
        <v>103223086</v>
      </c>
      <c r="I24" s="77">
        <f t="shared" si="1"/>
        <v>103969335</v>
      </c>
      <c r="J24" s="77">
        <f t="shared" si="1"/>
        <v>103969335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103969335</v>
      </c>
      <c r="X24" s="77">
        <f t="shared" si="1"/>
        <v>25730517</v>
      </c>
      <c r="Y24" s="77">
        <f t="shared" si="1"/>
        <v>78238818</v>
      </c>
      <c r="Z24" s="212">
        <f>+IF(X24&lt;&gt;0,+(Y24/X24)*100,0)</f>
        <v>304.07013586240805</v>
      </c>
      <c r="AA24" s="79">
        <f>SUM(AA15:AA23)</f>
        <v>102922067</v>
      </c>
    </row>
    <row r="25" spans="1:27" ht="13.5">
      <c r="A25" s="250" t="s">
        <v>159</v>
      </c>
      <c r="B25" s="251"/>
      <c r="C25" s="168">
        <f aca="true" t="shared" si="2" ref="C25:Y25">+C12+C24</f>
        <v>112093994</v>
      </c>
      <c r="D25" s="168">
        <f>+D12+D24</f>
        <v>0</v>
      </c>
      <c r="E25" s="72">
        <f t="shared" si="2"/>
        <v>112292507</v>
      </c>
      <c r="F25" s="73">
        <f t="shared" si="2"/>
        <v>112292507</v>
      </c>
      <c r="G25" s="73">
        <f t="shared" si="2"/>
        <v>121723960</v>
      </c>
      <c r="H25" s="73">
        <f t="shared" si="2"/>
        <v>119885320</v>
      </c>
      <c r="I25" s="73">
        <f t="shared" si="2"/>
        <v>119679639</v>
      </c>
      <c r="J25" s="73">
        <f t="shared" si="2"/>
        <v>119679639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119679639</v>
      </c>
      <c r="X25" s="73">
        <f t="shared" si="2"/>
        <v>28073127</v>
      </c>
      <c r="Y25" s="73">
        <f t="shared" si="2"/>
        <v>91606512</v>
      </c>
      <c r="Z25" s="170">
        <f>+IF(X25&lt;&gt;0,+(Y25/X25)*100,0)</f>
        <v>326.3138872986967</v>
      </c>
      <c r="AA25" s="74">
        <f>+AA12+AA24</f>
        <v>112292507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>
        <v>2536871</v>
      </c>
      <c r="J31" s="60">
        <v>2536871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2536871</v>
      </c>
      <c r="X31" s="60"/>
      <c r="Y31" s="60">
        <v>2536871</v>
      </c>
      <c r="Z31" s="140"/>
      <c r="AA31" s="62"/>
    </row>
    <row r="32" spans="1:27" ht="13.5">
      <c r="A32" s="249" t="s">
        <v>164</v>
      </c>
      <c r="B32" s="182"/>
      <c r="C32" s="155">
        <v>11780701</v>
      </c>
      <c r="D32" s="155"/>
      <c r="E32" s="59">
        <v>4806000</v>
      </c>
      <c r="F32" s="60">
        <v>4806000</v>
      </c>
      <c r="G32" s="60">
        <v>12551309</v>
      </c>
      <c r="H32" s="60">
        <v>13443224</v>
      </c>
      <c r="I32" s="60">
        <v>7348478</v>
      </c>
      <c r="J32" s="60">
        <v>7348478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7348478</v>
      </c>
      <c r="X32" s="60">
        <v>1201500</v>
      </c>
      <c r="Y32" s="60">
        <v>6146978</v>
      </c>
      <c r="Z32" s="140">
        <v>511.61</v>
      </c>
      <c r="AA32" s="62">
        <v>4806000</v>
      </c>
    </row>
    <row r="33" spans="1:27" ht="13.5">
      <c r="A33" s="249" t="s">
        <v>165</v>
      </c>
      <c r="B33" s="182"/>
      <c r="C33" s="155">
        <v>371174</v>
      </c>
      <c r="D33" s="155"/>
      <c r="E33" s="59">
        <v>2308680</v>
      </c>
      <c r="F33" s="60">
        <v>2308680</v>
      </c>
      <c r="G33" s="60">
        <v>6993945</v>
      </c>
      <c r="H33" s="60">
        <v>6993944</v>
      </c>
      <c r="I33" s="60">
        <v>5936742</v>
      </c>
      <c r="J33" s="60">
        <v>5936742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5936742</v>
      </c>
      <c r="X33" s="60">
        <v>577170</v>
      </c>
      <c r="Y33" s="60">
        <v>5359572</v>
      </c>
      <c r="Z33" s="140">
        <v>928.6</v>
      </c>
      <c r="AA33" s="62">
        <v>2308680</v>
      </c>
    </row>
    <row r="34" spans="1:27" ht="13.5">
      <c r="A34" s="250" t="s">
        <v>58</v>
      </c>
      <c r="B34" s="251"/>
      <c r="C34" s="168">
        <f aca="true" t="shared" si="3" ref="C34:Y34">SUM(C29:C33)</f>
        <v>12151875</v>
      </c>
      <c r="D34" s="168">
        <f>SUM(D29:D33)</f>
        <v>0</v>
      </c>
      <c r="E34" s="72">
        <f t="shared" si="3"/>
        <v>7114680</v>
      </c>
      <c r="F34" s="73">
        <f t="shared" si="3"/>
        <v>7114680</v>
      </c>
      <c r="G34" s="73">
        <f t="shared" si="3"/>
        <v>19545254</v>
      </c>
      <c r="H34" s="73">
        <f t="shared" si="3"/>
        <v>20437168</v>
      </c>
      <c r="I34" s="73">
        <f t="shared" si="3"/>
        <v>15822091</v>
      </c>
      <c r="J34" s="73">
        <f t="shared" si="3"/>
        <v>15822091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15822091</v>
      </c>
      <c r="X34" s="73">
        <f t="shared" si="3"/>
        <v>1778670</v>
      </c>
      <c r="Y34" s="73">
        <f t="shared" si="3"/>
        <v>14043421</v>
      </c>
      <c r="Z34" s="170">
        <f>+IF(X34&lt;&gt;0,+(Y34/X34)*100,0)</f>
        <v>789.5461777620357</v>
      </c>
      <c r="AA34" s="74">
        <f>SUM(AA29:AA33)</f>
        <v>7114680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4787732</v>
      </c>
      <c r="D38" s="155"/>
      <c r="E38" s="59">
        <v>2283240</v>
      </c>
      <c r="F38" s="60">
        <v>2283240</v>
      </c>
      <c r="G38" s="60">
        <v>1192980</v>
      </c>
      <c r="H38" s="60">
        <v>1158359</v>
      </c>
      <c r="I38" s="60">
        <v>8216</v>
      </c>
      <c r="J38" s="60">
        <v>8216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8216</v>
      </c>
      <c r="X38" s="60">
        <v>570810</v>
      </c>
      <c r="Y38" s="60">
        <v>-562594</v>
      </c>
      <c r="Z38" s="140">
        <v>-98.56</v>
      </c>
      <c r="AA38" s="62">
        <v>2283240</v>
      </c>
    </row>
    <row r="39" spans="1:27" ht="13.5">
      <c r="A39" s="250" t="s">
        <v>59</v>
      </c>
      <c r="B39" s="253"/>
      <c r="C39" s="168">
        <f aca="true" t="shared" si="4" ref="C39:Y39">SUM(C37:C38)</f>
        <v>4787732</v>
      </c>
      <c r="D39" s="168">
        <f>SUM(D37:D38)</f>
        <v>0</v>
      </c>
      <c r="E39" s="76">
        <f t="shared" si="4"/>
        <v>2283240</v>
      </c>
      <c r="F39" s="77">
        <f t="shared" si="4"/>
        <v>2283240</v>
      </c>
      <c r="G39" s="77">
        <f t="shared" si="4"/>
        <v>1192980</v>
      </c>
      <c r="H39" s="77">
        <f t="shared" si="4"/>
        <v>1158359</v>
      </c>
      <c r="I39" s="77">
        <f t="shared" si="4"/>
        <v>8216</v>
      </c>
      <c r="J39" s="77">
        <f t="shared" si="4"/>
        <v>8216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8216</v>
      </c>
      <c r="X39" s="77">
        <f t="shared" si="4"/>
        <v>570810</v>
      </c>
      <c r="Y39" s="77">
        <f t="shared" si="4"/>
        <v>-562594</v>
      </c>
      <c r="Z39" s="212">
        <f>+IF(X39&lt;&gt;0,+(Y39/X39)*100,0)</f>
        <v>-98.56064189485117</v>
      </c>
      <c r="AA39" s="79">
        <f>SUM(AA37:AA38)</f>
        <v>2283240</v>
      </c>
    </row>
    <row r="40" spans="1:27" ht="13.5">
      <c r="A40" s="250" t="s">
        <v>167</v>
      </c>
      <c r="B40" s="251"/>
      <c r="C40" s="168">
        <f aca="true" t="shared" si="5" ref="C40:Y40">+C34+C39</f>
        <v>16939607</v>
      </c>
      <c r="D40" s="168">
        <f>+D34+D39</f>
        <v>0</v>
      </c>
      <c r="E40" s="72">
        <f t="shared" si="5"/>
        <v>9397920</v>
      </c>
      <c r="F40" s="73">
        <f t="shared" si="5"/>
        <v>9397920</v>
      </c>
      <c r="G40" s="73">
        <f t="shared" si="5"/>
        <v>20738234</v>
      </c>
      <c r="H40" s="73">
        <f t="shared" si="5"/>
        <v>21595527</v>
      </c>
      <c r="I40" s="73">
        <f t="shared" si="5"/>
        <v>15830307</v>
      </c>
      <c r="J40" s="73">
        <f t="shared" si="5"/>
        <v>15830307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15830307</v>
      </c>
      <c r="X40" s="73">
        <f t="shared" si="5"/>
        <v>2349480</v>
      </c>
      <c r="Y40" s="73">
        <f t="shared" si="5"/>
        <v>13480827</v>
      </c>
      <c r="Z40" s="170">
        <f>+IF(X40&lt;&gt;0,+(Y40/X40)*100,0)</f>
        <v>573.7791766688799</v>
      </c>
      <c r="AA40" s="74">
        <f>+AA34+AA39</f>
        <v>9397920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95154387</v>
      </c>
      <c r="D42" s="257">
        <f>+D25-D40</f>
        <v>0</v>
      </c>
      <c r="E42" s="258">
        <f t="shared" si="6"/>
        <v>102894587</v>
      </c>
      <c r="F42" s="259">
        <f t="shared" si="6"/>
        <v>102894587</v>
      </c>
      <c r="G42" s="259">
        <f t="shared" si="6"/>
        <v>100985726</v>
      </c>
      <c r="H42" s="259">
        <f t="shared" si="6"/>
        <v>98289793</v>
      </c>
      <c r="I42" s="259">
        <f t="shared" si="6"/>
        <v>103849332</v>
      </c>
      <c r="J42" s="259">
        <f t="shared" si="6"/>
        <v>103849332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103849332</v>
      </c>
      <c r="X42" s="259">
        <f t="shared" si="6"/>
        <v>25723647</v>
      </c>
      <c r="Y42" s="259">
        <f t="shared" si="6"/>
        <v>78125685</v>
      </c>
      <c r="Z42" s="260">
        <f>+IF(X42&lt;&gt;0,+(Y42/X42)*100,0)</f>
        <v>303.71154214641496</v>
      </c>
      <c r="AA42" s="261">
        <f>+AA25-AA40</f>
        <v>102894587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95154387</v>
      </c>
      <c r="D45" s="155"/>
      <c r="E45" s="59">
        <v>102894587</v>
      </c>
      <c r="F45" s="60">
        <v>102894587</v>
      </c>
      <c r="G45" s="60">
        <v>100985726</v>
      </c>
      <c r="H45" s="60">
        <v>98289793</v>
      </c>
      <c r="I45" s="60">
        <v>103849332</v>
      </c>
      <c r="J45" s="60">
        <v>103849332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103849332</v>
      </c>
      <c r="X45" s="60">
        <v>25723647</v>
      </c>
      <c r="Y45" s="60">
        <v>78125685</v>
      </c>
      <c r="Z45" s="139">
        <v>303.71</v>
      </c>
      <c r="AA45" s="62">
        <v>102894587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95154387</v>
      </c>
      <c r="D48" s="217">
        <f>SUM(D45:D47)</f>
        <v>0</v>
      </c>
      <c r="E48" s="264">
        <f t="shared" si="7"/>
        <v>102894587</v>
      </c>
      <c r="F48" s="219">
        <f t="shared" si="7"/>
        <v>102894587</v>
      </c>
      <c r="G48" s="219">
        <f t="shared" si="7"/>
        <v>100985726</v>
      </c>
      <c r="H48" s="219">
        <f t="shared" si="7"/>
        <v>98289793</v>
      </c>
      <c r="I48" s="219">
        <f t="shared" si="7"/>
        <v>103849332</v>
      </c>
      <c r="J48" s="219">
        <f t="shared" si="7"/>
        <v>103849332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103849332</v>
      </c>
      <c r="X48" s="219">
        <f t="shared" si="7"/>
        <v>25723647</v>
      </c>
      <c r="Y48" s="219">
        <f t="shared" si="7"/>
        <v>78125685</v>
      </c>
      <c r="Z48" s="265">
        <f>+IF(X48&lt;&gt;0,+(Y48/X48)*100,0)</f>
        <v>303.71154214641496</v>
      </c>
      <c r="AA48" s="232">
        <f>SUM(AA45:AA47)</f>
        <v>102894587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8756164</v>
      </c>
      <c r="D6" s="155"/>
      <c r="E6" s="59">
        <v>8940000</v>
      </c>
      <c r="F6" s="60">
        <v>8940000</v>
      </c>
      <c r="G6" s="60">
        <v>551369</v>
      </c>
      <c r="H6" s="60">
        <v>205368</v>
      </c>
      <c r="I6" s="60">
        <v>1596549</v>
      </c>
      <c r="J6" s="60">
        <v>2353286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2353286</v>
      </c>
      <c r="X6" s="60">
        <v>2235000</v>
      </c>
      <c r="Y6" s="60">
        <v>118286</v>
      </c>
      <c r="Z6" s="140">
        <v>5.29</v>
      </c>
      <c r="AA6" s="62">
        <v>8940000</v>
      </c>
    </row>
    <row r="7" spans="1:27" ht="13.5">
      <c r="A7" s="249" t="s">
        <v>178</v>
      </c>
      <c r="B7" s="182"/>
      <c r="C7" s="155">
        <v>19996210</v>
      </c>
      <c r="D7" s="155"/>
      <c r="E7" s="59">
        <v>25644000</v>
      </c>
      <c r="F7" s="60">
        <v>25644000</v>
      </c>
      <c r="G7" s="60">
        <v>9048000</v>
      </c>
      <c r="H7" s="60">
        <v>1268000</v>
      </c>
      <c r="I7" s="60"/>
      <c r="J7" s="60">
        <v>10316000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10316000</v>
      </c>
      <c r="X7" s="60">
        <v>8298000</v>
      </c>
      <c r="Y7" s="60">
        <v>2018000</v>
      </c>
      <c r="Z7" s="140">
        <v>24.32</v>
      </c>
      <c r="AA7" s="62">
        <v>25644000</v>
      </c>
    </row>
    <row r="8" spans="1:27" ht="13.5">
      <c r="A8" s="249" t="s">
        <v>179</v>
      </c>
      <c r="B8" s="182"/>
      <c r="C8" s="155">
        <v>10166814</v>
      </c>
      <c r="D8" s="155"/>
      <c r="E8" s="59">
        <v>10924998</v>
      </c>
      <c r="F8" s="60">
        <v>10924998</v>
      </c>
      <c r="G8" s="60">
        <v>4548000</v>
      </c>
      <c r="H8" s="60"/>
      <c r="I8" s="60"/>
      <c r="J8" s="60">
        <v>4548000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4548000</v>
      </c>
      <c r="X8" s="60"/>
      <c r="Y8" s="60">
        <v>4548000</v>
      </c>
      <c r="Z8" s="140"/>
      <c r="AA8" s="62">
        <v>10924998</v>
      </c>
    </row>
    <row r="9" spans="1:27" ht="13.5">
      <c r="A9" s="249" t="s">
        <v>180</v>
      </c>
      <c r="B9" s="182"/>
      <c r="C9" s="155">
        <v>178241</v>
      </c>
      <c r="D9" s="155"/>
      <c r="E9" s="59">
        <v>199992</v>
      </c>
      <c r="F9" s="60">
        <v>199992</v>
      </c>
      <c r="G9" s="60"/>
      <c r="H9" s="60">
        <v>3153</v>
      </c>
      <c r="I9" s="60">
        <v>3543</v>
      </c>
      <c r="J9" s="60">
        <v>6696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6696</v>
      </c>
      <c r="X9" s="60">
        <v>49998</v>
      </c>
      <c r="Y9" s="60">
        <v>-43302</v>
      </c>
      <c r="Z9" s="140">
        <v>-86.61</v>
      </c>
      <c r="AA9" s="62">
        <v>199992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-22287483</v>
      </c>
      <c r="D12" s="155"/>
      <c r="E12" s="59">
        <v>-36992000</v>
      </c>
      <c r="F12" s="60">
        <v>-36992000</v>
      </c>
      <c r="G12" s="60">
        <v>-3895086</v>
      </c>
      <c r="H12" s="60">
        <v>-5619370</v>
      </c>
      <c r="I12" s="60">
        <v>-1865321</v>
      </c>
      <c r="J12" s="60">
        <v>-11379777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-11379777</v>
      </c>
      <c r="X12" s="60">
        <v>-9187000</v>
      </c>
      <c r="Y12" s="60">
        <v>-2192777</v>
      </c>
      <c r="Z12" s="140">
        <v>23.87</v>
      </c>
      <c r="AA12" s="62">
        <v>-36992000</v>
      </c>
    </row>
    <row r="13" spans="1:27" ht="13.5">
      <c r="A13" s="249" t="s">
        <v>40</v>
      </c>
      <c r="B13" s="182"/>
      <c r="C13" s="155"/>
      <c r="D13" s="155"/>
      <c r="E13" s="59">
        <v>-300000</v>
      </c>
      <c r="F13" s="60">
        <v>-300000</v>
      </c>
      <c r="G13" s="60"/>
      <c r="H13" s="60">
        <v>-25432</v>
      </c>
      <c r="I13" s="60">
        <v>-10242</v>
      </c>
      <c r="J13" s="60">
        <v>-35674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-35674</v>
      </c>
      <c r="X13" s="60">
        <v>-75000</v>
      </c>
      <c r="Y13" s="60">
        <v>39326</v>
      </c>
      <c r="Z13" s="140">
        <v>-52.43</v>
      </c>
      <c r="AA13" s="62">
        <v>-300000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16809946</v>
      </c>
      <c r="D15" s="168">
        <f>SUM(D6:D14)</f>
        <v>0</v>
      </c>
      <c r="E15" s="72">
        <f t="shared" si="0"/>
        <v>8416990</v>
      </c>
      <c r="F15" s="73">
        <f t="shared" si="0"/>
        <v>8416990</v>
      </c>
      <c r="G15" s="73">
        <f t="shared" si="0"/>
        <v>10252283</v>
      </c>
      <c r="H15" s="73">
        <f t="shared" si="0"/>
        <v>-4168281</v>
      </c>
      <c r="I15" s="73">
        <f t="shared" si="0"/>
        <v>-275471</v>
      </c>
      <c r="J15" s="73">
        <f t="shared" si="0"/>
        <v>5808531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5808531</v>
      </c>
      <c r="X15" s="73">
        <f t="shared" si="0"/>
        <v>1320998</v>
      </c>
      <c r="Y15" s="73">
        <f t="shared" si="0"/>
        <v>4487533</v>
      </c>
      <c r="Z15" s="170">
        <f>+IF(X15&lt;&gt;0,+(Y15/X15)*100,0)</f>
        <v>339.70778154092585</v>
      </c>
      <c r="AA15" s="74">
        <f>SUM(AA6:AA14)</f>
        <v>8416990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4200000</v>
      </c>
      <c r="F19" s="60">
        <v>4200000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4200000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-10995000</v>
      </c>
      <c r="F24" s="60">
        <v>-10995000</v>
      </c>
      <c r="G24" s="60">
        <v>-1589213</v>
      </c>
      <c r="H24" s="60">
        <v>-81125</v>
      </c>
      <c r="I24" s="60">
        <v>-2825589</v>
      </c>
      <c r="J24" s="60">
        <v>-4495927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-4495927</v>
      </c>
      <c r="X24" s="60">
        <v>-7000000</v>
      </c>
      <c r="Y24" s="60">
        <v>2504073</v>
      </c>
      <c r="Z24" s="140">
        <v>-35.77</v>
      </c>
      <c r="AA24" s="62">
        <v>-10995000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-6795000</v>
      </c>
      <c r="F25" s="73">
        <f t="shared" si="1"/>
        <v>-6795000</v>
      </c>
      <c r="G25" s="73">
        <f t="shared" si="1"/>
        <v>-1589213</v>
      </c>
      <c r="H25" s="73">
        <f t="shared" si="1"/>
        <v>-81125</v>
      </c>
      <c r="I25" s="73">
        <f t="shared" si="1"/>
        <v>-2825589</v>
      </c>
      <c r="J25" s="73">
        <f t="shared" si="1"/>
        <v>-4495927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-4495927</v>
      </c>
      <c r="X25" s="73">
        <f t="shared" si="1"/>
        <v>-7000000</v>
      </c>
      <c r="Y25" s="73">
        <f t="shared" si="1"/>
        <v>2504073</v>
      </c>
      <c r="Z25" s="170">
        <f>+IF(X25&lt;&gt;0,+(Y25/X25)*100,0)</f>
        <v>-35.77247142857143</v>
      </c>
      <c r="AA25" s="74">
        <f>SUM(AA19:AA24)</f>
        <v>-6795000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-3000000</v>
      </c>
      <c r="H33" s="60">
        <v>-45000</v>
      </c>
      <c r="I33" s="60">
        <v>-35268</v>
      </c>
      <c r="J33" s="60">
        <v>-3080268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-3080268</v>
      </c>
      <c r="X33" s="60"/>
      <c r="Y33" s="60">
        <v>-3080268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-3000000</v>
      </c>
      <c r="H34" s="73">
        <f t="shared" si="2"/>
        <v>-45000</v>
      </c>
      <c r="I34" s="73">
        <f t="shared" si="2"/>
        <v>-35268</v>
      </c>
      <c r="J34" s="73">
        <f t="shared" si="2"/>
        <v>-3080268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-3080268</v>
      </c>
      <c r="X34" s="73">
        <f t="shared" si="2"/>
        <v>0</v>
      </c>
      <c r="Y34" s="73">
        <f t="shared" si="2"/>
        <v>-3080268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16809946</v>
      </c>
      <c r="D36" s="153">
        <f>+D15+D25+D34</f>
        <v>0</v>
      </c>
      <c r="E36" s="99">
        <f t="shared" si="3"/>
        <v>1621990</v>
      </c>
      <c r="F36" s="100">
        <f t="shared" si="3"/>
        <v>1621990</v>
      </c>
      <c r="G36" s="100">
        <f t="shared" si="3"/>
        <v>5663070</v>
      </c>
      <c r="H36" s="100">
        <f t="shared" si="3"/>
        <v>-4294406</v>
      </c>
      <c r="I36" s="100">
        <f t="shared" si="3"/>
        <v>-3136328</v>
      </c>
      <c r="J36" s="100">
        <f t="shared" si="3"/>
        <v>-1767664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-1767664</v>
      </c>
      <c r="X36" s="100">
        <f t="shared" si="3"/>
        <v>-5679002</v>
      </c>
      <c r="Y36" s="100">
        <f t="shared" si="3"/>
        <v>3911338</v>
      </c>
      <c r="Z36" s="137">
        <f>+IF(X36&lt;&gt;0,+(Y36/X36)*100,0)</f>
        <v>-68.87368590467128</v>
      </c>
      <c r="AA36" s="102">
        <f>+AA15+AA25+AA34</f>
        <v>1621990</v>
      </c>
    </row>
    <row r="37" spans="1:27" ht="13.5">
      <c r="A37" s="249" t="s">
        <v>199</v>
      </c>
      <c r="B37" s="182"/>
      <c r="C37" s="153"/>
      <c r="D37" s="153"/>
      <c r="E37" s="99">
        <v>682000</v>
      </c>
      <c r="F37" s="100">
        <v>682000</v>
      </c>
      <c r="G37" s="100">
        <v>6403</v>
      </c>
      <c r="H37" s="100">
        <v>5669473</v>
      </c>
      <c r="I37" s="100">
        <v>1375067</v>
      </c>
      <c r="J37" s="100">
        <v>6403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6403</v>
      </c>
      <c r="X37" s="100">
        <v>682000</v>
      </c>
      <c r="Y37" s="100">
        <v>-675597</v>
      </c>
      <c r="Z37" s="137">
        <v>-99.06</v>
      </c>
      <c r="AA37" s="102">
        <v>682000</v>
      </c>
    </row>
    <row r="38" spans="1:27" ht="13.5">
      <c r="A38" s="269" t="s">
        <v>200</v>
      </c>
      <c r="B38" s="256"/>
      <c r="C38" s="257">
        <v>16809946</v>
      </c>
      <c r="D38" s="257"/>
      <c r="E38" s="258">
        <v>2303990</v>
      </c>
      <c r="F38" s="259">
        <v>2303990</v>
      </c>
      <c r="G38" s="259">
        <v>5669473</v>
      </c>
      <c r="H38" s="259">
        <v>1375067</v>
      </c>
      <c r="I38" s="259">
        <v>-1761261</v>
      </c>
      <c r="J38" s="259">
        <v>-1761261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-1761261</v>
      </c>
      <c r="X38" s="259">
        <v>-4997002</v>
      </c>
      <c r="Y38" s="259">
        <v>3235741</v>
      </c>
      <c r="Z38" s="260">
        <v>-64.75</v>
      </c>
      <c r="AA38" s="261">
        <v>2303990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10766723</v>
      </c>
      <c r="D5" s="200">
        <f t="shared" si="0"/>
        <v>0</v>
      </c>
      <c r="E5" s="106">
        <f t="shared" si="0"/>
        <v>10995000</v>
      </c>
      <c r="F5" s="106">
        <f t="shared" si="0"/>
        <v>10995000</v>
      </c>
      <c r="G5" s="106">
        <f t="shared" si="0"/>
        <v>475731</v>
      </c>
      <c r="H5" s="106">
        <f t="shared" si="0"/>
        <v>2196799</v>
      </c>
      <c r="I5" s="106">
        <f t="shared" si="0"/>
        <v>605495</v>
      </c>
      <c r="J5" s="106">
        <f t="shared" si="0"/>
        <v>3278025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3278025</v>
      </c>
      <c r="X5" s="106">
        <f t="shared" si="0"/>
        <v>2748750</v>
      </c>
      <c r="Y5" s="106">
        <f t="shared" si="0"/>
        <v>529275</v>
      </c>
      <c r="Z5" s="201">
        <f>+IF(X5&lt;&gt;0,+(Y5/X5)*100,0)</f>
        <v>19.25511596180082</v>
      </c>
      <c r="AA5" s="199">
        <f>SUM(AA11:AA18)</f>
        <v>10995000</v>
      </c>
    </row>
    <row r="6" spans="1:27" ht="13.5">
      <c r="A6" s="291" t="s">
        <v>204</v>
      </c>
      <c r="B6" s="142"/>
      <c r="C6" s="62">
        <v>8957160</v>
      </c>
      <c r="D6" s="156"/>
      <c r="E6" s="60">
        <v>10925000</v>
      </c>
      <c r="F6" s="60">
        <v>10925000</v>
      </c>
      <c r="G6" s="60">
        <v>475731</v>
      </c>
      <c r="H6" s="60">
        <v>2196799</v>
      </c>
      <c r="I6" s="60">
        <v>605495</v>
      </c>
      <c r="J6" s="60">
        <v>3278025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3278025</v>
      </c>
      <c r="X6" s="60">
        <v>2731250</v>
      </c>
      <c r="Y6" s="60">
        <v>546775</v>
      </c>
      <c r="Z6" s="140">
        <v>20.02</v>
      </c>
      <c r="AA6" s="155">
        <v>10925000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255804</v>
      </c>
      <c r="D10" s="156"/>
      <c r="E10" s="60">
        <v>70000</v>
      </c>
      <c r="F10" s="60">
        <v>70000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17500</v>
      </c>
      <c r="Y10" s="60">
        <v>-17500</v>
      </c>
      <c r="Z10" s="140">
        <v>-100</v>
      </c>
      <c r="AA10" s="155">
        <v>70000</v>
      </c>
    </row>
    <row r="11" spans="1:27" ht="13.5">
      <c r="A11" s="292" t="s">
        <v>209</v>
      </c>
      <c r="B11" s="142"/>
      <c r="C11" s="293">
        <f aca="true" t="shared" si="1" ref="C11:Y11">SUM(C6:C10)</f>
        <v>9212964</v>
      </c>
      <c r="D11" s="294">
        <f t="shared" si="1"/>
        <v>0</v>
      </c>
      <c r="E11" s="295">
        <f t="shared" si="1"/>
        <v>10995000</v>
      </c>
      <c r="F11" s="295">
        <f t="shared" si="1"/>
        <v>10995000</v>
      </c>
      <c r="G11" s="295">
        <f t="shared" si="1"/>
        <v>475731</v>
      </c>
      <c r="H11" s="295">
        <f t="shared" si="1"/>
        <v>2196799</v>
      </c>
      <c r="I11" s="295">
        <f t="shared" si="1"/>
        <v>605495</v>
      </c>
      <c r="J11" s="295">
        <f t="shared" si="1"/>
        <v>3278025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3278025</v>
      </c>
      <c r="X11" s="295">
        <f t="shared" si="1"/>
        <v>2748750</v>
      </c>
      <c r="Y11" s="295">
        <f t="shared" si="1"/>
        <v>529275</v>
      </c>
      <c r="Z11" s="296">
        <f>+IF(X11&lt;&gt;0,+(Y11/X11)*100,0)</f>
        <v>19.25511596180082</v>
      </c>
      <c r="AA11" s="297">
        <f>SUM(AA6:AA10)</f>
        <v>10995000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1481205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72554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8957160</v>
      </c>
      <c r="D36" s="156">
        <f t="shared" si="4"/>
        <v>0</v>
      </c>
      <c r="E36" s="60">
        <f t="shared" si="4"/>
        <v>10925000</v>
      </c>
      <c r="F36" s="60">
        <f t="shared" si="4"/>
        <v>10925000</v>
      </c>
      <c r="G36" s="60">
        <f t="shared" si="4"/>
        <v>475731</v>
      </c>
      <c r="H36" s="60">
        <f t="shared" si="4"/>
        <v>2196799</v>
      </c>
      <c r="I36" s="60">
        <f t="shared" si="4"/>
        <v>605495</v>
      </c>
      <c r="J36" s="60">
        <f t="shared" si="4"/>
        <v>3278025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3278025</v>
      </c>
      <c r="X36" s="60">
        <f t="shared" si="4"/>
        <v>2731250</v>
      </c>
      <c r="Y36" s="60">
        <f t="shared" si="4"/>
        <v>546775</v>
      </c>
      <c r="Z36" s="140">
        <f aca="true" t="shared" si="5" ref="Z36:Z49">+IF(X36&lt;&gt;0,+(Y36/X36)*100,0)</f>
        <v>20.019221967963386</v>
      </c>
      <c r="AA36" s="155">
        <f>AA6+AA21</f>
        <v>10925000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255804</v>
      </c>
      <c r="D40" s="156">
        <f t="shared" si="4"/>
        <v>0</v>
      </c>
      <c r="E40" s="60">
        <f t="shared" si="4"/>
        <v>70000</v>
      </c>
      <c r="F40" s="60">
        <f t="shared" si="4"/>
        <v>70000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17500</v>
      </c>
      <c r="Y40" s="60">
        <f t="shared" si="4"/>
        <v>-17500</v>
      </c>
      <c r="Z40" s="140">
        <f t="shared" si="5"/>
        <v>-100</v>
      </c>
      <c r="AA40" s="155">
        <f>AA10+AA25</f>
        <v>70000</v>
      </c>
    </row>
    <row r="41" spans="1:27" ht="13.5">
      <c r="A41" s="292" t="s">
        <v>209</v>
      </c>
      <c r="B41" s="142"/>
      <c r="C41" s="293">
        <f aca="true" t="shared" si="6" ref="C41:Y41">SUM(C36:C40)</f>
        <v>9212964</v>
      </c>
      <c r="D41" s="294">
        <f t="shared" si="6"/>
        <v>0</v>
      </c>
      <c r="E41" s="295">
        <f t="shared" si="6"/>
        <v>10995000</v>
      </c>
      <c r="F41" s="295">
        <f t="shared" si="6"/>
        <v>10995000</v>
      </c>
      <c r="G41" s="295">
        <f t="shared" si="6"/>
        <v>475731</v>
      </c>
      <c r="H41" s="295">
        <f t="shared" si="6"/>
        <v>2196799</v>
      </c>
      <c r="I41" s="295">
        <f t="shared" si="6"/>
        <v>605495</v>
      </c>
      <c r="J41" s="295">
        <f t="shared" si="6"/>
        <v>3278025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3278025</v>
      </c>
      <c r="X41" s="295">
        <f t="shared" si="6"/>
        <v>2748750</v>
      </c>
      <c r="Y41" s="295">
        <f t="shared" si="6"/>
        <v>529275</v>
      </c>
      <c r="Z41" s="296">
        <f t="shared" si="5"/>
        <v>19.25511596180082</v>
      </c>
      <c r="AA41" s="297">
        <f>SUM(AA36:AA40)</f>
        <v>10995000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1481205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72554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10766723</v>
      </c>
      <c r="D49" s="218">
        <f t="shared" si="9"/>
        <v>0</v>
      </c>
      <c r="E49" s="220">
        <f t="shared" si="9"/>
        <v>10995000</v>
      </c>
      <c r="F49" s="220">
        <f t="shared" si="9"/>
        <v>10995000</v>
      </c>
      <c r="G49" s="220">
        <f t="shared" si="9"/>
        <v>475731</v>
      </c>
      <c r="H49" s="220">
        <f t="shared" si="9"/>
        <v>2196799</v>
      </c>
      <c r="I49" s="220">
        <f t="shared" si="9"/>
        <v>605495</v>
      </c>
      <c r="J49" s="220">
        <f t="shared" si="9"/>
        <v>3278025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3278025</v>
      </c>
      <c r="X49" s="220">
        <f t="shared" si="9"/>
        <v>2748750</v>
      </c>
      <c r="Y49" s="220">
        <f t="shared" si="9"/>
        <v>529275</v>
      </c>
      <c r="Z49" s="221">
        <f t="shared" si="5"/>
        <v>19.25511596180082</v>
      </c>
      <c r="AA49" s="222">
        <f>SUM(AA41:AA48)</f>
        <v>10995000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1350000</v>
      </c>
      <c r="F51" s="54">
        <f t="shared" si="10"/>
        <v>1350000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337500</v>
      </c>
      <c r="Y51" s="54">
        <f t="shared" si="10"/>
        <v>-337500</v>
      </c>
      <c r="Z51" s="184">
        <f>+IF(X51&lt;&gt;0,+(Y51/X51)*100,0)</f>
        <v>-100</v>
      </c>
      <c r="AA51" s="130">
        <f>SUM(AA57:AA61)</f>
        <v>1350000</v>
      </c>
    </row>
    <row r="52" spans="1:27" ht="13.5">
      <c r="A52" s="310" t="s">
        <v>204</v>
      </c>
      <c r="B52" s="142"/>
      <c r="C52" s="62"/>
      <c r="D52" s="156"/>
      <c r="E52" s="60">
        <v>1350000</v>
      </c>
      <c r="F52" s="60">
        <v>1350000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337500</v>
      </c>
      <c r="Y52" s="60">
        <v>-337500</v>
      </c>
      <c r="Z52" s="140">
        <v>-100</v>
      </c>
      <c r="AA52" s="155">
        <v>1350000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1350000</v>
      </c>
      <c r="F57" s="295">
        <f t="shared" si="11"/>
        <v>1350000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337500</v>
      </c>
      <c r="Y57" s="295">
        <f t="shared" si="11"/>
        <v>-337500</v>
      </c>
      <c r="Z57" s="296">
        <f>+IF(X57&lt;&gt;0,+(Y57/X57)*100,0)</f>
        <v>-100</v>
      </c>
      <c r="AA57" s="297">
        <f>SUM(AA52:AA56)</f>
        <v>1350000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1350000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2702</v>
      </c>
      <c r="H68" s="60">
        <v>3394</v>
      </c>
      <c r="I68" s="60"/>
      <c r="J68" s="60">
        <v>6096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6096</v>
      </c>
      <c r="X68" s="60"/>
      <c r="Y68" s="60">
        <v>6096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1350000</v>
      </c>
      <c r="F69" s="220">
        <f t="shared" si="12"/>
        <v>0</v>
      </c>
      <c r="G69" s="220">
        <f t="shared" si="12"/>
        <v>2702</v>
      </c>
      <c r="H69" s="220">
        <f t="shared" si="12"/>
        <v>3394</v>
      </c>
      <c r="I69" s="220">
        <f t="shared" si="12"/>
        <v>0</v>
      </c>
      <c r="J69" s="220">
        <f t="shared" si="12"/>
        <v>6096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6096</v>
      </c>
      <c r="X69" s="220">
        <f t="shared" si="12"/>
        <v>0</v>
      </c>
      <c r="Y69" s="220">
        <f t="shared" si="12"/>
        <v>6096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9212964</v>
      </c>
      <c r="D5" s="357">
        <f t="shared" si="0"/>
        <v>0</v>
      </c>
      <c r="E5" s="356">
        <f t="shared" si="0"/>
        <v>10995000</v>
      </c>
      <c r="F5" s="358">
        <f t="shared" si="0"/>
        <v>10995000</v>
      </c>
      <c r="G5" s="358">
        <f t="shared" si="0"/>
        <v>475731</v>
      </c>
      <c r="H5" s="356">
        <f t="shared" si="0"/>
        <v>2196799</v>
      </c>
      <c r="I5" s="356">
        <f t="shared" si="0"/>
        <v>605495</v>
      </c>
      <c r="J5" s="358">
        <f t="shared" si="0"/>
        <v>3278025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3278025</v>
      </c>
      <c r="X5" s="356">
        <f t="shared" si="0"/>
        <v>2748750</v>
      </c>
      <c r="Y5" s="358">
        <f t="shared" si="0"/>
        <v>529275</v>
      </c>
      <c r="Z5" s="359">
        <f>+IF(X5&lt;&gt;0,+(Y5/X5)*100,0)</f>
        <v>19.25511596180082</v>
      </c>
      <c r="AA5" s="360">
        <f>+AA6+AA8+AA11+AA13+AA15</f>
        <v>10995000</v>
      </c>
    </row>
    <row r="6" spans="1:27" ht="13.5">
      <c r="A6" s="361" t="s">
        <v>204</v>
      </c>
      <c r="B6" s="142"/>
      <c r="C6" s="60">
        <f>+C7</f>
        <v>8957160</v>
      </c>
      <c r="D6" s="340">
        <f aca="true" t="shared" si="1" ref="D6:AA6">+D7</f>
        <v>0</v>
      </c>
      <c r="E6" s="60">
        <f t="shared" si="1"/>
        <v>10925000</v>
      </c>
      <c r="F6" s="59">
        <f t="shared" si="1"/>
        <v>10925000</v>
      </c>
      <c r="G6" s="59">
        <f t="shared" si="1"/>
        <v>475731</v>
      </c>
      <c r="H6" s="60">
        <f t="shared" si="1"/>
        <v>2196799</v>
      </c>
      <c r="I6" s="60">
        <f t="shared" si="1"/>
        <v>605495</v>
      </c>
      <c r="J6" s="59">
        <f t="shared" si="1"/>
        <v>3278025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3278025</v>
      </c>
      <c r="X6" s="60">
        <f t="shared" si="1"/>
        <v>2731250</v>
      </c>
      <c r="Y6" s="59">
        <f t="shared" si="1"/>
        <v>546775</v>
      </c>
      <c r="Z6" s="61">
        <f>+IF(X6&lt;&gt;0,+(Y6/X6)*100,0)</f>
        <v>20.019221967963386</v>
      </c>
      <c r="AA6" s="62">
        <f t="shared" si="1"/>
        <v>10925000</v>
      </c>
    </row>
    <row r="7" spans="1:27" ht="13.5">
      <c r="A7" s="291" t="s">
        <v>228</v>
      </c>
      <c r="B7" s="142"/>
      <c r="C7" s="60">
        <v>8957160</v>
      </c>
      <c r="D7" s="340"/>
      <c r="E7" s="60">
        <v>10925000</v>
      </c>
      <c r="F7" s="59">
        <v>10925000</v>
      </c>
      <c r="G7" s="59">
        <v>475731</v>
      </c>
      <c r="H7" s="60">
        <v>2196799</v>
      </c>
      <c r="I7" s="60">
        <v>605495</v>
      </c>
      <c r="J7" s="59">
        <v>3278025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3278025</v>
      </c>
      <c r="X7" s="60">
        <v>2731250</v>
      </c>
      <c r="Y7" s="59">
        <v>546775</v>
      </c>
      <c r="Z7" s="61">
        <v>20.02</v>
      </c>
      <c r="AA7" s="62">
        <v>10925000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255804</v>
      </c>
      <c r="D15" s="340">
        <f t="shared" si="5"/>
        <v>0</v>
      </c>
      <c r="E15" s="60">
        <f t="shared" si="5"/>
        <v>70000</v>
      </c>
      <c r="F15" s="59">
        <f t="shared" si="5"/>
        <v>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17500</v>
      </c>
      <c r="Y15" s="59">
        <f t="shared" si="5"/>
        <v>-17500</v>
      </c>
      <c r="Z15" s="61">
        <f>+IF(X15&lt;&gt;0,+(Y15/X15)*100,0)</f>
        <v>-100</v>
      </c>
      <c r="AA15" s="62">
        <f>SUM(AA16:AA20)</f>
        <v>70000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255804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70000</v>
      </c>
      <c r="F20" s="59">
        <v>70000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17500</v>
      </c>
      <c r="Y20" s="59">
        <v>-17500</v>
      </c>
      <c r="Z20" s="61">
        <v>-100</v>
      </c>
      <c r="AA20" s="62">
        <v>70000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1481205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1363411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19428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98366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72554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72554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10766723</v>
      </c>
      <c r="D60" s="346">
        <f t="shared" si="14"/>
        <v>0</v>
      </c>
      <c r="E60" s="219">
        <f t="shared" si="14"/>
        <v>10995000</v>
      </c>
      <c r="F60" s="264">
        <f t="shared" si="14"/>
        <v>10995000</v>
      </c>
      <c r="G60" s="264">
        <f t="shared" si="14"/>
        <v>475731</v>
      </c>
      <c r="H60" s="219">
        <f t="shared" si="14"/>
        <v>2196799</v>
      </c>
      <c r="I60" s="219">
        <f t="shared" si="14"/>
        <v>605495</v>
      </c>
      <c r="J60" s="264">
        <f t="shared" si="14"/>
        <v>3278025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3278025</v>
      </c>
      <c r="X60" s="219">
        <f t="shared" si="14"/>
        <v>2748750</v>
      </c>
      <c r="Y60" s="264">
        <f t="shared" si="14"/>
        <v>529275</v>
      </c>
      <c r="Z60" s="337">
        <f>+IF(X60&lt;&gt;0,+(Y60/X60)*100,0)</f>
        <v>19.25511596180082</v>
      </c>
      <c r="AA60" s="232">
        <f>+AA57+AA54+AA51+AA40+AA37+AA34+AA22+AA5</f>
        <v>10995000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2013-11-05T09:02:21Z</dcterms:created>
  <dcterms:modified xsi:type="dcterms:W3CDTF">2013-11-05T09:02:25Z</dcterms:modified>
  <cp:category/>
  <cp:version/>
  <cp:contentType/>
  <cp:contentStatus/>
</cp:coreProperties>
</file>