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<sst xmlns="http://schemas.openxmlformats.org/spreadsheetml/2006/main" count="855" uniqueCount="302">
  <si>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Hlabisa(KZN274)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</si>
  <si>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</si>
  <si>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</si>
  <si>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</si>
  <si>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</si>
  <si>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</si>
  <si>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</si>
  <si>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</si>
  <si>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</si>
  <si>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</si>
  <si>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</si>
  <si>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</si>
  <si>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</si>
  <si>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</si>
  <si>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</si>
  <si>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</si>
  <si>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</si>
  <si>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</si>
  <si>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</si>
  <si>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</si>
  <si>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</si>
  <si>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</si>
  <si>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</si>
  <si>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</si>
  <si>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</si>
  <si>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</si>
  <si>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</si>
  <si>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</si>
  <si>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</si>
  <si>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</si>
  <si>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</si>
  <si>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</si>
  <si>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</si>
  <si>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</si>
  <si>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</si>
  <si>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</si>
  <si>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</si>
  <si>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</si>
  <si>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</si>
  <si>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</si>
  <si>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</si>
  <si>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</si>
  <si>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</si>
  <si>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</si>
  <si>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</si>
  <si>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</si>
  <si>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</si>
  <si>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</si>
  <si>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</si>
  <si>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</si>
  <si>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</si>
  <si>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</si>
  <si>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</si>
  <si>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</si>
  <si>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</si>
  <si>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</si>
  <si>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</si>
  <si>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</si>
  <si>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</si>
  <si>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</si>
  <si>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</si>
  <si>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</si>
  <si>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</si>
  <si>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</si>
  <si>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</si>
  <si>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</si>
  <si>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</si>
  <si>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</si>
  <si>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</si>
  <si>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</si>
  <si>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Hlabisa(KZN274)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</si>
  <si>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</si>
  <si>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</si>
  <si>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</si>
  <si>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</si>
  <si>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</si>
  <si>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</si>
  <si>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</si>
  <si>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</si>
  <si>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</si>
  <si>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</si>
  <si>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</si>
  <si>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</si>
  <si>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</si>
  <si>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</si>
  <si>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</si>
  <si>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</si>
  <si>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</si>
  <si>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</si>
  <si>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</si>
  <si>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</si>
  <si>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</si>
  <si>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</si>
  <si>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</si>
  <si>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</si>
  <si>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</si>
  <si>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</si>
  <si>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</si>
  <si>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</si>
  <si>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</si>
  <si>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Hlabisa(KZN274)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</si>
  <si>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</si>
  <si>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</si>
  <si>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</si>
  <si>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</si>
  <si>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</si>
  <si>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</si>
  <si>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</si>
  <si>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</si>
  <si>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</si>
  <si>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</si>
  <si>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</si>
  <si>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</si>
  <si>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</si>
  <si>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</si>
  <si>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</si>
  <si>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</si>
  <si>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</si>
  <si>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</si>
  <si>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</si>
  <si>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</si>
  <si>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</si>
  <si>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</si>
  <si>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</si>
  <si>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</si>
  <si>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</si>
  <si>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</si>
  <si>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</si>
  <si>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</si>
  <si>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Hlabisa(KZN274)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</si>
  <si>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</si>
  <si>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</si>
  <si>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</si>
  <si>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</si>
  <si>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</si>
  <si>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</si>
  <si>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</si>
  <si>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</si>
  <si>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</si>
  <si>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</si>
  <si>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Hlabisa(KZN274)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</si>
  <si>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</si>
  <si>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</si>
  <si>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</si>
  <si>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</si>
  <si>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</si>
  <si>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</si>
  <si>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</si>
  <si>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</si>
  <si>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</si>
  <si>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</si>
  <si>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</si>
  <si>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</si>
  <si>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</si>
  <si>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</si>
  <si>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</si>
  <si>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</si>
  <si>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</si>
  <si>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</si>
  <si>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</si>
  <si>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</si>
  <si>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</si>
  <si>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</si>
  <si>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</si>
  <si>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</si>
  <si>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</si>
  <si>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</si>
  <si>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</si>
  <si>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</si>
  <si>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</si>
  <si>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</si>
  <si>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</si>
  <si>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</si>
  <si>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</si>
  <si>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Hlabisa(KZN274)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</si>
  <si>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</si>
  <si>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</si>
  <si>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</si>
  <si>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</si>
  <si>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</si>
  <si>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</si>
  <si>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</si>
  <si>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</si>
  <si>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</si>
  <si>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</si>
  <si>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</si>
  <si>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</si>
  <si>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</si>
  <si>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</si>
  <si>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</si>
  <si>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</si>
  <si>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</si>
  <si>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</si>
  <si>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</si>
  <si>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</si>
  <si>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</si>
  <si>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</si>
  <si>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</si>
  <si>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</si>
  <si>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</si>
  <si>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</si>
  <si>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Hlabisa(KZN274)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</si>
  <si>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</si>
  <si>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</si>
  <si>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</si>
  <si>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</si>
  <si>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</si>
  <si>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</si>
  <si>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</si>
  <si>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</si>
  <si>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</si>
  <si>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</si>
  <si>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</si>
  <si>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</si>
  <si>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</si>
  <si>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</si>
  <si>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</si>
  <si>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</si>
  <si>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</si>
  <si>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</si>
  <si>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</si>
  <si>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</si>
  <si>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</si>
  <si>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</si>
  <si>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</si>
  <si>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</si>
  <si>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Hlabisa(KZN274)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</si>
  <si>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</si>
  <si>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</si>
  <si>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</si>
  <si>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</si>
  <si>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</si>
  <si>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</si>
  <si>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</si>
  <si>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</si>
  <si>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</si>
  <si>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</si>
  <si>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</si>
  <si>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</si>
  <si>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</si>
  <si>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</si>
  <si>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</si>
  <si>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</si>
  <si>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</si>
  <si>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</si>
  <si>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</si>
  <si>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</si>
  <si>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</si>
  <si>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</si>
  <si>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</si>
  <si>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</si>
  <si>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</si>
  <si>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</si>
  <si>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</si>
  <si>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</si>
  <si>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</si>
  <si>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</si>
  <si>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</si>
  <si>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</si>
  <si>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</si>
  <si>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</si>
  <si>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</si>
  <si>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Hlabisa(KZN274)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</si>
  <si>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</si>
  <si>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</si>
  <si>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Hlabisa(KZN274)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</si>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</sst>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3567498</v>
      </c>
      <c r="C5" s="19">
        <v>0</v>
      </c>
      <c r="D5" s="59">
        <v>420000</v>
      </c>
      <c r="E5" s="60">
        <v>420000</v>
      </c>
      <c r="F5" s="60">
        <v>38375</v>
      </c>
      <c r="G5" s="60">
        <v>38375</v>
      </c>
      <c r="H5" s="60">
        <v>38375</v>
      </c>
      <c r="I5" s="60">
        <v>115125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115125</v>
      </c>
      <c r="W5" s="60">
        <v>105000</v>
      </c>
      <c r="X5" s="60">
        <v>10125</v>
      </c>
      <c r="Y5" s="61">
        <v>9.64</v>
      </c>
      <c r="Z5" s="62">
        <v>420000</v>
      </c>
    </row>
    <row r="6" spans="1:26" ht="13.5">
      <c r="A6" s="58" t="s">
        <v>32</v>
      </c>
      <c r="B6" s="19">
        <v>228259</v>
      </c>
      <c r="C6" s="19">
        <v>0</v>
      </c>
      <c r="D6" s="59">
        <v>289475</v>
      </c>
      <c r="E6" s="60">
        <v>289475</v>
      </c>
      <c r="F6" s="60">
        <v>1676</v>
      </c>
      <c r="G6" s="60">
        <v>1675</v>
      </c>
      <c r="H6" s="60">
        <v>1675</v>
      </c>
      <c r="I6" s="60">
        <v>5026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5026</v>
      </c>
      <c r="W6" s="60">
        <v>72369</v>
      </c>
      <c r="X6" s="60">
        <v>-67343</v>
      </c>
      <c r="Y6" s="61">
        <v>-93.06</v>
      </c>
      <c r="Z6" s="62">
        <v>289475</v>
      </c>
    </row>
    <row r="7" spans="1:26" ht="13.5">
      <c r="A7" s="58" t="s">
        <v>33</v>
      </c>
      <c r="B7" s="19">
        <v>484624</v>
      </c>
      <c r="C7" s="19">
        <v>0</v>
      </c>
      <c r="D7" s="59">
        <v>450000</v>
      </c>
      <c r="E7" s="60">
        <v>450000</v>
      </c>
      <c r="F7" s="60">
        <v>28593</v>
      </c>
      <c r="G7" s="60">
        <v>41945</v>
      </c>
      <c r="H7" s="60">
        <v>40772</v>
      </c>
      <c r="I7" s="60">
        <v>111310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111310</v>
      </c>
      <c r="W7" s="60">
        <v>112500</v>
      </c>
      <c r="X7" s="60">
        <v>-1190</v>
      </c>
      <c r="Y7" s="61">
        <v>-1.06</v>
      </c>
      <c r="Z7" s="62">
        <v>450000</v>
      </c>
    </row>
    <row r="8" spans="1:26" ht="13.5">
      <c r="A8" s="58" t="s">
        <v>34</v>
      </c>
      <c r="B8" s="19">
        <v>48550953</v>
      </c>
      <c r="C8" s="19">
        <v>0</v>
      </c>
      <c r="D8" s="59">
        <v>44260450</v>
      </c>
      <c r="E8" s="60">
        <v>44260450</v>
      </c>
      <c r="F8" s="60">
        <v>11666000</v>
      </c>
      <c r="G8" s="60">
        <v>1290000</v>
      </c>
      <c r="H8" s="60">
        <v>0</v>
      </c>
      <c r="I8" s="60">
        <v>12956000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12956000</v>
      </c>
      <c r="W8" s="60">
        <v>11065113</v>
      </c>
      <c r="X8" s="60">
        <v>1890887</v>
      </c>
      <c r="Y8" s="61">
        <v>17.09</v>
      </c>
      <c r="Z8" s="62">
        <v>44260450</v>
      </c>
    </row>
    <row r="9" spans="1:26" ht="13.5">
      <c r="A9" s="58" t="s">
        <v>35</v>
      </c>
      <c r="B9" s="19">
        <v>2256697</v>
      </c>
      <c r="C9" s="19">
        <v>0</v>
      </c>
      <c r="D9" s="59">
        <v>7187310</v>
      </c>
      <c r="E9" s="60">
        <v>7187310</v>
      </c>
      <c r="F9" s="60">
        <v>71642</v>
      </c>
      <c r="G9" s="60">
        <v>39566</v>
      </c>
      <c r="H9" s="60">
        <v>57866</v>
      </c>
      <c r="I9" s="60">
        <v>169074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169074</v>
      </c>
      <c r="W9" s="60">
        <v>1796828</v>
      </c>
      <c r="X9" s="60">
        <v>-1627754</v>
      </c>
      <c r="Y9" s="61">
        <v>-90.59</v>
      </c>
      <c r="Z9" s="62">
        <v>7187310</v>
      </c>
    </row>
    <row r="10" spans="1:26" ht="25.5">
      <c r="A10" s="63" t="s">
        <v>277</v>
      </c>
      <c r="B10" s="64">
        <f>SUM(B5:B9)</f>
        <v>55088031</v>
      </c>
      <c r="C10" s="64">
        <f>SUM(C5:C9)</f>
        <v>0</v>
      </c>
      <c r="D10" s="65">
        <f aca="true" t="shared" si="0" ref="D10:Z10">SUM(D5:D9)</f>
        <v>52607235</v>
      </c>
      <c r="E10" s="66">
        <f t="shared" si="0"/>
        <v>52607235</v>
      </c>
      <c r="F10" s="66">
        <f t="shared" si="0"/>
        <v>11806286</v>
      </c>
      <c r="G10" s="66">
        <f t="shared" si="0"/>
        <v>1411561</v>
      </c>
      <c r="H10" s="66">
        <f t="shared" si="0"/>
        <v>138688</v>
      </c>
      <c r="I10" s="66">
        <f t="shared" si="0"/>
        <v>13356535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13356535</v>
      </c>
      <c r="W10" s="66">
        <f t="shared" si="0"/>
        <v>13151810</v>
      </c>
      <c r="X10" s="66">
        <f t="shared" si="0"/>
        <v>204725</v>
      </c>
      <c r="Y10" s="67">
        <f>+IF(W10&lt;&gt;0,(X10/W10)*100,0)</f>
        <v>1.556629847906866</v>
      </c>
      <c r="Z10" s="68">
        <f t="shared" si="0"/>
        <v>52607235</v>
      </c>
    </row>
    <row r="11" spans="1:26" ht="13.5">
      <c r="A11" s="58" t="s">
        <v>37</v>
      </c>
      <c r="B11" s="19">
        <v>15122184</v>
      </c>
      <c r="C11" s="19">
        <v>0</v>
      </c>
      <c r="D11" s="59">
        <v>21302836</v>
      </c>
      <c r="E11" s="60">
        <v>21302836</v>
      </c>
      <c r="F11" s="60">
        <v>1137975</v>
      </c>
      <c r="G11" s="60">
        <v>1190039</v>
      </c>
      <c r="H11" s="60">
        <v>1137556</v>
      </c>
      <c r="I11" s="60">
        <v>3465570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3465570</v>
      </c>
      <c r="W11" s="60">
        <v>5325709</v>
      </c>
      <c r="X11" s="60">
        <v>-1860139</v>
      </c>
      <c r="Y11" s="61">
        <v>-34.93</v>
      </c>
      <c r="Z11" s="62">
        <v>21302836</v>
      </c>
    </row>
    <row r="12" spans="1:26" ht="13.5">
      <c r="A12" s="58" t="s">
        <v>38</v>
      </c>
      <c r="B12" s="19">
        <v>3755722</v>
      </c>
      <c r="C12" s="19">
        <v>0</v>
      </c>
      <c r="D12" s="59">
        <v>4755638</v>
      </c>
      <c r="E12" s="60">
        <v>4755638</v>
      </c>
      <c r="F12" s="60">
        <v>302246</v>
      </c>
      <c r="G12" s="60">
        <v>330546</v>
      </c>
      <c r="H12" s="60">
        <v>318589</v>
      </c>
      <c r="I12" s="60">
        <v>951381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951381</v>
      </c>
      <c r="W12" s="60">
        <v>1188910</v>
      </c>
      <c r="X12" s="60">
        <v>-237529</v>
      </c>
      <c r="Y12" s="61">
        <v>-19.98</v>
      </c>
      <c r="Z12" s="62">
        <v>4755638</v>
      </c>
    </row>
    <row r="13" spans="1:26" ht="13.5">
      <c r="A13" s="58" t="s">
        <v>278</v>
      </c>
      <c r="B13" s="19">
        <v>4424610</v>
      </c>
      <c r="C13" s="19">
        <v>0</v>
      </c>
      <c r="D13" s="59">
        <v>3000000</v>
      </c>
      <c r="E13" s="60">
        <v>3000000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750000</v>
      </c>
      <c r="X13" s="60">
        <v>-750000</v>
      </c>
      <c r="Y13" s="61">
        <v>-100</v>
      </c>
      <c r="Z13" s="62">
        <v>3000000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30000</v>
      </c>
      <c r="E15" s="60">
        <v>30000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7500</v>
      </c>
      <c r="X15" s="60">
        <v>-7500</v>
      </c>
      <c r="Y15" s="61">
        <v>-100</v>
      </c>
      <c r="Z15" s="62">
        <v>30000</v>
      </c>
    </row>
    <row r="16" spans="1:26" ht="13.5">
      <c r="A16" s="69" t="s">
        <v>42</v>
      </c>
      <c r="B16" s="19">
        <v>14778214</v>
      </c>
      <c r="C16" s="19">
        <v>0</v>
      </c>
      <c r="D16" s="59">
        <v>9250000</v>
      </c>
      <c r="E16" s="60">
        <v>9250000</v>
      </c>
      <c r="F16" s="60">
        <v>632562</v>
      </c>
      <c r="G16" s="60">
        <v>263205</v>
      </c>
      <c r="H16" s="60">
        <v>691501</v>
      </c>
      <c r="I16" s="60">
        <v>1587268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1587268</v>
      </c>
      <c r="W16" s="60">
        <v>2312500</v>
      </c>
      <c r="X16" s="60">
        <v>-725232</v>
      </c>
      <c r="Y16" s="61">
        <v>-31.36</v>
      </c>
      <c r="Z16" s="62">
        <v>9250000</v>
      </c>
    </row>
    <row r="17" spans="1:26" ht="13.5">
      <c r="A17" s="58" t="s">
        <v>43</v>
      </c>
      <c r="B17" s="19">
        <v>16427162</v>
      </c>
      <c r="C17" s="19">
        <v>0</v>
      </c>
      <c r="D17" s="59">
        <v>10366467</v>
      </c>
      <c r="E17" s="60">
        <v>10366467</v>
      </c>
      <c r="F17" s="60">
        <v>415977</v>
      </c>
      <c r="G17" s="60">
        <v>2717468</v>
      </c>
      <c r="H17" s="60">
        <v>737759</v>
      </c>
      <c r="I17" s="60">
        <v>3871204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3871204</v>
      </c>
      <c r="W17" s="60">
        <v>2591617</v>
      </c>
      <c r="X17" s="60">
        <v>1279587</v>
      </c>
      <c r="Y17" s="61">
        <v>49.37</v>
      </c>
      <c r="Z17" s="62">
        <v>10366467</v>
      </c>
    </row>
    <row r="18" spans="1:26" ht="13.5">
      <c r="A18" s="70" t="s">
        <v>44</v>
      </c>
      <c r="B18" s="71">
        <f>SUM(B11:B17)</f>
        <v>54507892</v>
      </c>
      <c r="C18" s="71">
        <f>SUM(C11:C17)</f>
        <v>0</v>
      </c>
      <c r="D18" s="72">
        <f aca="true" t="shared" si="1" ref="D18:Z18">SUM(D11:D17)</f>
        <v>48704941</v>
      </c>
      <c r="E18" s="73">
        <f t="shared" si="1"/>
        <v>48704941</v>
      </c>
      <c r="F18" s="73">
        <f t="shared" si="1"/>
        <v>2488760</v>
      </c>
      <c r="G18" s="73">
        <f t="shared" si="1"/>
        <v>4501258</v>
      </c>
      <c r="H18" s="73">
        <f t="shared" si="1"/>
        <v>2885405</v>
      </c>
      <c r="I18" s="73">
        <f t="shared" si="1"/>
        <v>9875423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9875423</v>
      </c>
      <c r="W18" s="73">
        <f t="shared" si="1"/>
        <v>12176236</v>
      </c>
      <c r="X18" s="73">
        <f t="shared" si="1"/>
        <v>-2300813</v>
      </c>
      <c r="Y18" s="67">
        <f>+IF(W18&lt;&gt;0,(X18/W18)*100,0)</f>
        <v>-18.895929743805887</v>
      </c>
      <c r="Z18" s="74">
        <f t="shared" si="1"/>
        <v>48704941</v>
      </c>
    </row>
    <row r="19" spans="1:26" ht="13.5">
      <c r="A19" s="70" t="s">
        <v>45</v>
      </c>
      <c r="B19" s="75">
        <f>+B10-B18</f>
        <v>580139</v>
      </c>
      <c r="C19" s="75">
        <f>+C10-C18</f>
        <v>0</v>
      </c>
      <c r="D19" s="76">
        <f aca="true" t="shared" si="2" ref="D19:Z19">+D10-D18</f>
        <v>3902294</v>
      </c>
      <c r="E19" s="77">
        <f t="shared" si="2"/>
        <v>3902294</v>
      </c>
      <c r="F19" s="77">
        <f t="shared" si="2"/>
        <v>9317526</v>
      </c>
      <c r="G19" s="77">
        <f t="shared" si="2"/>
        <v>-3089697</v>
      </c>
      <c r="H19" s="77">
        <f t="shared" si="2"/>
        <v>-2746717</v>
      </c>
      <c r="I19" s="77">
        <f t="shared" si="2"/>
        <v>3481112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3481112</v>
      </c>
      <c r="W19" s="77">
        <f>IF(E10=E18,0,W10-W18)</f>
        <v>975574</v>
      </c>
      <c r="X19" s="77">
        <f t="shared" si="2"/>
        <v>2505538</v>
      </c>
      <c r="Y19" s="78">
        <f>+IF(W19&lt;&gt;0,(X19/W19)*100,0)</f>
        <v>256.82705771166513</v>
      </c>
      <c r="Z19" s="79">
        <f t="shared" si="2"/>
        <v>3902294</v>
      </c>
    </row>
    <row r="20" spans="1:26" ht="13.5">
      <c r="A20" s="58" t="s">
        <v>46</v>
      </c>
      <c r="B20" s="19">
        <v>237250</v>
      </c>
      <c r="C20" s="19">
        <v>0</v>
      </c>
      <c r="D20" s="59">
        <v>12187550</v>
      </c>
      <c r="E20" s="60">
        <v>12187550</v>
      </c>
      <c r="F20" s="60">
        <v>3730000</v>
      </c>
      <c r="G20" s="60">
        <v>0</v>
      </c>
      <c r="H20" s="60">
        <v>3500000</v>
      </c>
      <c r="I20" s="60">
        <v>7230000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7230000</v>
      </c>
      <c r="W20" s="60">
        <v>3046888</v>
      </c>
      <c r="X20" s="60">
        <v>4183112</v>
      </c>
      <c r="Y20" s="61">
        <v>137.29</v>
      </c>
      <c r="Z20" s="62">
        <v>12187550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817389</v>
      </c>
      <c r="C22" s="86">
        <f>SUM(C19:C21)</f>
        <v>0</v>
      </c>
      <c r="D22" s="87">
        <f aca="true" t="shared" si="3" ref="D22:Z22">SUM(D19:D21)</f>
        <v>16089844</v>
      </c>
      <c r="E22" s="88">
        <f t="shared" si="3"/>
        <v>16089844</v>
      </c>
      <c r="F22" s="88">
        <f t="shared" si="3"/>
        <v>13047526</v>
      </c>
      <c r="G22" s="88">
        <f t="shared" si="3"/>
        <v>-3089697</v>
      </c>
      <c r="H22" s="88">
        <f t="shared" si="3"/>
        <v>753283</v>
      </c>
      <c r="I22" s="88">
        <f t="shared" si="3"/>
        <v>10711112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10711112</v>
      </c>
      <c r="W22" s="88">
        <f t="shared" si="3"/>
        <v>4022462</v>
      </c>
      <c r="X22" s="88">
        <f t="shared" si="3"/>
        <v>6688650</v>
      </c>
      <c r="Y22" s="89">
        <f>+IF(W22&lt;&gt;0,(X22/W22)*100,0)</f>
        <v>166.28249067362228</v>
      </c>
      <c r="Z22" s="90">
        <f t="shared" si="3"/>
        <v>16089844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817389</v>
      </c>
      <c r="C24" s="75">
        <f>SUM(C22:C23)</f>
        <v>0</v>
      </c>
      <c r="D24" s="76">
        <f aca="true" t="shared" si="4" ref="D24:Z24">SUM(D22:D23)</f>
        <v>16089844</v>
      </c>
      <c r="E24" s="77">
        <f t="shared" si="4"/>
        <v>16089844</v>
      </c>
      <c r="F24" s="77">
        <f t="shared" si="4"/>
        <v>13047526</v>
      </c>
      <c r="G24" s="77">
        <f t="shared" si="4"/>
        <v>-3089697</v>
      </c>
      <c r="H24" s="77">
        <f t="shared" si="4"/>
        <v>753283</v>
      </c>
      <c r="I24" s="77">
        <f t="shared" si="4"/>
        <v>10711112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10711112</v>
      </c>
      <c r="W24" s="77">
        <f t="shared" si="4"/>
        <v>4022462</v>
      </c>
      <c r="X24" s="77">
        <f t="shared" si="4"/>
        <v>6688650</v>
      </c>
      <c r="Y24" s="78">
        <f>+IF(W24&lt;&gt;0,(X24/W24)*100,0)</f>
        <v>166.28249067362228</v>
      </c>
      <c r="Z24" s="79">
        <f t="shared" si="4"/>
        <v>16089844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13537124</v>
      </c>
      <c r="E27" s="100">
        <v>13537124</v>
      </c>
      <c r="F27" s="100">
        <v>0</v>
      </c>
      <c r="G27" s="100">
        <v>524531</v>
      </c>
      <c r="H27" s="100">
        <v>880928</v>
      </c>
      <c r="I27" s="100">
        <v>1405459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1405459</v>
      </c>
      <c r="W27" s="100">
        <v>3384281</v>
      </c>
      <c r="X27" s="100">
        <v>-1978822</v>
      </c>
      <c r="Y27" s="101">
        <v>-58.47</v>
      </c>
      <c r="Z27" s="102">
        <v>13537124</v>
      </c>
    </row>
    <row r="28" spans="1:26" ht="13.5">
      <c r="A28" s="103" t="s">
        <v>46</v>
      </c>
      <c r="B28" s="19">
        <v>0</v>
      </c>
      <c r="C28" s="19">
        <v>0</v>
      </c>
      <c r="D28" s="59">
        <v>12187124</v>
      </c>
      <c r="E28" s="60">
        <v>12187124</v>
      </c>
      <c r="F28" s="60">
        <v>0</v>
      </c>
      <c r="G28" s="60">
        <v>524531</v>
      </c>
      <c r="H28" s="60">
        <v>880928</v>
      </c>
      <c r="I28" s="60">
        <v>1405459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1405459</v>
      </c>
      <c r="W28" s="60">
        <v>3046781</v>
      </c>
      <c r="X28" s="60">
        <v>-1641322</v>
      </c>
      <c r="Y28" s="61">
        <v>-53.87</v>
      </c>
      <c r="Z28" s="62">
        <v>12187124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1350000</v>
      </c>
      <c r="E31" s="60">
        <v>1350000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337500</v>
      </c>
      <c r="X31" s="60">
        <v>-337500</v>
      </c>
      <c r="Y31" s="61">
        <v>-100</v>
      </c>
      <c r="Z31" s="62">
        <v>1350000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13537124</v>
      </c>
      <c r="E32" s="100">
        <f t="shared" si="5"/>
        <v>13537124</v>
      </c>
      <c r="F32" s="100">
        <f t="shared" si="5"/>
        <v>0</v>
      </c>
      <c r="G32" s="100">
        <f t="shared" si="5"/>
        <v>524531</v>
      </c>
      <c r="H32" s="100">
        <f t="shared" si="5"/>
        <v>880928</v>
      </c>
      <c r="I32" s="100">
        <f t="shared" si="5"/>
        <v>1405459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1405459</v>
      </c>
      <c r="W32" s="100">
        <f t="shared" si="5"/>
        <v>3384281</v>
      </c>
      <c r="X32" s="100">
        <f t="shared" si="5"/>
        <v>-1978822</v>
      </c>
      <c r="Y32" s="101">
        <f>+IF(W32&lt;&gt;0,(X32/W32)*100,0)</f>
        <v>-58.47097212081385</v>
      </c>
      <c r="Z32" s="102">
        <f t="shared" si="5"/>
        <v>13537124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7604926</v>
      </c>
      <c r="C35" s="19">
        <v>0</v>
      </c>
      <c r="D35" s="59">
        <v>30637356</v>
      </c>
      <c r="E35" s="60">
        <v>30637356</v>
      </c>
      <c r="F35" s="60">
        <v>20150967</v>
      </c>
      <c r="G35" s="60">
        <v>15054384</v>
      </c>
      <c r="H35" s="60">
        <v>16925436</v>
      </c>
      <c r="I35" s="60">
        <v>16925436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16925436</v>
      </c>
      <c r="W35" s="60">
        <v>7659339</v>
      </c>
      <c r="X35" s="60">
        <v>9266097</v>
      </c>
      <c r="Y35" s="61">
        <v>120.98</v>
      </c>
      <c r="Z35" s="62">
        <v>30637356</v>
      </c>
    </row>
    <row r="36" spans="1:26" ht="13.5">
      <c r="A36" s="58" t="s">
        <v>57</v>
      </c>
      <c r="B36" s="19">
        <v>80313313</v>
      </c>
      <c r="C36" s="19">
        <v>0</v>
      </c>
      <c r="D36" s="59">
        <v>80182030</v>
      </c>
      <c r="E36" s="60">
        <v>80182030</v>
      </c>
      <c r="F36" s="60">
        <v>84673174</v>
      </c>
      <c r="G36" s="60">
        <v>93226962</v>
      </c>
      <c r="H36" s="60">
        <v>84101210</v>
      </c>
      <c r="I36" s="60">
        <v>84101210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84101210</v>
      </c>
      <c r="W36" s="60">
        <v>20045508</v>
      </c>
      <c r="X36" s="60">
        <v>64055702</v>
      </c>
      <c r="Y36" s="61">
        <v>319.55</v>
      </c>
      <c r="Z36" s="62">
        <v>80182030</v>
      </c>
    </row>
    <row r="37" spans="1:26" ht="13.5">
      <c r="A37" s="58" t="s">
        <v>58</v>
      </c>
      <c r="B37" s="19">
        <v>16883203</v>
      </c>
      <c r="C37" s="19">
        <v>0</v>
      </c>
      <c r="D37" s="59">
        <v>2561267</v>
      </c>
      <c r="E37" s="60">
        <v>2561267</v>
      </c>
      <c r="F37" s="60">
        <v>16108439</v>
      </c>
      <c r="G37" s="60">
        <v>22082322</v>
      </c>
      <c r="H37" s="60">
        <v>70171769</v>
      </c>
      <c r="I37" s="60">
        <v>70171769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70171769</v>
      </c>
      <c r="W37" s="60">
        <v>640317</v>
      </c>
      <c r="X37" s="60">
        <v>69531452</v>
      </c>
      <c r="Y37" s="61">
        <v>10858.91</v>
      </c>
      <c r="Z37" s="62">
        <v>2561267</v>
      </c>
    </row>
    <row r="38" spans="1:26" ht="13.5">
      <c r="A38" s="58" t="s">
        <v>59</v>
      </c>
      <c r="B38" s="19">
        <v>932149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70102887</v>
      </c>
      <c r="C39" s="19">
        <v>0</v>
      </c>
      <c r="D39" s="59">
        <v>108258119</v>
      </c>
      <c r="E39" s="60">
        <v>108258119</v>
      </c>
      <c r="F39" s="60">
        <v>88715702</v>
      </c>
      <c r="G39" s="60">
        <v>86199024</v>
      </c>
      <c r="H39" s="60">
        <v>30854877</v>
      </c>
      <c r="I39" s="60">
        <v>30854877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30854877</v>
      </c>
      <c r="W39" s="60">
        <v>27064530</v>
      </c>
      <c r="X39" s="60">
        <v>3790347</v>
      </c>
      <c r="Y39" s="61">
        <v>14</v>
      </c>
      <c r="Z39" s="62">
        <v>108258119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9947294</v>
      </c>
      <c r="C42" s="19">
        <v>0</v>
      </c>
      <c r="D42" s="59">
        <v>13854776</v>
      </c>
      <c r="E42" s="60">
        <v>13854776</v>
      </c>
      <c r="F42" s="60">
        <v>10808305</v>
      </c>
      <c r="G42" s="60">
        <v>-4633844</v>
      </c>
      <c r="H42" s="60">
        <v>2013772</v>
      </c>
      <c r="I42" s="60">
        <v>8188233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8188233</v>
      </c>
      <c r="W42" s="60">
        <v>1567441</v>
      </c>
      <c r="X42" s="60">
        <v>6620792</v>
      </c>
      <c r="Y42" s="61">
        <v>422.39</v>
      </c>
      <c r="Z42" s="62">
        <v>13854776</v>
      </c>
    </row>
    <row r="43" spans="1:26" ht="13.5">
      <c r="A43" s="58" t="s">
        <v>63</v>
      </c>
      <c r="B43" s="19">
        <v>-10025602</v>
      </c>
      <c r="C43" s="19">
        <v>0</v>
      </c>
      <c r="D43" s="59">
        <v>-13537550</v>
      </c>
      <c r="E43" s="60">
        <v>-13537550</v>
      </c>
      <c r="F43" s="60">
        <v>-3730000</v>
      </c>
      <c r="G43" s="60">
        <v>-794859</v>
      </c>
      <c r="H43" s="60">
        <v>-1004270</v>
      </c>
      <c r="I43" s="60">
        <v>-5529129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-5529129</v>
      </c>
      <c r="W43" s="60">
        <v>-6042157</v>
      </c>
      <c r="X43" s="60">
        <v>513028</v>
      </c>
      <c r="Y43" s="61">
        <v>-8.49</v>
      </c>
      <c r="Z43" s="62">
        <v>-13537550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-78308</v>
      </c>
      <c r="C45" s="22">
        <v>0</v>
      </c>
      <c r="D45" s="99">
        <v>373105</v>
      </c>
      <c r="E45" s="100">
        <v>373105</v>
      </c>
      <c r="F45" s="100">
        <v>7045970</v>
      </c>
      <c r="G45" s="100">
        <v>1617267</v>
      </c>
      <c r="H45" s="100">
        <v>2626769</v>
      </c>
      <c r="I45" s="100">
        <v>2626769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2626769</v>
      </c>
      <c r="W45" s="100">
        <v>-4418837</v>
      </c>
      <c r="X45" s="100">
        <v>7045606</v>
      </c>
      <c r="Y45" s="101">
        <v>-159.44</v>
      </c>
      <c r="Z45" s="102">
        <v>373105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44267</v>
      </c>
      <c r="C49" s="52">
        <v>0</v>
      </c>
      <c r="D49" s="129">
        <v>26833</v>
      </c>
      <c r="E49" s="54">
        <v>26551</v>
      </c>
      <c r="F49" s="54">
        <v>0</v>
      </c>
      <c r="G49" s="54">
        <v>0</v>
      </c>
      <c r="H49" s="54">
        <v>0</v>
      </c>
      <c r="I49" s="54">
        <v>75520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107571</v>
      </c>
      <c r="W49" s="54">
        <v>94808</v>
      </c>
      <c r="X49" s="54">
        <v>2279849</v>
      </c>
      <c r="Y49" s="54">
        <v>0</v>
      </c>
      <c r="Z49" s="130">
        <v>2655399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137117</v>
      </c>
      <c r="C51" s="52">
        <v>0</v>
      </c>
      <c r="D51" s="129">
        <v>-18240</v>
      </c>
      <c r="E51" s="54">
        <v>169077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20350</v>
      </c>
      <c r="X51" s="54">
        <v>0</v>
      </c>
      <c r="Y51" s="54">
        <v>0</v>
      </c>
      <c r="Z51" s="130">
        <v>308304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20.516670772157973</v>
      </c>
      <c r="C58" s="5">
        <f>IF(C67=0,0,+(C76/C67)*100)</f>
        <v>0</v>
      </c>
      <c r="D58" s="6">
        <f aca="true" t="shared" si="6" ref="D58:Z58">IF(D67=0,0,+(D76/D67)*100)</f>
        <v>68.76790830945558</v>
      </c>
      <c r="E58" s="7">
        <f t="shared" si="6"/>
        <v>68.76790830945558</v>
      </c>
      <c r="F58" s="7">
        <f t="shared" si="6"/>
        <v>5.4078200546562964</v>
      </c>
      <c r="G58" s="7">
        <f t="shared" si="6"/>
        <v>90.45218305335487</v>
      </c>
      <c r="H58" s="7">
        <f t="shared" si="6"/>
        <v>371.16755410511854</v>
      </c>
      <c r="I58" s="7">
        <f t="shared" si="6"/>
        <v>143.47268001006236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143.47268001006236</v>
      </c>
      <c r="W58" s="7">
        <f t="shared" si="6"/>
        <v>68.76779729965325</v>
      </c>
      <c r="X58" s="7">
        <f t="shared" si="6"/>
        <v>0</v>
      </c>
      <c r="Y58" s="7">
        <f t="shared" si="6"/>
        <v>0</v>
      </c>
      <c r="Z58" s="8">
        <f t="shared" si="6"/>
        <v>68.76790830945558</v>
      </c>
    </row>
    <row r="59" spans="1:26" ht="13.5">
      <c r="A59" s="37" t="s">
        <v>31</v>
      </c>
      <c r="B59" s="9">
        <f aca="true" t="shared" si="7" ref="B59:Z66">IF(B68=0,0,+(B77/B68)*100)</f>
        <v>9.999973887983511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7.919218241042346</v>
      </c>
      <c r="G59" s="10">
        <f t="shared" si="7"/>
        <v>119.78631921824103</v>
      </c>
      <c r="H59" s="10">
        <f t="shared" si="7"/>
        <v>440.5315960912052</v>
      </c>
      <c r="I59" s="10">
        <f t="shared" si="7"/>
        <v>189.41237785016287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189.41237785016287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43.527074876932375</v>
      </c>
      <c r="E60" s="13">
        <f t="shared" si="7"/>
        <v>43.527074876932375</v>
      </c>
      <c r="F60" s="13">
        <f t="shared" si="7"/>
        <v>2.863961813842482</v>
      </c>
      <c r="G60" s="13">
        <f t="shared" si="7"/>
        <v>29.850746268656714</v>
      </c>
      <c r="H60" s="13">
        <f t="shared" si="7"/>
        <v>228.11940298507466</v>
      </c>
      <c r="I60" s="13">
        <f t="shared" si="7"/>
        <v>86.92797453243136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86.92797453243136</v>
      </c>
      <c r="W60" s="13">
        <f t="shared" si="7"/>
        <v>43.52692451187663</v>
      </c>
      <c r="X60" s="13">
        <f t="shared" si="7"/>
        <v>0</v>
      </c>
      <c r="Y60" s="13">
        <f t="shared" si="7"/>
        <v>0</v>
      </c>
      <c r="Z60" s="14">
        <f t="shared" si="7"/>
        <v>43.527074876932375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43.527074876932375</v>
      </c>
      <c r="E64" s="13">
        <f t="shared" si="7"/>
        <v>43.527074876932375</v>
      </c>
      <c r="F64" s="13">
        <f t="shared" si="7"/>
        <v>2.863961813842482</v>
      </c>
      <c r="G64" s="13">
        <f t="shared" si="7"/>
        <v>29.850746268656714</v>
      </c>
      <c r="H64" s="13">
        <f t="shared" si="7"/>
        <v>228.11940298507466</v>
      </c>
      <c r="I64" s="13">
        <f t="shared" si="7"/>
        <v>86.92797453243136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86.92797453243136</v>
      </c>
      <c r="W64" s="13">
        <f t="shared" si="7"/>
        <v>43.52692451187663</v>
      </c>
      <c r="X64" s="13">
        <f t="shared" si="7"/>
        <v>0</v>
      </c>
      <c r="Y64" s="13">
        <f t="shared" si="7"/>
        <v>0</v>
      </c>
      <c r="Z64" s="14">
        <f t="shared" si="7"/>
        <v>43.527074876932375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216.53458057251746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3767312</v>
      </c>
      <c r="C67" s="24"/>
      <c r="D67" s="25">
        <v>619475</v>
      </c>
      <c r="E67" s="26">
        <v>619475</v>
      </c>
      <c r="F67" s="26">
        <v>57084</v>
      </c>
      <c r="G67" s="26">
        <v>51373</v>
      </c>
      <c r="H67" s="26">
        <v>46576</v>
      </c>
      <c r="I67" s="26">
        <v>155033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155033</v>
      </c>
      <c r="W67" s="26">
        <v>154869</v>
      </c>
      <c r="X67" s="26"/>
      <c r="Y67" s="25"/>
      <c r="Z67" s="27">
        <v>619475</v>
      </c>
    </row>
    <row r="68" spans="1:26" ht="13.5" hidden="1">
      <c r="A68" s="37" t="s">
        <v>31</v>
      </c>
      <c r="B68" s="19">
        <v>3446689</v>
      </c>
      <c r="C68" s="19"/>
      <c r="D68" s="20">
        <v>300000</v>
      </c>
      <c r="E68" s="21">
        <v>300000</v>
      </c>
      <c r="F68" s="21">
        <v>38375</v>
      </c>
      <c r="G68" s="21">
        <v>38375</v>
      </c>
      <c r="H68" s="21">
        <v>38375</v>
      </c>
      <c r="I68" s="21">
        <v>115125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115125</v>
      </c>
      <c r="W68" s="21">
        <v>75000</v>
      </c>
      <c r="X68" s="21"/>
      <c r="Y68" s="20"/>
      <c r="Z68" s="23">
        <v>300000</v>
      </c>
    </row>
    <row r="69" spans="1:26" ht="13.5" hidden="1">
      <c r="A69" s="38" t="s">
        <v>32</v>
      </c>
      <c r="B69" s="19">
        <v>228259</v>
      </c>
      <c r="C69" s="19"/>
      <c r="D69" s="20">
        <v>289475</v>
      </c>
      <c r="E69" s="21">
        <v>289475</v>
      </c>
      <c r="F69" s="21">
        <v>1676</v>
      </c>
      <c r="G69" s="21">
        <v>1675</v>
      </c>
      <c r="H69" s="21">
        <v>1675</v>
      </c>
      <c r="I69" s="21">
        <v>5026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5026</v>
      </c>
      <c r="W69" s="21">
        <v>72369</v>
      </c>
      <c r="X69" s="21"/>
      <c r="Y69" s="20"/>
      <c r="Z69" s="23">
        <v>289475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228259</v>
      </c>
      <c r="C73" s="19"/>
      <c r="D73" s="20">
        <v>289475</v>
      </c>
      <c r="E73" s="21">
        <v>289475</v>
      </c>
      <c r="F73" s="21">
        <v>1676</v>
      </c>
      <c r="G73" s="21">
        <v>1675</v>
      </c>
      <c r="H73" s="21">
        <v>1675</v>
      </c>
      <c r="I73" s="21">
        <v>5026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5026</v>
      </c>
      <c r="W73" s="21">
        <v>72369</v>
      </c>
      <c r="X73" s="21"/>
      <c r="Y73" s="20"/>
      <c r="Z73" s="23">
        <v>289475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92364</v>
      </c>
      <c r="C75" s="28"/>
      <c r="D75" s="29">
        <v>30000</v>
      </c>
      <c r="E75" s="30">
        <v>30000</v>
      </c>
      <c r="F75" s="30">
        <v>17033</v>
      </c>
      <c r="G75" s="30">
        <v>11323</v>
      </c>
      <c r="H75" s="30">
        <v>6526</v>
      </c>
      <c r="I75" s="30">
        <v>34882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34882</v>
      </c>
      <c r="W75" s="30">
        <v>7500</v>
      </c>
      <c r="X75" s="30"/>
      <c r="Y75" s="29"/>
      <c r="Z75" s="31">
        <v>30000</v>
      </c>
    </row>
    <row r="76" spans="1:26" ht="13.5" hidden="1">
      <c r="A76" s="42" t="s">
        <v>286</v>
      </c>
      <c r="B76" s="32">
        <v>772927</v>
      </c>
      <c r="C76" s="32"/>
      <c r="D76" s="33">
        <v>426000</v>
      </c>
      <c r="E76" s="34">
        <v>426000</v>
      </c>
      <c r="F76" s="34">
        <v>3087</v>
      </c>
      <c r="G76" s="34">
        <v>46468</v>
      </c>
      <c r="H76" s="34">
        <v>172875</v>
      </c>
      <c r="I76" s="34">
        <v>222430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222430</v>
      </c>
      <c r="W76" s="34">
        <v>106500</v>
      </c>
      <c r="X76" s="34"/>
      <c r="Y76" s="33"/>
      <c r="Z76" s="35">
        <v>426000</v>
      </c>
    </row>
    <row r="77" spans="1:26" ht="13.5" hidden="1">
      <c r="A77" s="37" t="s">
        <v>31</v>
      </c>
      <c r="B77" s="19">
        <v>344668</v>
      </c>
      <c r="C77" s="19"/>
      <c r="D77" s="20">
        <v>300000</v>
      </c>
      <c r="E77" s="21">
        <v>300000</v>
      </c>
      <c r="F77" s="21">
        <v>3039</v>
      </c>
      <c r="G77" s="21">
        <v>45968</v>
      </c>
      <c r="H77" s="21">
        <v>169054</v>
      </c>
      <c r="I77" s="21">
        <v>218061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218061</v>
      </c>
      <c r="W77" s="21">
        <v>75000</v>
      </c>
      <c r="X77" s="21"/>
      <c r="Y77" s="20"/>
      <c r="Z77" s="23">
        <v>300000</v>
      </c>
    </row>
    <row r="78" spans="1:26" ht="13.5" hidden="1">
      <c r="A78" s="38" t="s">
        <v>32</v>
      </c>
      <c r="B78" s="19">
        <v>228259</v>
      </c>
      <c r="C78" s="19"/>
      <c r="D78" s="20">
        <v>126000</v>
      </c>
      <c r="E78" s="21">
        <v>126000</v>
      </c>
      <c r="F78" s="21">
        <v>48</v>
      </c>
      <c r="G78" s="21">
        <v>500</v>
      </c>
      <c r="H78" s="21">
        <v>3821</v>
      </c>
      <c r="I78" s="21">
        <v>4369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4369</v>
      </c>
      <c r="W78" s="21">
        <v>31500</v>
      </c>
      <c r="X78" s="21"/>
      <c r="Y78" s="20"/>
      <c r="Z78" s="23">
        <v>126000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228259</v>
      </c>
      <c r="C82" s="19"/>
      <c r="D82" s="20">
        <v>126000</v>
      </c>
      <c r="E82" s="21">
        <v>126000</v>
      </c>
      <c r="F82" s="21">
        <v>48</v>
      </c>
      <c r="G82" s="21">
        <v>500</v>
      </c>
      <c r="H82" s="21">
        <v>3821</v>
      </c>
      <c r="I82" s="21">
        <v>4369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4369</v>
      </c>
      <c r="W82" s="21">
        <v>31500</v>
      </c>
      <c r="X82" s="21"/>
      <c r="Y82" s="20"/>
      <c r="Z82" s="23">
        <v>126000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200000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42574038</v>
      </c>
      <c r="D5" s="153">
        <f>SUM(D6:D8)</f>
        <v>0</v>
      </c>
      <c r="E5" s="154">
        <f t="shared" si="0"/>
        <v>58251919</v>
      </c>
      <c r="F5" s="100">
        <f t="shared" si="0"/>
        <v>58251919</v>
      </c>
      <c r="G5" s="100">
        <f t="shared" si="0"/>
        <v>11770178</v>
      </c>
      <c r="H5" s="100">
        <f t="shared" si="0"/>
        <v>993063</v>
      </c>
      <c r="I5" s="100">
        <f t="shared" si="0"/>
        <v>104652</v>
      </c>
      <c r="J5" s="100">
        <f t="shared" si="0"/>
        <v>12867893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12867893</v>
      </c>
      <c r="X5" s="100">
        <f t="shared" si="0"/>
        <v>14562980</v>
      </c>
      <c r="Y5" s="100">
        <f t="shared" si="0"/>
        <v>-1695087</v>
      </c>
      <c r="Z5" s="137">
        <f>+IF(X5&lt;&gt;0,+(Y5/X5)*100,0)</f>
        <v>-11.639698742977057</v>
      </c>
      <c r="AA5" s="153">
        <f>SUM(AA6:AA8)</f>
        <v>58251919</v>
      </c>
    </row>
    <row r="6" spans="1:27" ht="13.5">
      <c r="A6" s="138" t="s">
        <v>75</v>
      </c>
      <c r="B6" s="136"/>
      <c r="C6" s="155">
        <v>36833949</v>
      </c>
      <c r="D6" s="155"/>
      <c r="E6" s="156">
        <v>55701919</v>
      </c>
      <c r="F6" s="60">
        <v>55701919</v>
      </c>
      <c r="G6" s="60">
        <v>10023159</v>
      </c>
      <c r="H6" s="60">
        <v>9390</v>
      </c>
      <c r="I6" s="60">
        <v>17925</v>
      </c>
      <c r="J6" s="60">
        <v>10050474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10050474</v>
      </c>
      <c r="X6" s="60">
        <v>13925480</v>
      </c>
      <c r="Y6" s="60">
        <v>-3875006</v>
      </c>
      <c r="Z6" s="140">
        <v>-27.83</v>
      </c>
      <c r="AA6" s="155">
        <v>55701919</v>
      </c>
    </row>
    <row r="7" spans="1:27" ht="13.5">
      <c r="A7" s="138" t="s">
        <v>76</v>
      </c>
      <c r="B7" s="136"/>
      <c r="C7" s="157">
        <v>5665749</v>
      </c>
      <c r="D7" s="157"/>
      <c r="E7" s="158">
        <v>2550000</v>
      </c>
      <c r="F7" s="159">
        <v>2550000</v>
      </c>
      <c r="G7" s="159">
        <v>1747019</v>
      </c>
      <c r="H7" s="159">
        <v>983673</v>
      </c>
      <c r="I7" s="159">
        <v>86727</v>
      </c>
      <c r="J7" s="159">
        <v>2817419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2817419</v>
      </c>
      <c r="X7" s="159">
        <v>637500</v>
      </c>
      <c r="Y7" s="159">
        <v>2179919</v>
      </c>
      <c r="Z7" s="141">
        <v>341.95</v>
      </c>
      <c r="AA7" s="157">
        <v>2550000</v>
      </c>
    </row>
    <row r="8" spans="1:27" ht="13.5">
      <c r="A8" s="138" t="s">
        <v>77</v>
      </c>
      <c r="B8" s="136"/>
      <c r="C8" s="155">
        <v>74340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1588627</v>
      </c>
      <c r="D9" s="153">
        <f>SUM(D10:D14)</f>
        <v>0</v>
      </c>
      <c r="E9" s="154">
        <f t="shared" si="1"/>
        <v>6253391</v>
      </c>
      <c r="F9" s="100">
        <f t="shared" si="1"/>
        <v>6253391</v>
      </c>
      <c r="G9" s="100">
        <f t="shared" si="1"/>
        <v>34432</v>
      </c>
      <c r="H9" s="100">
        <f t="shared" si="1"/>
        <v>16823</v>
      </c>
      <c r="I9" s="100">
        <f t="shared" si="1"/>
        <v>27624</v>
      </c>
      <c r="J9" s="100">
        <f t="shared" si="1"/>
        <v>78879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78879</v>
      </c>
      <c r="X9" s="100">
        <f t="shared" si="1"/>
        <v>1563348</v>
      </c>
      <c r="Y9" s="100">
        <f t="shared" si="1"/>
        <v>-1484469</v>
      </c>
      <c r="Z9" s="137">
        <f>+IF(X9&lt;&gt;0,+(Y9/X9)*100,0)</f>
        <v>-94.95448230336432</v>
      </c>
      <c r="AA9" s="153">
        <f>SUM(AA10:AA14)</f>
        <v>6253391</v>
      </c>
    </row>
    <row r="10" spans="1:27" ht="13.5">
      <c r="A10" s="138" t="s">
        <v>79</v>
      </c>
      <c r="B10" s="136"/>
      <c r="C10" s="155">
        <v>530057</v>
      </c>
      <c r="D10" s="155"/>
      <c r="E10" s="156">
        <v>975000</v>
      </c>
      <c r="F10" s="60">
        <v>975000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243750</v>
      </c>
      <c r="Y10" s="60">
        <v>-243750</v>
      </c>
      <c r="Z10" s="140">
        <v>-100</v>
      </c>
      <c r="AA10" s="155">
        <v>975000</v>
      </c>
    </row>
    <row r="11" spans="1:27" ht="13.5">
      <c r="A11" s="138" t="s">
        <v>80</v>
      </c>
      <c r="B11" s="136"/>
      <c r="C11" s="155">
        <v>336859</v>
      </c>
      <c r="D11" s="155"/>
      <c r="E11" s="156"/>
      <c r="F11" s="60"/>
      <c r="G11" s="60"/>
      <c r="H11" s="60"/>
      <c r="I11" s="60">
        <v>9306</v>
      </c>
      <c r="J11" s="60">
        <v>9306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9306</v>
      </c>
      <c r="X11" s="60"/>
      <c r="Y11" s="60">
        <v>9306</v>
      </c>
      <c r="Z11" s="140">
        <v>0</v>
      </c>
      <c r="AA11" s="155"/>
    </row>
    <row r="12" spans="1:27" ht="13.5">
      <c r="A12" s="138" t="s">
        <v>81</v>
      </c>
      <c r="B12" s="136"/>
      <c r="C12" s="155">
        <v>721711</v>
      </c>
      <c r="D12" s="155"/>
      <c r="E12" s="156">
        <v>5278391</v>
      </c>
      <c r="F12" s="60">
        <v>5278391</v>
      </c>
      <c r="G12" s="60">
        <v>34432</v>
      </c>
      <c r="H12" s="60">
        <v>16823</v>
      </c>
      <c r="I12" s="60">
        <v>18318</v>
      </c>
      <c r="J12" s="60">
        <v>69573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69573</v>
      </c>
      <c r="X12" s="60">
        <v>1319598</v>
      </c>
      <c r="Y12" s="60">
        <v>-1250025</v>
      </c>
      <c r="Z12" s="140">
        <v>-94.73</v>
      </c>
      <c r="AA12" s="155">
        <v>5278391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10934357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3730000</v>
      </c>
      <c r="H15" s="100">
        <f t="shared" si="2"/>
        <v>400000</v>
      </c>
      <c r="I15" s="100">
        <f t="shared" si="2"/>
        <v>3504737</v>
      </c>
      <c r="J15" s="100">
        <f t="shared" si="2"/>
        <v>7634737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7634737</v>
      </c>
      <c r="X15" s="100">
        <f t="shared" si="2"/>
        <v>0</v>
      </c>
      <c r="Y15" s="100">
        <f t="shared" si="2"/>
        <v>7634737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>
        <v>10934357</v>
      </c>
      <c r="D16" s="155"/>
      <c r="E16" s="156"/>
      <c r="F16" s="60"/>
      <c r="G16" s="60">
        <v>3730000</v>
      </c>
      <c r="H16" s="60">
        <v>400000</v>
      </c>
      <c r="I16" s="60">
        <v>3504737</v>
      </c>
      <c r="J16" s="60">
        <v>7634737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7634737</v>
      </c>
      <c r="X16" s="60"/>
      <c r="Y16" s="60">
        <v>7634737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228259</v>
      </c>
      <c r="D19" s="153">
        <f>SUM(D20:D23)</f>
        <v>0</v>
      </c>
      <c r="E19" s="154">
        <f t="shared" si="3"/>
        <v>289475</v>
      </c>
      <c r="F19" s="100">
        <f t="shared" si="3"/>
        <v>289475</v>
      </c>
      <c r="G19" s="100">
        <f t="shared" si="3"/>
        <v>1676</v>
      </c>
      <c r="H19" s="100">
        <f t="shared" si="3"/>
        <v>1675</v>
      </c>
      <c r="I19" s="100">
        <f t="shared" si="3"/>
        <v>1675</v>
      </c>
      <c r="J19" s="100">
        <f t="shared" si="3"/>
        <v>5026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5026</v>
      </c>
      <c r="X19" s="100">
        <f t="shared" si="3"/>
        <v>72369</v>
      </c>
      <c r="Y19" s="100">
        <f t="shared" si="3"/>
        <v>-67343</v>
      </c>
      <c r="Z19" s="137">
        <f>+IF(X19&lt;&gt;0,+(Y19/X19)*100,0)</f>
        <v>-93.0550373778828</v>
      </c>
      <c r="AA19" s="153">
        <f>SUM(AA20:AA23)</f>
        <v>289475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228259</v>
      </c>
      <c r="D23" s="155"/>
      <c r="E23" s="156">
        <v>289475</v>
      </c>
      <c r="F23" s="60">
        <v>289475</v>
      </c>
      <c r="G23" s="60">
        <v>1676</v>
      </c>
      <c r="H23" s="60">
        <v>1675</v>
      </c>
      <c r="I23" s="60">
        <v>1675</v>
      </c>
      <c r="J23" s="60">
        <v>5026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5026</v>
      </c>
      <c r="X23" s="60">
        <v>72369</v>
      </c>
      <c r="Y23" s="60">
        <v>-67343</v>
      </c>
      <c r="Z23" s="140">
        <v>-93.06</v>
      </c>
      <c r="AA23" s="155">
        <v>289475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55325281</v>
      </c>
      <c r="D25" s="168">
        <f>+D5+D9+D15+D19+D24</f>
        <v>0</v>
      </c>
      <c r="E25" s="169">
        <f t="shared" si="4"/>
        <v>64794785</v>
      </c>
      <c r="F25" s="73">
        <f t="shared" si="4"/>
        <v>64794785</v>
      </c>
      <c r="G25" s="73">
        <f t="shared" si="4"/>
        <v>15536286</v>
      </c>
      <c r="H25" s="73">
        <f t="shared" si="4"/>
        <v>1411561</v>
      </c>
      <c r="I25" s="73">
        <f t="shared" si="4"/>
        <v>3638688</v>
      </c>
      <c r="J25" s="73">
        <f t="shared" si="4"/>
        <v>20586535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20586535</v>
      </c>
      <c r="X25" s="73">
        <f t="shared" si="4"/>
        <v>16198697</v>
      </c>
      <c r="Y25" s="73">
        <f t="shared" si="4"/>
        <v>4387838</v>
      </c>
      <c r="Z25" s="170">
        <f>+IF(X25&lt;&gt;0,+(Y25/X25)*100,0)</f>
        <v>27.087598465481516</v>
      </c>
      <c r="AA25" s="168">
        <f>+AA5+AA9+AA15+AA19+AA24</f>
        <v>64794785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44810157</v>
      </c>
      <c r="D28" s="153">
        <f>SUM(D29:D31)</f>
        <v>0</v>
      </c>
      <c r="E28" s="154">
        <f t="shared" si="5"/>
        <v>35902796</v>
      </c>
      <c r="F28" s="100">
        <f t="shared" si="5"/>
        <v>35902796</v>
      </c>
      <c r="G28" s="100">
        <f t="shared" si="5"/>
        <v>1777268</v>
      </c>
      <c r="H28" s="100">
        <f t="shared" si="5"/>
        <v>2068450</v>
      </c>
      <c r="I28" s="100">
        <f t="shared" si="5"/>
        <v>2010224</v>
      </c>
      <c r="J28" s="100">
        <f t="shared" si="5"/>
        <v>5855942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5855942</v>
      </c>
      <c r="X28" s="100">
        <f t="shared" si="5"/>
        <v>8975699</v>
      </c>
      <c r="Y28" s="100">
        <f t="shared" si="5"/>
        <v>-3119757</v>
      </c>
      <c r="Z28" s="137">
        <f>+IF(X28&lt;&gt;0,+(Y28/X28)*100,0)</f>
        <v>-34.7578166335569</v>
      </c>
      <c r="AA28" s="153">
        <f>SUM(AA29:AA31)</f>
        <v>35902796</v>
      </c>
    </row>
    <row r="29" spans="1:27" ht="13.5">
      <c r="A29" s="138" t="s">
        <v>75</v>
      </c>
      <c r="B29" s="136"/>
      <c r="C29" s="155">
        <v>25510152</v>
      </c>
      <c r="D29" s="155"/>
      <c r="E29" s="156">
        <v>25140767</v>
      </c>
      <c r="F29" s="60">
        <v>25140767</v>
      </c>
      <c r="G29" s="60">
        <v>1302143</v>
      </c>
      <c r="H29" s="60">
        <v>1226237</v>
      </c>
      <c r="I29" s="60">
        <v>1494456</v>
      </c>
      <c r="J29" s="60">
        <v>4022836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4022836</v>
      </c>
      <c r="X29" s="60">
        <v>6285192</v>
      </c>
      <c r="Y29" s="60">
        <v>-2262356</v>
      </c>
      <c r="Z29" s="140">
        <v>-36</v>
      </c>
      <c r="AA29" s="155">
        <v>25140767</v>
      </c>
    </row>
    <row r="30" spans="1:27" ht="13.5">
      <c r="A30" s="138" t="s">
        <v>76</v>
      </c>
      <c r="B30" s="136"/>
      <c r="C30" s="157">
        <v>13676848</v>
      </c>
      <c r="D30" s="157"/>
      <c r="E30" s="158">
        <v>6199668</v>
      </c>
      <c r="F30" s="159">
        <v>6199668</v>
      </c>
      <c r="G30" s="159">
        <v>179909</v>
      </c>
      <c r="H30" s="159">
        <v>544484</v>
      </c>
      <c r="I30" s="159">
        <v>222006</v>
      </c>
      <c r="J30" s="159">
        <v>946399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946399</v>
      </c>
      <c r="X30" s="159">
        <v>1549917</v>
      </c>
      <c r="Y30" s="159">
        <v>-603518</v>
      </c>
      <c r="Z30" s="141">
        <v>-38.94</v>
      </c>
      <c r="AA30" s="157">
        <v>6199668</v>
      </c>
    </row>
    <row r="31" spans="1:27" ht="13.5">
      <c r="A31" s="138" t="s">
        <v>77</v>
      </c>
      <c r="B31" s="136"/>
      <c r="C31" s="155">
        <v>5623157</v>
      </c>
      <c r="D31" s="155"/>
      <c r="E31" s="156">
        <v>4562361</v>
      </c>
      <c r="F31" s="60">
        <v>4562361</v>
      </c>
      <c r="G31" s="60">
        <v>295216</v>
      </c>
      <c r="H31" s="60">
        <v>297729</v>
      </c>
      <c r="I31" s="60">
        <v>293762</v>
      </c>
      <c r="J31" s="60">
        <v>886707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886707</v>
      </c>
      <c r="X31" s="60">
        <v>1140590</v>
      </c>
      <c r="Y31" s="60">
        <v>-253883</v>
      </c>
      <c r="Z31" s="140">
        <v>-22.26</v>
      </c>
      <c r="AA31" s="155">
        <v>4562361</v>
      </c>
    </row>
    <row r="32" spans="1:27" ht="13.5">
      <c r="A32" s="135" t="s">
        <v>78</v>
      </c>
      <c r="B32" s="136"/>
      <c r="C32" s="153">
        <f aca="true" t="shared" si="6" ref="C32:Y32">SUM(C33:C37)</f>
        <v>6496668</v>
      </c>
      <c r="D32" s="153">
        <f>SUM(D33:D37)</f>
        <v>0</v>
      </c>
      <c r="E32" s="154">
        <f t="shared" si="6"/>
        <v>7270035</v>
      </c>
      <c r="F32" s="100">
        <f t="shared" si="6"/>
        <v>7270035</v>
      </c>
      <c r="G32" s="100">
        <f t="shared" si="6"/>
        <v>435015</v>
      </c>
      <c r="H32" s="100">
        <f t="shared" si="6"/>
        <v>547625</v>
      </c>
      <c r="I32" s="100">
        <f t="shared" si="6"/>
        <v>567372</v>
      </c>
      <c r="J32" s="100">
        <f t="shared" si="6"/>
        <v>1550012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1550012</v>
      </c>
      <c r="X32" s="100">
        <f t="shared" si="6"/>
        <v>1817509</v>
      </c>
      <c r="Y32" s="100">
        <f t="shared" si="6"/>
        <v>-267497</v>
      </c>
      <c r="Z32" s="137">
        <f>+IF(X32&lt;&gt;0,+(Y32/X32)*100,0)</f>
        <v>-14.717781314975605</v>
      </c>
      <c r="AA32" s="153">
        <f>SUM(AA33:AA37)</f>
        <v>7270035</v>
      </c>
    </row>
    <row r="33" spans="1:27" ht="13.5">
      <c r="A33" s="138" t="s">
        <v>79</v>
      </c>
      <c r="B33" s="136"/>
      <c r="C33" s="155">
        <v>1818854</v>
      </c>
      <c r="D33" s="155"/>
      <c r="E33" s="156">
        <v>1616273</v>
      </c>
      <c r="F33" s="60">
        <v>1616273</v>
      </c>
      <c r="G33" s="60">
        <v>172749</v>
      </c>
      <c r="H33" s="60">
        <v>205623</v>
      </c>
      <c r="I33" s="60">
        <v>213572</v>
      </c>
      <c r="J33" s="60">
        <v>591944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591944</v>
      </c>
      <c r="X33" s="60">
        <v>404068</v>
      </c>
      <c r="Y33" s="60">
        <v>187876</v>
      </c>
      <c r="Z33" s="140">
        <v>46.5</v>
      </c>
      <c r="AA33" s="155">
        <v>1616273</v>
      </c>
    </row>
    <row r="34" spans="1:27" ht="13.5">
      <c r="A34" s="138" t="s">
        <v>80</v>
      </c>
      <c r="B34" s="136"/>
      <c r="C34" s="155">
        <v>206559</v>
      </c>
      <c r="D34" s="155"/>
      <c r="E34" s="156">
        <v>250000</v>
      </c>
      <c r="F34" s="60">
        <v>250000</v>
      </c>
      <c r="G34" s="60">
        <v>15402</v>
      </c>
      <c r="H34" s="60">
        <v>9306</v>
      </c>
      <c r="I34" s="60">
        <v>56769</v>
      </c>
      <c r="J34" s="60">
        <v>81477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81477</v>
      </c>
      <c r="X34" s="60">
        <v>62500</v>
      </c>
      <c r="Y34" s="60">
        <v>18977</v>
      </c>
      <c r="Z34" s="140">
        <v>30.36</v>
      </c>
      <c r="AA34" s="155">
        <v>250000</v>
      </c>
    </row>
    <row r="35" spans="1:27" ht="13.5">
      <c r="A35" s="138" t="s">
        <v>81</v>
      </c>
      <c r="B35" s="136"/>
      <c r="C35" s="155">
        <v>4471255</v>
      </c>
      <c r="D35" s="155"/>
      <c r="E35" s="156">
        <v>5403762</v>
      </c>
      <c r="F35" s="60">
        <v>5403762</v>
      </c>
      <c r="G35" s="60">
        <v>246864</v>
      </c>
      <c r="H35" s="60">
        <v>332696</v>
      </c>
      <c r="I35" s="60">
        <v>297031</v>
      </c>
      <c r="J35" s="60">
        <v>876591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876591</v>
      </c>
      <c r="X35" s="60">
        <v>1350941</v>
      </c>
      <c r="Y35" s="60">
        <v>-474350</v>
      </c>
      <c r="Z35" s="140">
        <v>-35.11</v>
      </c>
      <c r="AA35" s="155">
        <v>5403762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1405167</v>
      </c>
      <c r="D38" s="153">
        <f>SUM(D39:D41)</f>
        <v>0</v>
      </c>
      <c r="E38" s="154">
        <f t="shared" si="7"/>
        <v>4574277</v>
      </c>
      <c r="F38" s="100">
        <f t="shared" si="7"/>
        <v>4574277</v>
      </c>
      <c r="G38" s="100">
        <f t="shared" si="7"/>
        <v>128723</v>
      </c>
      <c r="H38" s="100">
        <f t="shared" si="7"/>
        <v>1752582</v>
      </c>
      <c r="I38" s="100">
        <f t="shared" si="7"/>
        <v>138202</v>
      </c>
      <c r="J38" s="100">
        <f t="shared" si="7"/>
        <v>2019507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2019507</v>
      </c>
      <c r="X38" s="100">
        <f t="shared" si="7"/>
        <v>1143569</v>
      </c>
      <c r="Y38" s="100">
        <f t="shared" si="7"/>
        <v>875938</v>
      </c>
      <c r="Z38" s="137">
        <f>+IF(X38&lt;&gt;0,+(Y38/X38)*100,0)</f>
        <v>76.59686472788262</v>
      </c>
      <c r="AA38" s="153">
        <f>SUM(AA39:AA41)</f>
        <v>4574277</v>
      </c>
    </row>
    <row r="39" spans="1:27" ht="13.5">
      <c r="A39" s="138" t="s">
        <v>85</v>
      </c>
      <c r="B39" s="136"/>
      <c r="C39" s="155">
        <v>1405167</v>
      </c>
      <c r="D39" s="155"/>
      <c r="E39" s="156">
        <v>4574277</v>
      </c>
      <c r="F39" s="60">
        <v>4574277</v>
      </c>
      <c r="G39" s="60">
        <v>128723</v>
      </c>
      <c r="H39" s="60">
        <v>1752582</v>
      </c>
      <c r="I39" s="60">
        <v>138202</v>
      </c>
      <c r="J39" s="60">
        <v>2019507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2019507</v>
      </c>
      <c r="X39" s="60">
        <v>1143569</v>
      </c>
      <c r="Y39" s="60">
        <v>875938</v>
      </c>
      <c r="Z39" s="140">
        <v>76.6</v>
      </c>
      <c r="AA39" s="155">
        <v>4574277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1795900</v>
      </c>
      <c r="D42" s="153">
        <f>SUM(D43:D46)</f>
        <v>0</v>
      </c>
      <c r="E42" s="154">
        <f t="shared" si="8"/>
        <v>957833</v>
      </c>
      <c r="F42" s="100">
        <f t="shared" si="8"/>
        <v>957833</v>
      </c>
      <c r="G42" s="100">
        <f t="shared" si="8"/>
        <v>147754</v>
      </c>
      <c r="H42" s="100">
        <f t="shared" si="8"/>
        <v>132601</v>
      </c>
      <c r="I42" s="100">
        <f t="shared" si="8"/>
        <v>169607</v>
      </c>
      <c r="J42" s="100">
        <f t="shared" si="8"/>
        <v>449962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449962</v>
      </c>
      <c r="X42" s="100">
        <f t="shared" si="8"/>
        <v>239458</v>
      </c>
      <c r="Y42" s="100">
        <f t="shared" si="8"/>
        <v>210504</v>
      </c>
      <c r="Z42" s="137">
        <f>+IF(X42&lt;&gt;0,+(Y42/X42)*100,0)</f>
        <v>87.90852675625788</v>
      </c>
      <c r="AA42" s="153">
        <f>SUM(AA43:AA46)</f>
        <v>957833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1795900</v>
      </c>
      <c r="D46" s="155"/>
      <c r="E46" s="156">
        <v>957833</v>
      </c>
      <c r="F46" s="60">
        <v>957833</v>
      </c>
      <c r="G46" s="60">
        <v>147754</v>
      </c>
      <c r="H46" s="60">
        <v>132601</v>
      </c>
      <c r="I46" s="60">
        <v>169607</v>
      </c>
      <c r="J46" s="60">
        <v>449962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449962</v>
      </c>
      <c r="X46" s="60">
        <v>239458</v>
      </c>
      <c r="Y46" s="60">
        <v>210504</v>
      </c>
      <c r="Z46" s="140">
        <v>87.91</v>
      </c>
      <c r="AA46" s="155">
        <v>957833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54507892</v>
      </c>
      <c r="D48" s="168">
        <f>+D28+D32+D38+D42+D47</f>
        <v>0</v>
      </c>
      <c r="E48" s="169">
        <f t="shared" si="9"/>
        <v>48704941</v>
      </c>
      <c r="F48" s="73">
        <f t="shared" si="9"/>
        <v>48704941</v>
      </c>
      <c r="G48" s="73">
        <f t="shared" si="9"/>
        <v>2488760</v>
      </c>
      <c r="H48" s="73">
        <f t="shared" si="9"/>
        <v>4501258</v>
      </c>
      <c r="I48" s="73">
        <f t="shared" si="9"/>
        <v>2885405</v>
      </c>
      <c r="J48" s="73">
        <f t="shared" si="9"/>
        <v>9875423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9875423</v>
      </c>
      <c r="X48" s="73">
        <f t="shared" si="9"/>
        <v>12176235</v>
      </c>
      <c r="Y48" s="73">
        <f t="shared" si="9"/>
        <v>-2300812</v>
      </c>
      <c r="Z48" s="170">
        <f>+IF(X48&lt;&gt;0,+(Y48/X48)*100,0)</f>
        <v>-18.895923082956266</v>
      </c>
      <c r="AA48" s="168">
        <f>+AA28+AA32+AA38+AA42+AA47</f>
        <v>48704941</v>
      </c>
    </row>
    <row r="49" spans="1:27" ht="13.5">
      <c r="A49" s="148" t="s">
        <v>49</v>
      </c>
      <c r="B49" s="149"/>
      <c r="C49" s="171">
        <f aca="true" t="shared" si="10" ref="C49:Y49">+C25-C48</f>
        <v>817389</v>
      </c>
      <c r="D49" s="171">
        <f>+D25-D48</f>
        <v>0</v>
      </c>
      <c r="E49" s="172">
        <f t="shared" si="10"/>
        <v>16089844</v>
      </c>
      <c r="F49" s="173">
        <f t="shared" si="10"/>
        <v>16089844</v>
      </c>
      <c r="G49" s="173">
        <f t="shared" si="10"/>
        <v>13047526</v>
      </c>
      <c r="H49" s="173">
        <f t="shared" si="10"/>
        <v>-3089697</v>
      </c>
      <c r="I49" s="173">
        <f t="shared" si="10"/>
        <v>753283</v>
      </c>
      <c r="J49" s="173">
        <f t="shared" si="10"/>
        <v>10711112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10711112</v>
      </c>
      <c r="X49" s="173">
        <f>IF(F25=F48,0,X25-X48)</f>
        <v>4022462</v>
      </c>
      <c r="Y49" s="173">
        <f t="shared" si="10"/>
        <v>6688650</v>
      </c>
      <c r="Z49" s="174">
        <f>+IF(X49&lt;&gt;0,+(Y49/X49)*100,0)</f>
        <v>166.28249067362228</v>
      </c>
      <c r="AA49" s="171">
        <f>+AA25-AA48</f>
        <v>16089844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3446689</v>
      </c>
      <c r="D5" s="155">
        <v>0</v>
      </c>
      <c r="E5" s="156">
        <v>300000</v>
      </c>
      <c r="F5" s="60">
        <v>300000</v>
      </c>
      <c r="G5" s="60">
        <v>38375</v>
      </c>
      <c r="H5" s="60">
        <v>38375</v>
      </c>
      <c r="I5" s="60">
        <v>38375</v>
      </c>
      <c r="J5" s="60">
        <v>115125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115125</v>
      </c>
      <c r="X5" s="60">
        <v>75000</v>
      </c>
      <c r="Y5" s="60">
        <v>40125</v>
      </c>
      <c r="Z5" s="140">
        <v>53.5</v>
      </c>
      <c r="AA5" s="155">
        <v>300000</v>
      </c>
    </row>
    <row r="6" spans="1:27" ht="13.5">
      <c r="A6" s="181" t="s">
        <v>102</v>
      </c>
      <c r="B6" s="182"/>
      <c r="C6" s="155">
        <v>120809</v>
      </c>
      <c r="D6" s="155">
        <v>0</v>
      </c>
      <c r="E6" s="156">
        <v>120000</v>
      </c>
      <c r="F6" s="60">
        <v>120000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30000</v>
      </c>
      <c r="Y6" s="60">
        <v>-30000</v>
      </c>
      <c r="Z6" s="140">
        <v>-100</v>
      </c>
      <c r="AA6" s="155">
        <v>120000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228259</v>
      </c>
      <c r="D10" s="155">
        <v>0</v>
      </c>
      <c r="E10" s="156">
        <v>289475</v>
      </c>
      <c r="F10" s="54">
        <v>289475</v>
      </c>
      <c r="G10" s="54">
        <v>1676</v>
      </c>
      <c r="H10" s="54">
        <v>1675</v>
      </c>
      <c r="I10" s="54">
        <v>1675</v>
      </c>
      <c r="J10" s="54">
        <v>5026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5026</v>
      </c>
      <c r="X10" s="54">
        <v>72369</v>
      </c>
      <c r="Y10" s="54">
        <v>-67343</v>
      </c>
      <c r="Z10" s="184">
        <v>-93.06</v>
      </c>
      <c r="AA10" s="130">
        <v>289475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303137</v>
      </c>
      <c r="D12" s="155">
        <v>0</v>
      </c>
      <c r="E12" s="156">
        <v>316740</v>
      </c>
      <c r="F12" s="60">
        <v>316740</v>
      </c>
      <c r="G12" s="60">
        <v>6878</v>
      </c>
      <c r="H12" s="60">
        <v>1927</v>
      </c>
      <c r="I12" s="60">
        <v>16588</v>
      </c>
      <c r="J12" s="60">
        <v>25393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25393</v>
      </c>
      <c r="X12" s="60">
        <v>79185</v>
      </c>
      <c r="Y12" s="60">
        <v>-53792</v>
      </c>
      <c r="Z12" s="140">
        <v>-67.93</v>
      </c>
      <c r="AA12" s="155">
        <v>316740</v>
      </c>
    </row>
    <row r="13" spans="1:27" ht="13.5">
      <c r="A13" s="181" t="s">
        <v>109</v>
      </c>
      <c r="B13" s="185"/>
      <c r="C13" s="155">
        <v>484624</v>
      </c>
      <c r="D13" s="155">
        <v>0</v>
      </c>
      <c r="E13" s="156">
        <v>450000</v>
      </c>
      <c r="F13" s="60">
        <v>450000</v>
      </c>
      <c r="G13" s="60">
        <v>28593</v>
      </c>
      <c r="H13" s="60">
        <v>41945</v>
      </c>
      <c r="I13" s="60">
        <v>40772</v>
      </c>
      <c r="J13" s="60">
        <v>111310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111310</v>
      </c>
      <c r="X13" s="60">
        <v>112500</v>
      </c>
      <c r="Y13" s="60">
        <v>-1190</v>
      </c>
      <c r="Z13" s="140">
        <v>-1.06</v>
      </c>
      <c r="AA13" s="155">
        <v>450000</v>
      </c>
    </row>
    <row r="14" spans="1:27" ht="13.5">
      <c r="A14" s="181" t="s">
        <v>110</v>
      </c>
      <c r="B14" s="185"/>
      <c r="C14" s="155">
        <v>92364</v>
      </c>
      <c r="D14" s="155">
        <v>0</v>
      </c>
      <c r="E14" s="156">
        <v>30000</v>
      </c>
      <c r="F14" s="60">
        <v>30000</v>
      </c>
      <c r="G14" s="60">
        <v>17033</v>
      </c>
      <c r="H14" s="60">
        <v>11323</v>
      </c>
      <c r="I14" s="60">
        <v>6526</v>
      </c>
      <c r="J14" s="60">
        <v>34882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34882</v>
      </c>
      <c r="X14" s="60">
        <v>7500</v>
      </c>
      <c r="Y14" s="60">
        <v>27382</v>
      </c>
      <c r="Z14" s="140">
        <v>365.09</v>
      </c>
      <c r="AA14" s="155">
        <v>30000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545325</v>
      </c>
      <c r="D16" s="155">
        <v>0</v>
      </c>
      <c r="E16" s="156">
        <v>2914266</v>
      </c>
      <c r="F16" s="60">
        <v>2914266</v>
      </c>
      <c r="G16" s="60">
        <v>15540</v>
      </c>
      <c r="H16" s="60">
        <v>4700</v>
      </c>
      <c r="I16" s="60">
        <v>8950</v>
      </c>
      <c r="J16" s="60">
        <v>29190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29190</v>
      </c>
      <c r="X16" s="60">
        <v>728567</v>
      </c>
      <c r="Y16" s="60">
        <v>-699377</v>
      </c>
      <c r="Z16" s="140">
        <v>-95.99</v>
      </c>
      <c r="AA16" s="155">
        <v>2914266</v>
      </c>
    </row>
    <row r="17" spans="1:27" ht="13.5">
      <c r="A17" s="181" t="s">
        <v>113</v>
      </c>
      <c r="B17" s="185"/>
      <c r="C17" s="155">
        <v>176386</v>
      </c>
      <c r="D17" s="155">
        <v>0</v>
      </c>
      <c r="E17" s="156">
        <v>2364125</v>
      </c>
      <c r="F17" s="60">
        <v>2364125</v>
      </c>
      <c r="G17" s="60">
        <v>18892</v>
      </c>
      <c r="H17" s="60">
        <v>12123</v>
      </c>
      <c r="I17" s="60">
        <v>9368</v>
      </c>
      <c r="J17" s="60">
        <v>40383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40383</v>
      </c>
      <c r="X17" s="60">
        <v>591031</v>
      </c>
      <c r="Y17" s="60">
        <v>-550648</v>
      </c>
      <c r="Z17" s="140">
        <v>-93.17</v>
      </c>
      <c r="AA17" s="155">
        <v>2364125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48550953</v>
      </c>
      <c r="D19" s="155">
        <v>0</v>
      </c>
      <c r="E19" s="156">
        <v>44260450</v>
      </c>
      <c r="F19" s="60">
        <v>44260450</v>
      </c>
      <c r="G19" s="60">
        <v>11666000</v>
      </c>
      <c r="H19" s="60">
        <v>1290000</v>
      </c>
      <c r="I19" s="60">
        <v>0</v>
      </c>
      <c r="J19" s="60">
        <v>12956000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12956000</v>
      </c>
      <c r="X19" s="60">
        <v>11065113</v>
      </c>
      <c r="Y19" s="60">
        <v>1890887</v>
      </c>
      <c r="Z19" s="140">
        <v>17.09</v>
      </c>
      <c r="AA19" s="155">
        <v>44260450</v>
      </c>
    </row>
    <row r="20" spans="1:27" ht="13.5">
      <c r="A20" s="181" t="s">
        <v>35</v>
      </c>
      <c r="B20" s="185"/>
      <c r="C20" s="155">
        <v>153973</v>
      </c>
      <c r="D20" s="155">
        <v>0</v>
      </c>
      <c r="E20" s="156">
        <v>1562179</v>
      </c>
      <c r="F20" s="54">
        <v>1562179</v>
      </c>
      <c r="G20" s="54">
        <v>13299</v>
      </c>
      <c r="H20" s="54">
        <v>9493</v>
      </c>
      <c r="I20" s="54">
        <v>16434</v>
      </c>
      <c r="J20" s="54">
        <v>39226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39226</v>
      </c>
      <c r="X20" s="54">
        <v>390545</v>
      </c>
      <c r="Y20" s="54">
        <v>-351319</v>
      </c>
      <c r="Z20" s="184">
        <v>-89.96</v>
      </c>
      <c r="AA20" s="130">
        <v>1562179</v>
      </c>
    </row>
    <row r="21" spans="1:27" ht="13.5">
      <c r="A21" s="181" t="s">
        <v>115</v>
      </c>
      <c r="B21" s="185"/>
      <c r="C21" s="155">
        <v>985512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55088031</v>
      </c>
      <c r="D22" s="188">
        <f>SUM(D5:D21)</f>
        <v>0</v>
      </c>
      <c r="E22" s="189">
        <f t="shared" si="0"/>
        <v>52607235</v>
      </c>
      <c r="F22" s="190">
        <f t="shared" si="0"/>
        <v>52607235</v>
      </c>
      <c r="G22" s="190">
        <f t="shared" si="0"/>
        <v>11806286</v>
      </c>
      <c r="H22" s="190">
        <f t="shared" si="0"/>
        <v>1411561</v>
      </c>
      <c r="I22" s="190">
        <f t="shared" si="0"/>
        <v>138688</v>
      </c>
      <c r="J22" s="190">
        <f t="shared" si="0"/>
        <v>13356535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13356535</v>
      </c>
      <c r="X22" s="190">
        <f t="shared" si="0"/>
        <v>13151810</v>
      </c>
      <c r="Y22" s="190">
        <f t="shared" si="0"/>
        <v>204725</v>
      </c>
      <c r="Z22" s="191">
        <f>+IF(X22&lt;&gt;0,+(Y22/X22)*100,0)</f>
        <v>1.556629847906866</v>
      </c>
      <c r="AA22" s="188">
        <f>SUM(AA5:AA21)</f>
        <v>52607235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15122184</v>
      </c>
      <c r="D25" s="155">
        <v>0</v>
      </c>
      <c r="E25" s="156">
        <v>21302836</v>
      </c>
      <c r="F25" s="60">
        <v>21302836</v>
      </c>
      <c r="G25" s="60">
        <v>1137975</v>
      </c>
      <c r="H25" s="60">
        <v>1190039</v>
      </c>
      <c r="I25" s="60">
        <v>1137556</v>
      </c>
      <c r="J25" s="60">
        <v>3465570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3465570</v>
      </c>
      <c r="X25" s="60">
        <v>5325709</v>
      </c>
      <c r="Y25" s="60">
        <v>-1860139</v>
      </c>
      <c r="Z25" s="140">
        <v>-34.93</v>
      </c>
      <c r="AA25" s="155">
        <v>21302836</v>
      </c>
    </row>
    <row r="26" spans="1:27" ht="13.5">
      <c r="A26" s="183" t="s">
        <v>38</v>
      </c>
      <c r="B26" s="182"/>
      <c r="C26" s="155">
        <v>3755722</v>
      </c>
      <c r="D26" s="155">
        <v>0</v>
      </c>
      <c r="E26" s="156">
        <v>4755638</v>
      </c>
      <c r="F26" s="60">
        <v>4755638</v>
      </c>
      <c r="G26" s="60">
        <v>302246</v>
      </c>
      <c r="H26" s="60">
        <v>330546</v>
      </c>
      <c r="I26" s="60">
        <v>318589</v>
      </c>
      <c r="J26" s="60">
        <v>951381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951381</v>
      </c>
      <c r="X26" s="60">
        <v>1188910</v>
      </c>
      <c r="Y26" s="60">
        <v>-237529</v>
      </c>
      <c r="Z26" s="140">
        <v>-19.98</v>
      </c>
      <c r="AA26" s="155">
        <v>4755638</v>
      </c>
    </row>
    <row r="27" spans="1:27" ht="13.5">
      <c r="A27" s="183" t="s">
        <v>118</v>
      </c>
      <c r="B27" s="182"/>
      <c r="C27" s="155">
        <v>3202162</v>
      </c>
      <c r="D27" s="155">
        <v>0</v>
      </c>
      <c r="E27" s="156">
        <v>-323533</v>
      </c>
      <c r="F27" s="60">
        <v>-323533</v>
      </c>
      <c r="G27" s="60">
        <v>0</v>
      </c>
      <c r="H27" s="60">
        <v>58586</v>
      </c>
      <c r="I27" s="60">
        <v>0</v>
      </c>
      <c r="J27" s="60">
        <v>58586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58586</v>
      </c>
      <c r="X27" s="60">
        <v>-80883</v>
      </c>
      <c r="Y27" s="60">
        <v>139469</v>
      </c>
      <c r="Z27" s="140">
        <v>-172.43</v>
      </c>
      <c r="AA27" s="155">
        <v>-323533</v>
      </c>
    </row>
    <row r="28" spans="1:27" ht="13.5">
      <c r="A28" s="183" t="s">
        <v>39</v>
      </c>
      <c r="B28" s="182"/>
      <c r="C28" s="155">
        <v>4424610</v>
      </c>
      <c r="D28" s="155">
        <v>0</v>
      </c>
      <c r="E28" s="156">
        <v>3000000</v>
      </c>
      <c r="F28" s="60">
        <v>3000000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750000</v>
      </c>
      <c r="Y28" s="60">
        <v>-750000</v>
      </c>
      <c r="Z28" s="140">
        <v>-100</v>
      </c>
      <c r="AA28" s="155">
        <v>3000000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30000</v>
      </c>
      <c r="F31" s="60">
        <v>30000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7500</v>
      </c>
      <c r="Y31" s="60">
        <v>-7500</v>
      </c>
      <c r="Z31" s="140">
        <v>-100</v>
      </c>
      <c r="AA31" s="155">
        <v>30000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890000</v>
      </c>
      <c r="F32" s="60">
        <v>890000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222500</v>
      </c>
      <c r="Y32" s="60">
        <v>-222500</v>
      </c>
      <c r="Z32" s="140">
        <v>-100</v>
      </c>
      <c r="AA32" s="155">
        <v>890000</v>
      </c>
    </row>
    <row r="33" spans="1:27" ht="13.5">
      <c r="A33" s="183" t="s">
        <v>42</v>
      </c>
      <c r="B33" s="182"/>
      <c r="C33" s="155">
        <v>14778214</v>
      </c>
      <c r="D33" s="155">
        <v>0</v>
      </c>
      <c r="E33" s="156">
        <v>9250000</v>
      </c>
      <c r="F33" s="60">
        <v>9250000</v>
      </c>
      <c r="G33" s="60">
        <v>632562</v>
      </c>
      <c r="H33" s="60">
        <v>263205</v>
      </c>
      <c r="I33" s="60">
        <v>691501</v>
      </c>
      <c r="J33" s="60">
        <v>1587268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1587268</v>
      </c>
      <c r="X33" s="60">
        <v>2312500</v>
      </c>
      <c r="Y33" s="60">
        <v>-725232</v>
      </c>
      <c r="Z33" s="140">
        <v>-31.36</v>
      </c>
      <c r="AA33" s="155">
        <v>9250000</v>
      </c>
    </row>
    <row r="34" spans="1:27" ht="13.5">
      <c r="A34" s="183" t="s">
        <v>43</v>
      </c>
      <c r="B34" s="182"/>
      <c r="C34" s="155">
        <v>13225000</v>
      </c>
      <c r="D34" s="155">
        <v>0</v>
      </c>
      <c r="E34" s="156">
        <v>9800000</v>
      </c>
      <c r="F34" s="60">
        <v>9800000</v>
      </c>
      <c r="G34" s="60">
        <v>415977</v>
      </c>
      <c r="H34" s="60">
        <v>2658882</v>
      </c>
      <c r="I34" s="60">
        <v>737759</v>
      </c>
      <c r="J34" s="60">
        <v>3812618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3812618</v>
      </c>
      <c r="X34" s="60">
        <v>2450000</v>
      </c>
      <c r="Y34" s="60">
        <v>1362618</v>
      </c>
      <c r="Z34" s="140">
        <v>55.62</v>
      </c>
      <c r="AA34" s="155">
        <v>9800000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54507892</v>
      </c>
      <c r="D36" s="188">
        <f>SUM(D25:D35)</f>
        <v>0</v>
      </c>
      <c r="E36" s="189">
        <f t="shared" si="1"/>
        <v>48704941</v>
      </c>
      <c r="F36" s="190">
        <f t="shared" si="1"/>
        <v>48704941</v>
      </c>
      <c r="G36" s="190">
        <f t="shared" si="1"/>
        <v>2488760</v>
      </c>
      <c r="H36" s="190">
        <f t="shared" si="1"/>
        <v>4501258</v>
      </c>
      <c r="I36" s="190">
        <f t="shared" si="1"/>
        <v>2885405</v>
      </c>
      <c r="J36" s="190">
        <f t="shared" si="1"/>
        <v>9875423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9875423</v>
      </c>
      <c r="X36" s="190">
        <f t="shared" si="1"/>
        <v>12176236</v>
      </c>
      <c r="Y36" s="190">
        <f t="shared" si="1"/>
        <v>-2300813</v>
      </c>
      <c r="Z36" s="191">
        <f>+IF(X36&lt;&gt;0,+(Y36/X36)*100,0)</f>
        <v>-18.895929743805887</v>
      </c>
      <c r="AA36" s="188">
        <f>SUM(AA25:AA35)</f>
        <v>48704941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580139</v>
      </c>
      <c r="D38" s="199">
        <f>+D22-D36</f>
        <v>0</v>
      </c>
      <c r="E38" s="200">
        <f t="shared" si="2"/>
        <v>3902294</v>
      </c>
      <c r="F38" s="106">
        <f t="shared" si="2"/>
        <v>3902294</v>
      </c>
      <c r="G38" s="106">
        <f t="shared" si="2"/>
        <v>9317526</v>
      </c>
      <c r="H38" s="106">
        <f t="shared" si="2"/>
        <v>-3089697</v>
      </c>
      <c r="I38" s="106">
        <f t="shared" si="2"/>
        <v>-2746717</v>
      </c>
      <c r="J38" s="106">
        <f t="shared" si="2"/>
        <v>3481112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3481112</v>
      </c>
      <c r="X38" s="106">
        <f>IF(F22=F36,0,X22-X36)</f>
        <v>975574</v>
      </c>
      <c r="Y38" s="106">
        <f t="shared" si="2"/>
        <v>2505538</v>
      </c>
      <c r="Z38" s="201">
        <f>+IF(X38&lt;&gt;0,+(Y38/X38)*100,0)</f>
        <v>256.82705771166513</v>
      </c>
      <c r="AA38" s="199">
        <f>+AA22-AA36</f>
        <v>3902294</v>
      </c>
    </row>
    <row r="39" spans="1:27" ht="13.5">
      <c r="A39" s="181" t="s">
        <v>46</v>
      </c>
      <c r="B39" s="185"/>
      <c r="C39" s="155">
        <v>237250</v>
      </c>
      <c r="D39" s="155">
        <v>0</v>
      </c>
      <c r="E39" s="156">
        <v>12187550</v>
      </c>
      <c r="F39" s="60">
        <v>12187550</v>
      </c>
      <c r="G39" s="60">
        <v>3730000</v>
      </c>
      <c r="H39" s="60">
        <v>0</v>
      </c>
      <c r="I39" s="60">
        <v>3500000</v>
      </c>
      <c r="J39" s="60">
        <v>7230000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7230000</v>
      </c>
      <c r="X39" s="60">
        <v>3046888</v>
      </c>
      <c r="Y39" s="60">
        <v>4183112</v>
      </c>
      <c r="Z39" s="140">
        <v>137.29</v>
      </c>
      <c r="AA39" s="155">
        <v>12187550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817389</v>
      </c>
      <c r="D42" s="206">
        <f>SUM(D38:D41)</f>
        <v>0</v>
      </c>
      <c r="E42" s="207">
        <f t="shared" si="3"/>
        <v>16089844</v>
      </c>
      <c r="F42" s="88">
        <f t="shared" si="3"/>
        <v>16089844</v>
      </c>
      <c r="G42" s="88">
        <f t="shared" si="3"/>
        <v>13047526</v>
      </c>
      <c r="H42" s="88">
        <f t="shared" si="3"/>
        <v>-3089697</v>
      </c>
      <c r="I42" s="88">
        <f t="shared" si="3"/>
        <v>753283</v>
      </c>
      <c r="J42" s="88">
        <f t="shared" si="3"/>
        <v>10711112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10711112</v>
      </c>
      <c r="X42" s="88">
        <f t="shared" si="3"/>
        <v>4022462</v>
      </c>
      <c r="Y42" s="88">
        <f t="shared" si="3"/>
        <v>6688650</v>
      </c>
      <c r="Z42" s="208">
        <f>+IF(X42&lt;&gt;0,+(Y42/X42)*100,0)</f>
        <v>166.28249067362228</v>
      </c>
      <c r="AA42" s="206">
        <f>SUM(AA38:AA41)</f>
        <v>16089844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817389</v>
      </c>
      <c r="D44" s="210">
        <f>+D42-D43</f>
        <v>0</v>
      </c>
      <c r="E44" s="211">
        <f t="shared" si="4"/>
        <v>16089844</v>
      </c>
      <c r="F44" s="77">
        <f t="shared" si="4"/>
        <v>16089844</v>
      </c>
      <c r="G44" s="77">
        <f t="shared" si="4"/>
        <v>13047526</v>
      </c>
      <c r="H44" s="77">
        <f t="shared" si="4"/>
        <v>-3089697</v>
      </c>
      <c r="I44" s="77">
        <f t="shared" si="4"/>
        <v>753283</v>
      </c>
      <c r="J44" s="77">
        <f t="shared" si="4"/>
        <v>10711112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10711112</v>
      </c>
      <c r="X44" s="77">
        <f t="shared" si="4"/>
        <v>4022462</v>
      </c>
      <c r="Y44" s="77">
        <f t="shared" si="4"/>
        <v>6688650</v>
      </c>
      <c r="Z44" s="212">
        <f>+IF(X44&lt;&gt;0,+(Y44/X44)*100,0)</f>
        <v>166.28249067362228</v>
      </c>
      <c r="AA44" s="210">
        <f>+AA42-AA43</f>
        <v>16089844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817389</v>
      </c>
      <c r="D46" s="206">
        <f>SUM(D44:D45)</f>
        <v>0</v>
      </c>
      <c r="E46" s="207">
        <f t="shared" si="5"/>
        <v>16089844</v>
      </c>
      <c r="F46" s="88">
        <f t="shared" si="5"/>
        <v>16089844</v>
      </c>
      <c r="G46" s="88">
        <f t="shared" si="5"/>
        <v>13047526</v>
      </c>
      <c r="H46" s="88">
        <f t="shared" si="5"/>
        <v>-3089697</v>
      </c>
      <c r="I46" s="88">
        <f t="shared" si="5"/>
        <v>753283</v>
      </c>
      <c r="J46" s="88">
        <f t="shared" si="5"/>
        <v>10711112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10711112</v>
      </c>
      <c r="X46" s="88">
        <f t="shared" si="5"/>
        <v>4022462</v>
      </c>
      <c r="Y46" s="88">
        <f t="shared" si="5"/>
        <v>6688650</v>
      </c>
      <c r="Z46" s="208">
        <f>+IF(X46&lt;&gt;0,+(Y46/X46)*100,0)</f>
        <v>166.28249067362228</v>
      </c>
      <c r="AA46" s="206">
        <f>SUM(AA44:AA45)</f>
        <v>16089844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817389</v>
      </c>
      <c r="D48" s="217">
        <f>SUM(D46:D47)</f>
        <v>0</v>
      </c>
      <c r="E48" s="218">
        <f t="shared" si="6"/>
        <v>16089844</v>
      </c>
      <c r="F48" s="219">
        <f t="shared" si="6"/>
        <v>16089844</v>
      </c>
      <c r="G48" s="219">
        <f t="shared" si="6"/>
        <v>13047526</v>
      </c>
      <c r="H48" s="220">
        <f t="shared" si="6"/>
        <v>-3089697</v>
      </c>
      <c r="I48" s="220">
        <f t="shared" si="6"/>
        <v>753283</v>
      </c>
      <c r="J48" s="220">
        <f t="shared" si="6"/>
        <v>10711112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10711112</v>
      </c>
      <c r="X48" s="220">
        <f t="shared" si="6"/>
        <v>4022462</v>
      </c>
      <c r="Y48" s="220">
        <f t="shared" si="6"/>
        <v>6688650</v>
      </c>
      <c r="Z48" s="221">
        <f>+IF(X48&lt;&gt;0,+(Y48/X48)*100,0)</f>
        <v>166.28249067362228</v>
      </c>
      <c r="AA48" s="222">
        <f>SUM(AA46:AA47)</f>
        <v>16089844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8875124</v>
      </c>
      <c r="F5" s="100">
        <f t="shared" si="0"/>
        <v>8875124</v>
      </c>
      <c r="G5" s="100">
        <f t="shared" si="0"/>
        <v>0</v>
      </c>
      <c r="H5" s="100">
        <f t="shared" si="0"/>
        <v>524531</v>
      </c>
      <c r="I5" s="100">
        <f t="shared" si="0"/>
        <v>880928</v>
      </c>
      <c r="J5" s="100">
        <f t="shared" si="0"/>
        <v>1405459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1405459</v>
      </c>
      <c r="X5" s="100">
        <f t="shared" si="0"/>
        <v>2218781</v>
      </c>
      <c r="Y5" s="100">
        <f t="shared" si="0"/>
        <v>-813322</v>
      </c>
      <c r="Z5" s="137">
        <f>+IF(X5&lt;&gt;0,+(Y5/X5)*100,0)</f>
        <v>-36.65625404219705</v>
      </c>
      <c r="AA5" s="153">
        <f>SUM(AA6:AA8)</f>
        <v>8875124</v>
      </c>
    </row>
    <row r="6" spans="1:27" ht="13.5">
      <c r="A6" s="138" t="s">
        <v>75</v>
      </c>
      <c r="B6" s="136"/>
      <c r="C6" s="155"/>
      <c r="D6" s="155"/>
      <c r="E6" s="156">
        <v>8625124</v>
      </c>
      <c r="F6" s="60">
        <v>8625124</v>
      </c>
      <c r="G6" s="60"/>
      <c r="H6" s="60">
        <v>524531</v>
      </c>
      <c r="I6" s="60">
        <v>880928</v>
      </c>
      <c r="J6" s="60">
        <v>1405459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1405459</v>
      </c>
      <c r="X6" s="60">
        <v>2156281</v>
      </c>
      <c r="Y6" s="60">
        <v>-750822</v>
      </c>
      <c r="Z6" s="140">
        <v>-34.82</v>
      </c>
      <c r="AA6" s="62">
        <v>8625124</v>
      </c>
    </row>
    <row r="7" spans="1:27" ht="13.5">
      <c r="A7" s="138" t="s">
        <v>76</v>
      </c>
      <c r="B7" s="136"/>
      <c r="C7" s="157"/>
      <c r="D7" s="157"/>
      <c r="E7" s="158">
        <v>250000</v>
      </c>
      <c r="F7" s="159">
        <v>250000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62500</v>
      </c>
      <c r="Y7" s="159">
        <v>-62500</v>
      </c>
      <c r="Z7" s="141">
        <v>-100</v>
      </c>
      <c r="AA7" s="225">
        <v>250000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4662000</v>
      </c>
      <c r="F9" s="100">
        <f t="shared" si="1"/>
        <v>4662000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1165500</v>
      </c>
      <c r="Y9" s="100">
        <f t="shared" si="1"/>
        <v>-1165500</v>
      </c>
      <c r="Z9" s="137">
        <f>+IF(X9&lt;&gt;0,+(Y9/X9)*100,0)</f>
        <v>-100</v>
      </c>
      <c r="AA9" s="102">
        <f>SUM(AA10:AA14)</f>
        <v>4662000</v>
      </c>
    </row>
    <row r="10" spans="1:27" ht="13.5">
      <c r="A10" s="138" t="s">
        <v>79</v>
      </c>
      <c r="B10" s="136"/>
      <c r="C10" s="155"/>
      <c r="D10" s="155"/>
      <c r="E10" s="156">
        <v>850000</v>
      </c>
      <c r="F10" s="60">
        <v>850000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212500</v>
      </c>
      <c r="Y10" s="60">
        <v>-212500</v>
      </c>
      <c r="Z10" s="140">
        <v>-100</v>
      </c>
      <c r="AA10" s="62">
        <v>850000</v>
      </c>
    </row>
    <row r="11" spans="1:27" ht="13.5">
      <c r="A11" s="138" t="s">
        <v>80</v>
      </c>
      <c r="B11" s="136"/>
      <c r="C11" s="155"/>
      <c r="D11" s="155"/>
      <c r="E11" s="156">
        <v>3112000</v>
      </c>
      <c r="F11" s="60">
        <v>3112000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778000</v>
      </c>
      <c r="Y11" s="60">
        <v>-778000</v>
      </c>
      <c r="Z11" s="140">
        <v>-100</v>
      </c>
      <c r="AA11" s="62">
        <v>3112000</v>
      </c>
    </row>
    <row r="12" spans="1:27" ht="13.5">
      <c r="A12" s="138" t="s">
        <v>81</v>
      </c>
      <c r="B12" s="136"/>
      <c r="C12" s="155"/>
      <c r="D12" s="155"/>
      <c r="E12" s="156">
        <v>700000</v>
      </c>
      <c r="F12" s="60">
        <v>700000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175000</v>
      </c>
      <c r="Y12" s="60">
        <v>-175000</v>
      </c>
      <c r="Z12" s="140">
        <v>-100</v>
      </c>
      <c r="AA12" s="62">
        <v>700000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13537124</v>
      </c>
      <c r="F25" s="219">
        <f t="shared" si="4"/>
        <v>13537124</v>
      </c>
      <c r="G25" s="219">
        <f t="shared" si="4"/>
        <v>0</v>
      </c>
      <c r="H25" s="219">
        <f t="shared" si="4"/>
        <v>524531</v>
      </c>
      <c r="I25" s="219">
        <f t="shared" si="4"/>
        <v>880928</v>
      </c>
      <c r="J25" s="219">
        <f t="shared" si="4"/>
        <v>1405459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1405459</v>
      </c>
      <c r="X25" s="219">
        <f t="shared" si="4"/>
        <v>3384281</v>
      </c>
      <c r="Y25" s="219">
        <f t="shared" si="4"/>
        <v>-1978822</v>
      </c>
      <c r="Z25" s="231">
        <f>+IF(X25&lt;&gt;0,+(Y25/X25)*100,0)</f>
        <v>-58.47097212081385</v>
      </c>
      <c r="AA25" s="232">
        <f>+AA5+AA9+AA15+AA19+AA24</f>
        <v>13537124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12187124</v>
      </c>
      <c r="F28" s="60">
        <v>12187124</v>
      </c>
      <c r="G28" s="60"/>
      <c r="H28" s="60">
        <v>524531</v>
      </c>
      <c r="I28" s="60">
        <v>880928</v>
      </c>
      <c r="J28" s="60">
        <v>1405459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1405459</v>
      </c>
      <c r="X28" s="60">
        <v>3046781</v>
      </c>
      <c r="Y28" s="60">
        <v>-1641322</v>
      </c>
      <c r="Z28" s="140">
        <v>-53.87</v>
      </c>
      <c r="AA28" s="155">
        <v>12187124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12187124</v>
      </c>
      <c r="F32" s="77">
        <f t="shared" si="5"/>
        <v>12187124</v>
      </c>
      <c r="G32" s="77">
        <f t="shared" si="5"/>
        <v>0</v>
      </c>
      <c r="H32" s="77">
        <f t="shared" si="5"/>
        <v>524531</v>
      </c>
      <c r="I32" s="77">
        <f t="shared" si="5"/>
        <v>880928</v>
      </c>
      <c r="J32" s="77">
        <f t="shared" si="5"/>
        <v>1405459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1405459</v>
      </c>
      <c r="X32" s="77">
        <f t="shared" si="5"/>
        <v>3046781</v>
      </c>
      <c r="Y32" s="77">
        <f t="shared" si="5"/>
        <v>-1641322</v>
      </c>
      <c r="Z32" s="212">
        <f>+IF(X32&lt;&gt;0,+(Y32/X32)*100,0)</f>
        <v>-53.8706917234944</v>
      </c>
      <c r="AA32" s="79">
        <f>SUM(AA28:AA31)</f>
        <v>12187124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1350000</v>
      </c>
      <c r="F35" s="60">
        <v>1350000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337500</v>
      </c>
      <c r="Y35" s="60">
        <v>-337500</v>
      </c>
      <c r="Z35" s="140">
        <v>-100</v>
      </c>
      <c r="AA35" s="62">
        <v>1350000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13537124</v>
      </c>
      <c r="F36" s="220">
        <f t="shared" si="6"/>
        <v>13537124</v>
      </c>
      <c r="G36" s="220">
        <f t="shared" si="6"/>
        <v>0</v>
      </c>
      <c r="H36" s="220">
        <f t="shared" si="6"/>
        <v>524531</v>
      </c>
      <c r="I36" s="220">
        <f t="shared" si="6"/>
        <v>880928</v>
      </c>
      <c r="J36" s="220">
        <f t="shared" si="6"/>
        <v>1405459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1405459</v>
      </c>
      <c r="X36" s="220">
        <f t="shared" si="6"/>
        <v>3384281</v>
      </c>
      <c r="Y36" s="220">
        <f t="shared" si="6"/>
        <v>-1978822</v>
      </c>
      <c r="Z36" s="221">
        <f>+IF(X36&lt;&gt;0,+(Y36/X36)*100,0)</f>
        <v>-58.47097212081385</v>
      </c>
      <c r="AA36" s="239">
        <f>SUM(AA32:AA35)</f>
        <v>13537124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6845329</v>
      </c>
      <c r="D6" s="155"/>
      <c r="E6" s="59">
        <v>55879</v>
      </c>
      <c r="F6" s="60">
        <v>55879</v>
      </c>
      <c r="G6" s="60">
        <v>17417817</v>
      </c>
      <c r="H6" s="60">
        <v>13850836</v>
      </c>
      <c r="I6" s="60">
        <v>16006303</v>
      </c>
      <c r="J6" s="60">
        <v>16006303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16006303</v>
      </c>
      <c r="X6" s="60">
        <v>13970</v>
      </c>
      <c r="Y6" s="60">
        <v>15992333</v>
      </c>
      <c r="Z6" s="140">
        <v>114476.26</v>
      </c>
      <c r="AA6" s="62">
        <v>55879</v>
      </c>
    </row>
    <row r="7" spans="1:27" ht="13.5">
      <c r="A7" s="249" t="s">
        <v>144</v>
      </c>
      <c r="B7" s="182"/>
      <c r="C7" s="155"/>
      <c r="D7" s="155"/>
      <c r="E7" s="59">
        <v>28787550</v>
      </c>
      <c r="F7" s="60">
        <v>28787550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7196888</v>
      </c>
      <c r="Y7" s="60">
        <v>-7196888</v>
      </c>
      <c r="Z7" s="140">
        <v>-100</v>
      </c>
      <c r="AA7" s="62">
        <v>28787550</v>
      </c>
    </row>
    <row r="8" spans="1:27" ht="13.5">
      <c r="A8" s="249" t="s">
        <v>145</v>
      </c>
      <c r="B8" s="182"/>
      <c r="C8" s="155">
        <v>611801</v>
      </c>
      <c r="D8" s="155"/>
      <c r="E8" s="59">
        <v>614481</v>
      </c>
      <c r="F8" s="60">
        <v>614481</v>
      </c>
      <c r="G8" s="60">
        <v>2746646</v>
      </c>
      <c r="H8" s="60">
        <v>36234</v>
      </c>
      <c r="I8" s="60">
        <v>1026224</v>
      </c>
      <c r="J8" s="60">
        <v>1026224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1026224</v>
      </c>
      <c r="X8" s="60">
        <v>153620</v>
      </c>
      <c r="Y8" s="60">
        <v>872604</v>
      </c>
      <c r="Z8" s="140">
        <v>568.03</v>
      </c>
      <c r="AA8" s="62">
        <v>614481</v>
      </c>
    </row>
    <row r="9" spans="1:27" ht="13.5">
      <c r="A9" s="249" t="s">
        <v>146</v>
      </c>
      <c r="B9" s="182"/>
      <c r="C9" s="155">
        <v>139300</v>
      </c>
      <c r="D9" s="155"/>
      <c r="E9" s="59">
        <v>1730</v>
      </c>
      <c r="F9" s="60">
        <v>1730</v>
      </c>
      <c r="G9" s="60">
        <v>-58959</v>
      </c>
      <c r="H9" s="60">
        <v>1158818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433</v>
      </c>
      <c r="Y9" s="60">
        <v>-433</v>
      </c>
      <c r="Z9" s="140">
        <v>-100</v>
      </c>
      <c r="AA9" s="62">
        <v>1730</v>
      </c>
    </row>
    <row r="10" spans="1:27" ht="13.5">
      <c r="A10" s="249" t="s">
        <v>147</v>
      </c>
      <c r="B10" s="182"/>
      <c r="C10" s="155"/>
      <c r="D10" s="155"/>
      <c r="E10" s="59">
        <v>1133983</v>
      </c>
      <c r="F10" s="60">
        <v>1133983</v>
      </c>
      <c r="G10" s="159">
        <v>1730</v>
      </c>
      <c r="H10" s="159"/>
      <c r="I10" s="159">
        <v>-115587</v>
      </c>
      <c r="J10" s="60">
        <v>-115587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-115587</v>
      </c>
      <c r="X10" s="60">
        <v>283496</v>
      </c>
      <c r="Y10" s="159">
        <v>-399083</v>
      </c>
      <c r="Z10" s="141">
        <v>-140.77</v>
      </c>
      <c r="AA10" s="225">
        <v>1133983</v>
      </c>
    </row>
    <row r="11" spans="1:27" ht="13.5">
      <c r="A11" s="249" t="s">
        <v>148</v>
      </c>
      <c r="B11" s="182"/>
      <c r="C11" s="155">
        <v>8496</v>
      </c>
      <c r="D11" s="155"/>
      <c r="E11" s="59">
        <v>43733</v>
      </c>
      <c r="F11" s="60">
        <v>43733</v>
      </c>
      <c r="G11" s="60">
        <v>43733</v>
      </c>
      <c r="H11" s="60">
        <v>8496</v>
      </c>
      <c r="I11" s="60">
        <v>8496</v>
      </c>
      <c r="J11" s="60">
        <v>8496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8496</v>
      </c>
      <c r="X11" s="60">
        <v>10933</v>
      </c>
      <c r="Y11" s="60">
        <v>-2437</v>
      </c>
      <c r="Z11" s="140">
        <v>-22.29</v>
      </c>
      <c r="AA11" s="62">
        <v>43733</v>
      </c>
    </row>
    <row r="12" spans="1:27" ht="13.5">
      <c r="A12" s="250" t="s">
        <v>56</v>
      </c>
      <c r="B12" s="251"/>
      <c r="C12" s="168">
        <f aca="true" t="shared" si="0" ref="C12:Y12">SUM(C6:C11)</f>
        <v>7604926</v>
      </c>
      <c r="D12" s="168">
        <f>SUM(D6:D11)</f>
        <v>0</v>
      </c>
      <c r="E12" s="72">
        <f t="shared" si="0"/>
        <v>30637356</v>
      </c>
      <c r="F12" s="73">
        <f t="shared" si="0"/>
        <v>30637356</v>
      </c>
      <c r="G12" s="73">
        <f t="shared" si="0"/>
        <v>20150967</v>
      </c>
      <c r="H12" s="73">
        <f t="shared" si="0"/>
        <v>15054384</v>
      </c>
      <c r="I12" s="73">
        <f t="shared" si="0"/>
        <v>16925436</v>
      </c>
      <c r="J12" s="73">
        <f t="shared" si="0"/>
        <v>16925436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16925436</v>
      </c>
      <c r="X12" s="73">
        <f t="shared" si="0"/>
        <v>7659340</v>
      </c>
      <c r="Y12" s="73">
        <f t="shared" si="0"/>
        <v>9266096</v>
      </c>
      <c r="Z12" s="170">
        <f>+IF(X12&lt;&gt;0,+(Y12/X12)*100,0)</f>
        <v>120.97773437398001</v>
      </c>
      <c r="AA12" s="74">
        <f>SUM(AA6:AA11)</f>
        <v>30637356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2365080</v>
      </c>
      <c r="D17" s="155"/>
      <c r="E17" s="59">
        <v>113900</v>
      </c>
      <c r="F17" s="60">
        <v>113900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28475</v>
      </c>
      <c r="Y17" s="60">
        <v>-28475</v>
      </c>
      <c r="Z17" s="140">
        <v>-100</v>
      </c>
      <c r="AA17" s="62">
        <v>113900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75284054</v>
      </c>
      <c r="D19" s="155"/>
      <c r="E19" s="59">
        <v>79383216</v>
      </c>
      <c r="F19" s="60">
        <v>79383216</v>
      </c>
      <c r="G19" s="60">
        <v>83785279</v>
      </c>
      <c r="H19" s="60">
        <v>88054971</v>
      </c>
      <c r="I19" s="60">
        <v>81071267</v>
      </c>
      <c r="J19" s="60">
        <v>81071267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81071267</v>
      </c>
      <c r="X19" s="60">
        <v>19845804</v>
      </c>
      <c r="Y19" s="60">
        <v>61225463</v>
      </c>
      <c r="Z19" s="140">
        <v>308.51</v>
      </c>
      <c r="AA19" s="62">
        <v>79383216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495176</v>
      </c>
      <c r="D22" s="155"/>
      <c r="E22" s="59">
        <v>670714</v>
      </c>
      <c r="F22" s="60">
        <v>670714</v>
      </c>
      <c r="G22" s="60">
        <v>887895</v>
      </c>
      <c r="H22" s="60">
        <v>862385</v>
      </c>
      <c r="I22" s="60">
        <v>875140</v>
      </c>
      <c r="J22" s="60">
        <v>875140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875140</v>
      </c>
      <c r="X22" s="60">
        <v>167679</v>
      </c>
      <c r="Y22" s="60">
        <v>707461</v>
      </c>
      <c r="Z22" s="140">
        <v>421.91</v>
      </c>
      <c r="AA22" s="62">
        <v>670714</v>
      </c>
    </row>
    <row r="23" spans="1:27" ht="13.5">
      <c r="A23" s="249" t="s">
        <v>158</v>
      </c>
      <c r="B23" s="182"/>
      <c r="C23" s="155">
        <v>2169003</v>
      </c>
      <c r="D23" s="155"/>
      <c r="E23" s="59">
        <v>14200</v>
      </c>
      <c r="F23" s="60">
        <v>14200</v>
      </c>
      <c r="G23" s="159"/>
      <c r="H23" s="159">
        <v>4309606</v>
      </c>
      <c r="I23" s="159">
        <v>2154803</v>
      </c>
      <c r="J23" s="60">
        <v>2154803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2154803</v>
      </c>
      <c r="X23" s="60">
        <v>3550</v>
      </c>
      <c r="Y23" s="159">
        <v>2151253</v>
      </c>
      <c r="Z23" s="141">
        <v>60598.68</v>
      </c>
      <c r="AA23" s="225">
        <v>14200</v>
      </c>
    </row>
    <row r="24" spans="1:27" ht="13.5">
      <c r="A24" s="250" t="s">
        <v>57</v>
      </c>
      <c r="B24" s="253"/>
      <c r="C24" s="168">
        <f aca="true" t="shared" si="1" ref="C24:Y24">SUM(C15:C23)</f>
        <v>80313313</v>
      </c>
      <c r="D24" s="168">
        <f>SUM(D15:D23)</f>
        <v>0</v>
      </c>
      <c r="E24" s="76">
        <f t="shared" si="1"/>
        <v>80182030</v>
      </c>
      <c r="F24" s="77">
        <f t="shared" si="1"/>
        <v>80182030</v>
      </c>
      <c r="G24" s="77">
        <f t="shared" si="1"/>
        <v>84673174</v>
      </c>
      <c r="H24" s="77">
        <f t="shared" si="1"/>
        <v>93226962</v>
      </c>
      <c r="I24" s="77">
        <f t="shared" si="1"/>
        <v>84101210</v>
      </c>
      <c r="J24" s="77">
        <f t="shared" si="1"/>
        <v>84101210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84101210</v>
      </c>
      <c r="X24" s="77">
        <f t="shared" si="1"/>
        <v>20045508</v>
      </c>
      <c r="Y24" s="77">
        <f t="shared" si="1"/>
        <v>64055702</v>
      </c>
      <c r="Z24" s="212">
        <f>+IF(X24&lt;&gt;0,+(Y24/X24)*100,0)</f>
        <v>319.5514027382095</v>
      </c>
      <c r="AA24" s="79">
        <f>SUM(AA15:AA23)</f>
        <v>80182030</v>
      </c>
    </row>
    <row r="25" spans="1:27" ht="13.5">
      <c r="A25" s="250" t="s">
        <v>159</v>
      </c>
      <c r="B25" s="251"/>
      <c r="C25" s="168">
        <f aca="true" t="shared" si="2" ref="C25:Y25">+C12+C24</f>
        <v>87918239</v>
      </c>
      <c r="D25" s="168">
        <f>+D12+D24</f>
        <v>0</v>
      </c>
      <c r="E25" s="72">
        <f t="shared" si="2"/>
        <v>110819386</v>
      </c>
      <c r="F25" s="73">
        <f t="shared" si="2"/>
        <v>110819386</v>
      </c>
      <c r="G25" s="73">
        <f t="shared" si="2"/>
        <v>104824141</v>
      </c>
      <c r="H25" s="73">
        <f t="shared" si="2"/>
        <v>108281346</v>
      </c>
      <c r="I25" s="73">
        <f t="shared" si="2"/>
        <v>101026646</v>
      </c>
      <c r="J25" s="73">
        <f t="shared" si="2"/>
        <v>101026646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101026646</v>
      </c>
      <c r="X25" s="73">
        <f t="shared" si="2"/>
        <v>27704848</v>
      </c>
      <c r="Y25" s="73">
        <f t="shared" si="2"/>
        <v>73321798</v>
      </c>
      <c r="Z25" s="170">
        <f>+IF(X25&lt;&gt;0,+(Y25/X25)*100,0)</f>
        <v>264.6533126621016</v>
      </c>
      <c r="AA25" s="74">
        <f>+AA12+AA24</f>
        <v>110819386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638015</v>
      </c>
      <c r="D29" s="155"/>
      <c r="E29" s="59">
        <v>1699936</v>
      </c>
      <c r="F29" s="60">
        <v>1699936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424984</v>
      </c>
      <c r="Y29" s="60">
        <v>-424984</v>
      </c>
      <c r="Z29" s="140">
        <v>-100</v>
      </c>
      <c r="AA29" s="62">
        <v>1699936</v>
      </c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-27</v>
      </c>
      <c r="H30" s="60">
        <v>-9192</v>
      </c>
      <c r="I30" s="60">
        <v>1050</v>
      </c>
      <c r="J30" s="60">
        <v>1050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1050</v>
      </c>
      <c r="X30" s="60"/>
      <c r="Y30" s="60">
        <v>1050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25000</v>
      </c>
      <c r="F31" s="60">
        <v>25000</v>
      </c>
      <c r="G31" s="60">
        <v>1012937</v>
      </c>
      <c r="H31" s="60">
        <v>20525</v>
      </c>
      <c r="I31" s="60">
        <v>21025</v>
      </c>
      <c r="J31" s="60">
        <v>21025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21025</v>
      </c>
      <c r="X31" s="60">
        <v>6250</v>
      </c>
      <c r="Y31" s="60">
        <v>14775</v>
      </c>
      <c r="Z31" s="140">
        <v>236.4</v>
      </c>
      <c r="AA31" s="62">
        <v>25000</v>
      </c>
    </row>
    <row r="32" spans="1:27" ht="13.5">
      <c r="A32" s="249" t="s">
        <v>164</v>
      </c>
      <c r="B32" s="182"/>
      <c r="C32" s="155">
        <v>15860409</v>
      </c>
      <c r="D32" s="155"/>
      <c r="E32" s="59"/>
      <c r="F32" s="60"/>
      <c r="G32" s="60">
        <v>12963939</v>
      </c>
      <c r="H32" s="60">
        <v>20605514</v>
      </c>
      <c r="I32" s="60">
        <v>24752843</v>
      </c>
      <c r="J32" s="60">
        <v>24752843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24752843</v>
      </c>
      <c r="X32" s="60"/>
      <c r="Y32" s="60">
        <v>24752843</v>
      </c>
      <c r="Z32" s="140"/>
      <c r="AA32" s="62"/>
    </row>
    <row r="33" spans="1:27" ht="13.5">
      <c r="A33" s="249" t="s">
        <v>165</v>
      </c>
      <c r="B33" s="182"/>
      <c r="C33" s="155">
        <v>384779</v>
      </c>
      <c r="D33" s="155"/>
      <c r="E33" s="59">
        <v>836331</v>
      </c>
      <c r="F33" s="60">
        <v>836331</v>
      </c>
      <c r="G33" s="60">
        <v>2131590</v>
      </c>
      <c r="H33" s="60">
        <v>1465475</v>
      </c>
      <c r="I33" s="60">
        <v>45396851</v>
      </c>
      <c r="J33" s="60">
        <v>45396851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45396851</v>
      </c>
      <c r="X33" s="60">
        <v>209083</v>
      </c>
      <c r="Y33" s="60">
        <v>45187768</v>
      </c>
      <c r="Z33" s="140">
        <v>21612.36</v>
      </c>
      <c r="AA33" s="62">
        <v>836331</v>
      </c>
    </row>
    <row r="34" spans="1:27" ht="13.5">
      <c r="A34" s="250" t="s">
        <v>58</v>
      </c>
      <c r="B34" s="251"/>
      <c r="C34" s="168">
        <f aca="true" t="shared" si="3" ref="C34:Y34">SUM(C29:C33)</f>
        <v>16883203</v>
      </c>
      <c r="D34" s="168">
        <f>SUM(D29:D33)</f>
        <v>0</v>
      </c>
      <c r="E34" s="72">
        <f t="shared" si="3"/>
        <v>2561267</v>
      </c>
      <c r="F34" s="73">
        <f t="shared" si="3"/>
        <v>2561267</v>
      </c>
      <c r="G34" s="73">
        <f t="shared" si="3"/>
        <v>16108439</v>
      </c>
      <c r="H34" s="73">
        <f t="shared" si="3"/>
        <v>22082322</v>
      </c>
      <c r="I34" s="73">
        <f t="shared" si="3"/>
        <v>70171769</v>
      </c>
      <c r="J34" s="73">
        <f t="shared" si="3"/>
        <v>70171769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70171769</v>
      </c>
      <c r="X34" s="73">
        <f t="shared" si="3"/>
        <v>640317</v>
      </c>
      <c r="Y34" s="73">
        <f t="shared" si="3"/>
        <v>69531452</v>
      </c>
      <c r="Z34" s="170">
        <f>+IF(X34&lt;&gt;0,+(Y34/X34)*100,0)</f>
        <v>10858.910820734105</v>
      </c>
      <c r="AA34" s="74">
        <f>SUM(AA29:AA33)</f>
        <v>2561267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932149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932149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17815352</v>
      </c>
      <c r="D40" s="168">
        <f>+D34+D39</f>
        <v>0</v>
      </c>
      <c r="E40" s="72">
        <f t="shared" si="5"/>
        <v>2561267</v>
      </c>
      <c r="F40" s="73">
        <f t="shared" si="5"/>
        <v>2561267</v>
      </c>
      <c r="G40" s="73">
        <f t="shared" si="5"/>
        <v>16108439</v>
      </c>
      <c r="H40" s="73">
        <f t="shared" si="5"/>
        <v>22082322</v>
      </c>
      <c r="I40" s="73">
        <f t="shared" si="5"/>
        <v>70171769</v>
      </c>
      <c r="J40" s="73">
        <f t="shared" si="5"/>
        <v>70171769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70171769</v>
      </c>
      <c r="X40" s="73">
        <f t="shared" si="5"/>
        <v>640317</v>
      </c>
      <c r="Y40" s="73">
        <f t="shared" si="5"/>
        <v>69531452</v>
      </c>
      <c r="Z40" s="170">
        <f>+IF(X40&lt;&gt;0,+(Y40/X40)*100,0)</f>
        <v>10858.910820734105</v>
      </c>
      <c r="AA40" s="74">
        <f>+AA34+AA39</f>
        <v>2561267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70102887</v>
      </c>
      <c r="D42" s="257">
        <f>+D25-D40</f>
        <v>0</v>
      </c>
      <c r="E42" s="258">
        <f t="shared" si="6"/>
        <v>108258119</v>
      </c>
      <c r="F42" s="259">
        <f t="shared" si="6"/>
        <v>108258119</v>
      </c>
      <c r="G42" s="259">
        <f t="shared" si="6"/>
        <v>88715702</v>
      </c>
      <c r="H42" s="259">
        <f t="shared" si="6"/>
        <v>86199024</v>
      </c>
      <c r="I42" s="259">
        <f t="shared" si="6"/>
        <v>30854877</v>
      </c>
      <c r="J42" s="259">
        <f t="shared" si="6"/>
        <v>30854877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30854877</v>
      </c>
      <c r="X42" s="259">
        <f t="shared" si="6"/>
        <v>27064531</v>
      </c>
      <c r="Y42" s="259">
        <f t="shared" si="6"/>
        <v>3790346</v>
      </c>
      <c r="Z42" s="260">
        <f>+IF(X42&lt;&gt;0,+(Y42/X42)*100,0)</f>
        <v>14.00484641688415</v>
      </c>
      <c r="AA42" s="261">
        <f>+AA25-AA40</f>
        <v>108258119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70102887</v>
      </c>
      <c r="D45" s="155"/>
      <c r="E45" s="59">
        <v>108258119</v>
      </c>
      <c r="F45" s="60">
        <v>108258119</v>
      </c>
      <c r="G45" s="60">
        <v>57860825</v>
      </c>
      <c r="H45" s="60">
        <v>55344147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27064530</v>
      </c>
      <c r="Y45" s="60">
        <v>-27064530</v>
      </c>
      <c r="Z45" s="139">
        <v>-100</v>
      </c>
      <c r="AA45" s="62">
        <v>108258119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30854877</v>
      </c>
      <c r="H46" s="60">
        <v>30854877</v>
      </c>
      <c r="I46" s="60">
        <v>30854877</v>
      </c>
      <c r="J46" s="60">
        <v>30854877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30854877</v>
      </c>
      <c r="X46" s="60"/>
      <c r="Y46" s="60">
        <v>30854877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70102887</v>
      </c>
      <c r="D48" s="217">
        <f>SUM(D45:D47)</f>
        <v>0</v>
      </c>
      <c r="E48" s="264">
        <f t="shared" si="7"/>
        <v>108258119</v>
      </c>
      <c r="F48" s="219">
        <f t="shared" si="7"/>
        <v>108258119</v>
      </c>
      <c r="G48" s="219">
        <f t="shared" si="7"/>
        <v>88715702</v>
      </c>
      <c r="H48" s="219">
        <f t="shared" si="7"/>
        <v>86199024</v>
      </c>
      <c r="I48" s="219">
        <f t="shared" si="7"/>
        <v>30854877</v>
      </c>
      <c r="J48" s="219">
        <f t="shared" si="7"/>
        <v>30854877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30854877</v>
      </c>
      <c r="X48" s="219">
        <f t="shared" si="7"/>
        <v>27064530</v>
      </c>
      <c r="Y48" s="219">
        <f t="shared" si="7"/>
        <v>3790347</v>
      </c>
      <c r="Z48" s="265">
        <f>+IF(X48&lt;&gt;0,+(Y48/X48)*100,0)</f>
        <v>14.00485062921839</v>
      </c>
      <c r="AA48" s="232">
        <f>SUM(AA45:AA47)</f>
        <v>108258119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11639057</v>
      </c>
      <c r="D6" s="155"/>
      <c r="E6" s="59">
        <v>3795528</v>
      </c>
      <c r="F6" s="60">
        <v>3795528</v>
      </c>
      <c r="G6" s="60">
        <v>46733</v>
      </c>
      <c r="H6" s="60">
        <v>90232</v>
      </c>
      <c r="I6" s="60">
        <v>44262</v>
      </c>
      <c r="J6" s="60">
        <v>181227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181227</v>
      </c>
      <c r="X6" s="60">
        <v>925215</v>
      </c>
      <c r="Y6" s="60">
        <v>-743988</v>
      </c>
      <c r="Z6" s="140">
        <v>-80.41</v>
      </c>
      <c r="AA6" s="62">
        <v>3795528</v>
      </c>
    </row>
    <row r="7" spans="1:27" ht="13.5">
      <c r="A7" s="249" t="s">
        <v>178</v>
      </c>
      <c r="B7" s="182"/>
      <c r="C7" s="155">
        <v>50033999</v>
      </c>
      <c r="D7" s="155"/>
      <c r="E7" s="59">
        <v>44260664</v>
      </c>
      <c r="F7" s="60">
        <v>44260664</v>
      </c>
      <c r="G7" s="60">
        <v>11666000</v>
      </c>
      <c r="H7" s="60">
        <v>2720123</v>
      </c>
      <c r="I7" s="60">
        <v>3500000</v>
      </c>
      <c r="J7" s="60">
        <v>17886123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17886123</v>
      </c>
      <c r="X7" s="60">
        <v>10561333</v>
      </c>
      <c r="Y7" s="60">
        <v>7324790</v>
      </c>
      <c r="Z7" s="140">
        <v>69.35</v>
      </c>
      <c r="AA7" s="62">
        <v>44260664</v>
      </c>
    </row>
    <row r="8" spans="1:27" ht="13.5">
      <c r="A8" s="249" t="s">
        <v>179</v>
      </c>
      <c r="B8" s="182"/>
      <c r="C8" s="155"/>
      <c r="D8" s="155"/>
      <c r="E8" s="59">
        <v>12187552</v>
      </c>
      <c r="F8" s="60">
        <v>12187552</v>
      </c>
      <c r="G8" s="60">
        <v>3730000</v>
      </c>
      <c r="H8" s="60">
        <v>559087</v>
      </c>
      <c r="I8" s="60">
        <v>550745</v>
      </c>
      <c r="J8" s="60">
        <v>4839832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4839832</v>
      </c>
      <c r="X8" s="60">
        <v>3046888</v>
      </c>
      <c r="Y8" s="60">
        <v>1792944</v>
      </c>
      <c r="Z8" s="140">
        <v>58.85</v>
      </c>
      <c r="AA8" s="62">
        <v>12187552</v>
      </c>
    </row>
    <row r="9" spans="1:27" ht="13.5">
      <c r="A9" s="249" t="s">
        <v>180</v>
      </c>
      <c r="B9" s="182"/>
      <c r="C9" s="155">
        <v>576988</v>
      </c>
      <c r="D9" s="155"/>
      <c r="E9" s="59">
        <v>450000</v>
      </c>
      <c r="F9" s="60">
        <v>450000</v>
      </c>
      <c r="G9" s="60">
        <v>16547</v>
      </c>
      <c r="H9" s="60">
        <v>11034</v>
      </c>
      <c r="I9" s="60">
        <v>5405</v>
      </c>
      <c r="J9" s="60">
        <v>32986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32986</v>
      </c>
      <c r="X9" s="60">
        <v>112500</v>
      </c>
      <c r="Y9" s="60">
        <v>-79514</v>
      </c>
      <c r="Z9" s="140">
        <v>-70.68</v>
      </c>
      <c r="AA9" s="62">
        <v>450000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-28670260</v>
      </c>
      <c r="D12" s="155"/>
      <c r="E12" s="59">
        <v>-37588972</v>
      </c>
      <c r="F12" s="60">
        <v>-37588972</v>
      </c>
      <c r="G12" s="60">
        <v>-3837510</v>
      </c>
      <c r="H12" s="60">
        <v>-3161144</v>
      </c>
      <c r="I12" s="60">
        <v>-2046730</v>
      </c>
      <c r="J12" s="60">
        <v>-9045384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-9045384</v>
      </c>
      <c r="X12" s="60">
        <v>-9015996</v>
      </c>
      <c r="Y12" s="60">
        <v>-29388</v>
      </c>
      <c r="Z12" s="140">
        <v>0.33</v>
      </c>
      <c r="AA12" s="62">
        <v>-37588972</v>
      </c>
    </row>
    <row r="13" spans="1:27" ht="13.5">
      <c r="A13" s="249" t="s">
        <v>40</v>
      </c>
      <c r="B13" s="182"/>
      <c r="C13" s="155">
        <v>-274900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-23357590</v>
      </c>
      <c r="D14" s="155"/>
      <c r="E14" s="59">
        <v>-9249996</v>
      </c>
      <c r="F14" s="60">
        <v>-9249996</v>
      </c>
      <c r="G14" s="60">
        <v>-813465</v>
      </c>
      <c r="H14" s="60">
        <v>-4853176</v>
      </c>
      <c r="I14" s="60">
        <v>-39910</v>
      </c>
      <c r="J14" s="60">
        <v>-5706551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-5706551</v>
      </c>
      <c r="X14" s="60">
        <v>-4062499</v>
      </c>
      <c r="Y14" s="60">
        <v>-1644052</v>
      </c>
      <c r="Z14" s="140">
        <v>40.47</v>
      </c>
      <c r="AA14" s="62">
        <v>-9249996</v>
      </c>
    </row>
    <row r="15" spans="1:27" ht="13.5">
      <c r="A15" s="250" t="s">
        <v>184</v>
      </c>
      <c r="B15" s="251"/>
      <c r="C15" s="168">
        <f aca="true" t="shared" si="0" ref="C15:Y15">SUM(C6:C14)</f>
        <v>9947294</v>
      </c>
      <c r="D15" s="168">
        <f>SUM(D6:D14)</f>
        <v>0</v>
      </c>
      <c r="E15" s="72">
        <f t="shared" si="0"/>
        <v>13854776</v>
      </c>
      <c r="F15" s="73">
        <f t="shared" si="0"/>
        <v>13854776</v>
      </c>
      <c r="G15" s="73">
        <f t="shared" si="0"/>
        <v>10808305</v>
      </c>
      <c r="H15" s="73">
        <f t="shared" si="0"/>
        <v>-4633844</v>
      </c>
      <c r="I15" s="73">
        <f t="shared" si="0"/>
        <v>2013772</v>
      </c>
      <c r="J15" s="73">
        <f t="shared" si="0"/>
        <v>8188233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8188233</v>
      </c>
      <c r="X15" s="73">
        <f t="shared" si="0"/>
        <v>1567441</v>
      </c>
      <c r="Y15" s="73">
        <f t="shared" si="0"/>
        <v>6620792</v>
      </c>
      <c r="Z15" s="170">
        <f>+IF(X15&lt;&gt;0,+(Y15/X15)*100,0)</f>
        <v>422.39497371830896</v>
      </c>
      <c r="AA15" s="74">
        <f>SUM(AA6:AA14)</f>
        <v>13854776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-10025602</v>
      </c>
      <c r="D24" s="155"/>
      <c r="E24" s="59">
        <v>-13537550</v>
      </c>
      <c r="F24" s="60">
        <v>-13537550</v>
      </c>
      <c r="G24" s="60">
        <v>-3730000</v>
      </c>
      <c r="H24" s="60">
        <v>-794859</v>
      </c>
      <c r="I24" s="60">
        <v>-1004270</v>
      </c>
      <c r="J24" s="60">
        <v>-5529129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-5529129</v>
      </c>
      <c r="X24" s="60">
        <v>-6042157</v>
      </c>
      <c r="Y24" s="60">
        <v>513028</v>
      </c>
      <c r="Z24" s="140">
        <v>-8.49</v>
      </c>
      <c r="AA24" s="62">
        <v>-13537550</v>
      </c>
    </row>
    <row r="25" spans="1:27" ht="13.5">
      <c r="A25" s="250" t="s">
        <v>191</v>
      </c>
      <c r="B25" s="251"/>
      <c r="C25" s="168">
        <f aca="true" t="shared" si="1" ref="C25:Y25">SUM(C19:C24)</f>
        <v>-10025602</v>
      </c>
      <c r="D25" s="168">
        <f>SUM(D19:D24)</f>
        <v>0</v>
      </c>
      <c r="E25" s="72">
        <f t="shared" si="1"/>
        <v>-13537550</v>
      </c>
      <c r="F25" s="73">
        <f t="shared" si="1"/>
        <v>-13537550</v>
      </c>
      <c r="G25" s="73">
        <f t="shared" si="1"/>
        <v>-3730000</v>
      </c>
      <c r="H25" s="73">
        <f t="shared" si="1"/>
        <v>-794859</v>
      </c>
      <c r="I25" s="73">
        <f t="shared" si="1"/>
        <v>-1004270</v>
      </c>
      <c r="J25" s="73">
        <f t="shared" si="1"/>
        <v>-5529129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-5529129</v>
      </c>
      <c r="X25" s="73">
        <f t="shared" si="1"/>
        <v>-6042157</v>
      </c>
      <c r="Y25" s="73">
        <f t="shared" si="1"/>
        <v>513028</v>
      </c>
      <c r="Z25" s="170">
        <f>+IF(X25&lt;&gt;0,+(Y25/X25)*100,0)</f>
        <v>-8.490808828701406</v>
      </c>
      <c r="AA25" s="74">
        <f>SUM(AA19:AA24)</f>
        <v>-13537550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-78308</v>
      </c>
      <c r="D36" s="153">
        <f>+D15+D25+D34</f>
        <v>0</v>
      </c>
      <c r="E36" s="99">
        <f t="shared" si="3"/>
        <v>317226</v>
      </c>
      <c r="F36" s="100">
        <f t="shared" si="3"/>
        <v>317226</v>
      </c>
      <c r="G36" s="100">
        <f t="shared" si="3"/>
        <v>7078305</v>
      </c>
      <c r="H36" s="100">
        <f t="shared" si="3"/>
        <v>-5428703</v>
      </c>
      <c r="I36" s="100">
        <f t="shared" si="3"/>
        <v>1009502</v>
      </c>
      <c r="J36" s="100">
        <f t="shared" si="3"/>
        <v>2659104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2659104</v>
      </c>
      <c r="X36" s="100">
        <f t="shared" si="3"/>
        <v>-4474716</v>
      </c>
      <c r="Y36" s="100">
        <f t="shared" si="3"/>
        <v>7133820</v>
      </c>
      <c r="Z36" s="137">
        <f>+IF(X36&lt;&gt;0,+(Y36/X36)*100,0)</f>
        <v>-159.42508977106033</v>
      </c>
      <c r="AA36" s="102">
        <f>+AA15+AA25+AA34</f>
        <v>317226</v>
      </c>
    </row>
    <row r="37" spans="1:27" ht="13.5">
      <c r="A37" s="249" t="s">
        <v>199</v>
      </c>
      <c r="B37" s="182"/>
      <c r="C37" s="153"/>
      <c r="D37" s="153"/>
      <c r="E37" s="99">
        <v>55879</v>
      </c>
      <c r="F37" s="100">
        <v>55879</v>
      </c>
      <c r="G37" s="100">
        <v>-32335</v>
      </c>
      <c r="H37" s="100">
        <v>7045970</v>
      </c>
      <c r="I37" s="100">
        <v>1617267</v>
      </c>
      <c r="J37" s="100">
        <v>-32335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-32335</v>
      </c>
      <c r="X37" s="100">
        <v>55879</v>
      </c>
      <c r="Y37" s="100">
        <v>-88214</v>
      </c>
      <c r="Z37" s="137">
        <v>-157.87</v>
      </c>
      <c r="AA37" s="102">
        <v>55879</v>
      </c>
    </row>
    <row r="38" spans="1:27" ht="13.5">
      <c r="A38" s="269" t="s">
        <v>200</v>
      </c>
      <c r="B38" s="256"/>
      <c r="C38" s="257">
        <v>-78308</v>
      </c>
      <c r="D38" s="257"/>
      <c r="E38" s="258">
        <v>373105</v>
      </c>
      <c r="F38" s="259">
        <v>373105</v>
      </c>
      <c r="G38" s="259">
        <v>7045970</v>
      </c>
      <c r="H38" s="259">
        <v>1617267</v>
      </c>
      <c r="I38" s="259">
        <v>2626769</v>
      </c>
      <c r="J38" s="259">
        <v>2626769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2626769</v>
      </c>
      <c r="X38" s="259">
        <v>-4418837</v>
      </c>
      <c r="Y38" s="259">
        <v>7045606</v>
      </c>
      <c r="Z38" s="260">
        <v>-159.44</v>
      </c>
      <c r="AA38" s="261">
        <v>373105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13537124</v>
      </c>
      <c r="F5" s="106">
        <f t="shared" si="0"/>
        <v>13537124</v>
      </c>
      <c r="G5" s="106">
        <f t="shared" si="0"/>
        <v>0</v>
      </c>
      <c r="H5" s="106">
        <f t="shared" si="0"/>
        <v>524531</v>
      </c>
      <c r="I5" s="106">
        <f t="shared" si="0"/>
        <v>880928</v>
      </c>
      <c r="J5" s="106">
        <f t="shared" si="0"/>
        <v>1405459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1405459</v>
      </c>
      <c r="X5" s="106">
        <f t="shared" si="0"/>
        <v>3384281</v>
      </c>
      <c r="Y5" s="106">
        <f t="shared" si="0"/>
        <v>-1978822</v>
      </c>
      <c r="Z5" s="201">
        <f>+IF(X5&lt;&gt;0,+(Y5/X5)*100,0)</f>
        <v>-58.47097212081385</v>
      </c>
      <c r="AA5" s="199">
        <f>SUM(AA11:AA18)</f>
        <v>13537124</v>
      </c>
    </row>
    <row r="6" spans="1:27" ht="13.5">
      <c r="A6" s="291" t="s">
        <v>204</v>
      </c>
      <c r="B6" s="142"/>
      <c r="C6" s="62"/>
      <c r="D6" s="156"/>
      <c r="E6" s="60">
        <v>8225124</v>
      </c>
      <c r="F6" s="60">
        <v>8225124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2056281</v>
      </c>
      <c r="Y6" s="60">
        <v>-2056281</v>
      </c>
      <c r="Z6" s="140">
        <v>-100</v>
      </c>
      <c r="AA6" s="155">
        <v>8225124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8225124</v>
      </c>
      <c r="F11" s="295">
        <f t="shared" si="1"/>
        <v>8225124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2056281</v>
      </c>
      <c r="Y11" s="295">
        <f t="shared" si="1"/>
        <v>-2056281</v>
      </c>
      <c r="Z11" s="296">
        <f>+IF(X11&lt;&gt;0,+(Y11/X11)*100,0)</f>
        <v>-100</v>
      </c>
      <c r="AA11" s="297">
        <f>SUM(AA6:AA10)</f>
        <v>8225124</v>
      </c>
    </row>
    <row r="12" spans="1:27" ht="13.5">
      <c r="A12" s="298" t="s">
        <v>210</v>
      </c>
      <c r="B12" s="136"/>
      <c r="C12" s="62"/>
      <c r="D12" s="156"/>
      <c r="E12" s="60">
        <v>4662000</v>
      </c>
      <c r="F12" s="60">
        <v>4662000</v>
      </c>
      <c r="G12" s="60"/>
      <c r="H12" s="60">
        <v>524531</v>
      </c>
      <c r="I12" s="60">
        <v>524531</v>
      </c>
      <c r="J12" s="60">
        <v>1049062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1049062</v>
      </c>
      <c r="X12" s="60">
        <v>1165500</v>
      </c>
      <c r="Y12" s="60">
        <v>-116438</v>
      </c>
      <c r="Z12" s="140">
        <v>-9.99</v>
      </c>
      <c r="AA12" s="155">
        <v>4662000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650000</v>
      </c>
      <c r="F15" s="60">
        <v>650000</v>
      </c>
      <c r="G15" s="60"/>
      <c r="H15" s="60"/>
      <c r="I15" s="60">
        <v>356397</v>
      </c>
      <c r="J15" s="60">
        <v>356397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356397</v>
      </c>
      <c r="X15" s="60">
        <v>162500</v>
      </c>
      <c r="Y15" s="60">
        <v>193897</v>
      </c>
      <c r="Z15" s="140">
        <v>119.32</v>
      </c>
      <c r="AA15" s="155">
        <v>650000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8225124</v>
      </c>
      <c r="F36" s="60">
        <f t="shared" si="4"/>
        <v>8225124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2056281</v>
      </c>
      <c r="Y36" s="60">
        <f t="shared" si="4"/>
        <v>-2056281</v>
      </c>
      <c r="Z36" s="140">
        <f aca="true" t="shared" si="5" ref="Z36:Z49">+IF(X36&lt;&gt;0,+(Y36/X36)*100,0)</f>
        <v>-100</v>
      </c>
      <c r="AA36" s="155">
        <f>AA6+AA21</f>
        <v>8225124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8225124</v>
      </c>
      <c r="F41" s="295">
        <f t="shared" si="6"/>
        <v>8225124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2056281</v>
      </c>
      <c r="Y41" s="295">
        <f t="shared" si="6"/>
        <v>-2056281</v>
      </c>
      <c r="Z41" s="296">
        <f t="shared" si="5"/>
        <v>-100</v>
      </c>
      <c r="AA41" s="297">
        <f>SUM(AA36:AA40)</f>
        <v>8225124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4662000</v>
      </c>
      <c r="F42" s="54">
        <f t="shared" si="7"/>
        <v>4662000</v>
      </c>
      <c r="G42" s="54">
        <f t="shared" si="7"/>
        <v>0</v>
      </c>
      <c r="H42" s="54">
        <f t="shared" si="7"/>
        <v>524531</v>
      </c>
      <c r="I42" s="54">
        <f t="shared" si="7"/>
        <v>524531</v>
      </c>
      <c r="J42" s="54">
        <f t="shared" si="7"/>
        <v>1049062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1049062</v>
      </c>
      <c r="X42" s="54">
        <f t="shared" si="7"/>
        <v>1165500</v>
      </c>
      <c r="Y42" s="54">
        <f t="shared" si="7"/>
        <v>-116438</v>
      </c>
      <c r="Z42" s="184">
        <f t="shared" si="5"/>
        <v>-9.99039039039039</v>
      </c>
      <c r="AA42" s="130">
        <f aca="true" t="shared" si="8" ref="AA42:AA48">AA12+AA27</f>
        <v>4662000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650000</v>
      </c>
      <c r="F45" s="54">
        <f t="shared" si="7"/>
        <v>650000</v>
      </c>
      <c r="G45" s="54">
        <f t="shared" si="7"/>
        <v>0</v>
      </c>
      <c r="H45" s="54">
        <f t="shared" si="7"/>
        <v>0</v>
      </c>
      <c r="I45" s="54">
        <f t="shared" si="7"/>
        <v>356397</v>
      </c>
      <c r="J45" s="54">
        <f t="shared" si="7"/>
        <v>356397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356397</v>
      </c>
      <c r="X45" s="54">
        <f t="shared" si="7"/>
        <v>162500</v>
      </c>
      <c r="Y45" s="54">
        <f t="shared" si="7"/>
        <v>193897</v>
      </c>
      <c r="Z45" s="184">
        <f t="shared" si="5"/>
        <v>119.32123076923078</v>
      </c>
      <c r="AA45" s="130">
        <f t="shared" si="8"/>
        <v>650000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13537124</v>
      </c>
      <c r="F49" s="220">
        <f t="shared" si="9"/>
        <v>13537124</v>
      </c>
      <c r="G49" s="220">
        <f t="shared" si="9"/>
        <v>0</v>
      </c>
      <c r="H49" s="220">
        <f t="shared" si="9"/>
        <v>524531</v>
      </c>
      <c r="I49" s="220">
        <f t="shared" si="9"/>
        <v>880928</v>
      </c>
      <c r="J49" s="220">
        <f t="shared" si="9"/>
        <v>1405459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1405459</v>
      </c>
      <c r="X49" s="220">
        <f t="shared" si="9"/>
        <v>3384281</v>
      </c>
      <c r="Y49" s="220">
        <f t="shared" si="9"/>
        <v>-1978822</v>
      </c>
      <c r="Z49" s="221">
        <f t="shared" si="5"/>
        <v>-58.47097212081385</v>
      </c>
      <c r="AA49" s="222">
        <f>SUM(AA41:AA48)</f>
        <v>13537124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7306</v>
      </c>
      <c r="H65" s="60">
        <v>7306</v>
      </c>
      <c r="I65" s="60">
        <v>7306</v>
      </c>
      <c r="J65" s="60">
        <v>21918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21918</v>
      </c>
      <c r="X65" s="60"/>
      <c r="Y65" s="60">
        <v>21918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710000</v>
      </c>
      <c r="F68" s="60"/>
      <c r="G68" s="60">
        <v>4853</v>
      </c>
      <c r="H68" s="60">
        <v>3921</v>
      </c>
      <c r="I68" s="60">
        <v>43196</v>
      </c>
      <c r="J68" s="60">
        <v>51970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51970</v>
      </c>
      <c r="X68" s="60"/>
      <c r="Y68" s="60">
        <v>51970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740000</v>
      </c>
      <c r="F69" s="220">
        <f t="shared" si="12"/>
        <v>0</v>
      </c>
      <c r="G69" s="220">
        <f t="shared" si="12"/>
        <v>12159</v>
      </c>
      <c r="H69" s="220">
        <f t="shared" si="12"/>
        <v>11227</v>
      </c>
      <c r="I69" s="220">
        <f t="shared" si="12"/>
        <v>50502</v>
      </c>
      <c r="J69" s="220">
        <f t="shared" si="12"/>
        <v>73888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73888</v>
      </c>
      <c r="X69" s="220">
        <f t="shared" si="12"/>
        <v>0</v>
      </c>
      <c r="Y69" s="220">
        <f t="shared" si="12"/>
        <v>73888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8225124</v>
      </c>
      <c r="F5" s="358">
        <f t="shared" si="0"/>
        <v>8225124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2056281</v>
      </c>
      <c r="Y5" s="358">
        <f t="shared" si="0"/>
        <v>-2056281</v>
      </c>
      <c r="Z5" s="359">
        <f>+IF(X5&lt;&gt;0,+(Y5/X5)*100,0)</f>
        <v>-100</v>
      </c>
      <c r="AA5" s="360">
        <f>+AA6+AA8+AA11+AA13+AA15</f>
        <v>8225124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8225124</v>
      </c>
      <c r="F6" s="59">
        <f t="shared" si="1"/>
        <v>8225124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2056281</v>
      </c>
      <c r="Y6" s="59">
        <f t="shared" si="1"/>
        <v>-2056281</v>
      </c>
      <c r="Z6" s="61">
        <f>+IF(X6&lt;&gt;0,+(Y6/X6)*100,0)</f>
        <v>-100</v>
      </c>
      <c r="AA6" s="62">
        <f t="shared" si="1"/>
        <v>8225124</v>
      </c>
    </row>
    <row r="7" spans="1:27" ht="13.5">
      <c r="A7" s="291" t="s">
        <v>228</v>
      </c>
      <c r="B7" s="142"/>
      <c r="C7" s="60"/>
      <c r="D7" s="340"/>
      <c r="E7" s="60">
        <v>8225124</v>
      </c>
      <c r="F7" s="59">
        <v>8225124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2056281</v>
      </c>
      <c r="Y7" s="59">
        <v>-2056281</v>
      </c>
      <c r="Z7" s="61">
        <v>-100</v>
      </c>
      <c r="AA7" s="62">
        <v>8225124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4662000</v>
      </c>
      <c r="F22" s="345">
        <f t="shared" si="6"/>
        <v>4662000</v>
      </c>
      <c r="G22" s="345">
        <f t="shared" si="6"/>
        <v>0</v>
      </c>
      <c r="H22" s="343">
        <f t="shared" si="6"/>
        <v>524531</v>
      </c>
      <c r="I22" s="343">
        <f t="shared" si="6"/>
        <v>524531</v>
      </c>
      <c r="J22" s="345">
        <f t="shared" si="6"/>
        <v>1049062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1049062</v>
      </c>
      <c r="X22" s="343">
        <f t="shared" si="6"/>
        <v>1165500</v>
      </c>
      <c r="Y22" s="345">
        <f t="shared" si="6"/>
        <v>-116438</v>
      </c>
      <c r="Z22" s="336">
        <f>+IF(X22&lt;&gt;0,+(Y22/X22)*100,0)</f>
        <v>-9.99039039039039</v>
      </c>
      <c r="AA22" s="350">
        <f>SUM(AA23:AA32)</f>
        <v>4662000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3112000</v>
      </c>
      <c r="F24" s="59">
        <v>3112000</v>
      </c>
      <c r="G24" s="59"/>
      <c r="H24" s="60">
        <v>193676</v>
      </c>
      <c r="I24" s="60">
        <v>193676</v>
      </c>
      <c r="J24" s="59">
        <v>387352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387352</v>
      </c>
      <c r="X24" s="60">
        <v>778000</v>
      </c>
      <c r="Y24" s="59">
        <v>-390648</v>
      </c>
      <c r="Z24" s="61">
        <v>-50.21</v>
      </c>
      <c r="AA24" s="62">
        <v>3112000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249545</v>
      </c>
      <c r="I25" s="60">
        <v>249545</v>
      </c>
      <c r="J25" s="59">
        <v>499090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499090</v>
      </c>
      <c r="X25" s="60"/>
      <c r="Y25" s="59">
        <v>499090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1550000</v>
      </c>
      <c r="F32" s="59">
        <v>1550000</v>
      </c>
      <c r="G32" s="59"/>
      <c r="H32" s="60">
        <v>81310</v>
      </c>
      <c r="I32" s="60">
        <v>81310</v>
      </c>
      <c r="J32" s="59">
        <v>162620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162620</v>
      </c>
      <c r="X32" s="60">
        <v>387500</v>
      </c>
      <c r="Y32" s="59">
        <v>-224880</v>
      </c>
      <c r="Z32" s="61">
        <v>-58.03</v>
      </c>
      <c r="AA32" s="62">
        <v>1550000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650000</v>
      </c>
      <c r="F40" s="345">
        <f t="shared" si="9"/>
        <v>650000</v>
      </c>
      <c r="G40" s="345">
        <f t="shared" si="9"/>
        <v>0</v>
      </c>
      <c r="H40" s="343">
        <f t="shared" si="9"/>
        <v>0</v>
      </c>
      <c r="I40" s="343">
        <f t="shared" si="9"/>
        <v>356397</v>
      </c>
      <c r="J40" s="345">
        <f t="shared" si="9"/>
        <v>356397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356397</v>
      </c>
      <c r="X40" s="343">
        <f t="shared" si="9"/>
        <v>162500</v>
      </c>
      <c r="Y40" s="345">
        <f t="shared" si="9"/>
        <v>193897</v>
      </c>
      <c r="Z40" s="336">
        <f>+IF(X40&lt;&gt;0,+(Y40/X40)*100,0)</f>
        <v>119.32123076923078</v>
      </c>
      <c r="AA40" s="350">
        <f>SUM(AA41:AA49)</f>
        <v>650000</v>
      </c>
    </row>
    <row r="41" spans="1:27" ht="13.5">
      <c r="A41" s="361" t="s">
        <v>247</v>
      </c>
      <c r="B41" s="142"/>
      <c r="C41" s="362"/>
      <c r="D41" s="363"/>
      <c r="E41" s="362">
        <v>400000</v>
      </c>
      <c r="F41" s="364">
        <v>400000</v>
      </c>
      <c r="G41" s="364"/>
      <c r="H41" s="362"/>
      <c r="I41" s="362">
        <v>356397</v>
      </c>
      <c r="J41" s="364">
        <v>356397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356397</v>
      </c>
      <c r="X41" s="362">
        <v>100000</v>
      </c>
      <c r="Y41" s="364">
        <v>256397</v>
      </c>
      <c r="Z41" s="365">
        <v>256.4</v>
      </c>
      <c r="AA41" s="366">
        <v>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250000</v>
      </c>
      <c r="F49" s="53">
        <v>250000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62500</v>
      </c>
      <c r="Y49" s="53">
        <v>-62500</v>
      </c>
      <c r="Z49" s="94">
        <v>-100</v>
      </c>
      <c r="AA49" s="95">
        <v>250000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13537124</v>
      </c>
      <c r="F60" s="264">
        <f t="shared" si="14"/>
        <v>13537124</v>
      </c>
      <c r="G60" s="264">
        <f t="shared" si="14"/>
        <v>0</v>
      </c>
      <c r="H60" s="219">
        <f t="shared" si="14"/>
        <v>524531</v>
      </c>
      <c r="I60" s="219">
        <f t="shared" si="14"/>
        <v>880928</v>
      </c>
      <c r="J60" s="264">
        <f t="shared" si="14"/>
        <v>1405459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1405459</v>
      </c>
      <c r="X60" s="219">
        <f t="shared" si="14"/>
        <v>3384281</v>
      </c>
      <c r="Y60" s="264">
        <f t="shared" si="14"/>
        <v>-1978822</v>
      </c>
      <c r="Z60" s="337">
        <f>+IF(X60&lt;&gt;0,+(Y60/X60)*100,0)</f>
        <v>-58.47097212081385</v>
      </c>
      <c r="AA60" s="232">
        <f>+AA57+AA54+AA51+AA40+AA37+AA34+AA22+AA5</f>
        <v>13537124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2013-11-05T09:02:31Z</dcterms:created>
  <dcterms:modified xsi:type="dcterms:W3CDTF">2013-11-05T09:02:35Z</dcterms:modified>
  <cp:category/>
  <cp:version/>
  <cp:contentType/>
  <cp:contentStatus/>
</cp:coreProperties>
</file>