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<sst xmlns="http://schemas.openxmlformats.org/spreadsheetml/2006/main" count="855" uniqueCount="302">
  <si>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Mtubatuba(KZN275)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</si>
  <si>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</si>
  <si>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</si>
  <si>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</si>
  <si>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</si>
  <si>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</si>
  <si>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</si>
  <si>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</si>
  <si>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</si>
  <si>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</si>
  <si>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</si>
  <si>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</si>
  <si>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</si>
  <si>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</si>
  <si>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</si>
  <si>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</si>
  <si>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</si>
  <si>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</si>
  <si>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</si>
  <si>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</si>
  <si>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</si>
  <si>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</si>
  <si>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</si>
  <si>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</si>
  <si>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</si>
  <si>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</si>
  <si>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</si>
  <si>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</si>
  <si>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</si>
  <si>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</si>
  <si>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</si>
  <si>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</si>
  <si>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</si>
  <si>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</si>
  <si>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</si>
  <si>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</si>
  <si>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</si>
  <si>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</si>
  <si>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</si>
  <si>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</si>
  <si>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</si>
  <si>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</si>
  <si>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</si>
  <si>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</si>
  <si>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</si>
  <si>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</si>
  <si>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</si>
  <si>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</si>
  <si>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</si>
  <si>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</si>
  <si>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</si>
  <si>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</si>
  <si>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</si>
  <si>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</si>
  <si>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</si>
  <si>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</si>
  <si>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</si>
  <si>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</si>
  <si>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</si>
  <si>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</si>
  <si>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</si>
  <si>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</si>
  <si>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</si>
  <si>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</si>
  <si>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</si>
  <si>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</si>
  <si>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</si>
  <si>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</si>
  <si>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</si>
  <si>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</si>
  <si>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Mtubatuba(KZN275)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</si>
  <si>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</si>
  <si>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</si>
  <si>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</si>
  <si>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</si>
  <si>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</si>
  <si>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</si>
  <si>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</si>
  <si>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</si>
  <si>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</si>
  <si>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</si>
  <si>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</si>
  <si>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</si>
  <si>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</si>
  <si>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</si>
  <si>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</si>
  <si>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</si>
  <si>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</si>
  <si>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</si>
  <si>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</si>
  <si>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</si>
  <si>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</si>
  <si>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</si>
  <si>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</si>
  <si>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</si>
  <si>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</si>
  <si>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</si>
  <si>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</si>
  <si>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</si>
  <si>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</si>
  <si>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Mtubatuba(KZN275)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</si>
  <si>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</si>
  <si>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</si>
  <si>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</si>
  <si>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</si>
  <si>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</si>
  <si>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</si>
  <si>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</si>
  <si>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</si>
  <si>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</si>
  <si>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</si>
  <si>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</si>
  <si>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</si>
  <si>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</si>
  <si>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</si>
  <si>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</si>
  <si>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</si>
  <si>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</si>
  <si>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</si>
  <si>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</si>
  <si>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</si>
  <si>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</si>
  <si>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</si>
  <si>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</si>
  <si>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</si>
  <si>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</si>
  <si>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</si>
  <si>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</si>
  <si>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</si>
  <si>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Mtubatuba(KZN275)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</si>
  <si>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</si>
  <si>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</si>
  <si>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</si>
  <si>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</si>
  <si>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</si>
  <si>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</si>
  <si>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</si>
  <si>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</si>
  <si>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</si>
  <si>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</si>
  <si>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Mtubatuba(KZN275)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</si>
  <si>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</si>
  <si>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</si>
  <si>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</si>
  <si>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</si>
  <si>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</si>
  <si>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</si>
  <si>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</si>
  <si>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</si>
  <si>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</si>
  <si>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</si>
  <si>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</si>
  <si>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</si>
  <si>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</si>
  <si>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</si>
  <si>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</si>
  <si>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</si>
  <si>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</si>
  <si>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</si>
  <si>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</si>
  <si>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</si>
  <si>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</si>
  <si>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</si>
  <si>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</si>
  <si>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</si>
  <si>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</si>
  <si>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</si>
  <si>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</si>
  <si>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</si>
  <si>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</si>
  <si>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</si>
  <si>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</si>
  <si>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</si>
  <si>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</si>
  <si>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Mtubatuba(KZN275)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</si>
  <si>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</si>
  <si>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</si>
  <si>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</si>
  <si>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</si>
  <si>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</si>
  <si>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</si>
  <si>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</si>
  <si>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</si>
  <si>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</si>
  <si>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</si>
  <si>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</si>
  <si>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</si>
  <si>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</si>
  <si>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</si>
  <si>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</si>
  <si>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</si>
  <si>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</si>
  <si>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</si>
  <si>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</si>
  <si>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</si>
  <si>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</si>
  <si>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</si>
  <si>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</si>
  <si>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</si>
  <si>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</si>
  <si>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</si>
  <si>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Mtubatuba(KZN275)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</si>
  <si>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</si>
  <si>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</si>
  <si>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</si>
  <si>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</si>
  <si>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</si>
  <si>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</si>
  <si>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</si>
  <si>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</si>
  <si>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</si>
  <si>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</si>
  <si>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</si>
  <si>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</si>
  <si>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</si>
  <si>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</si>
  <si>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</si>
  <si>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</si>
  <si>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</si>
  <si>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</si>
  <si>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</si>
  <si>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</si>
  <si>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</si>
  <si>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</si>
  <si>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</si>
  <si>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</si>
  <si>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Mtubatuba(KZN275)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</si>
  <si>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</si>
  <si>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</si>
  <si>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</si>
  <si>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</si>
  <si>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</si>
  <si>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</si>
  <si>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</si>
  <si>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</si>
  <si>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</si>
  <si>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</si>
  <si>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</si>
  <si>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</si>
  <si>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</si>
  <si>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</si>
  <si>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</si>
  <si>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</si>
  <si>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</si>
  <si>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</si>
  <si>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</si>
  <si>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</si>
  <si>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</si>
  <si>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</si>
  <si>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</si>
  <si>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</si>
  <si>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</si>
  <si>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</si>
  <si>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</si>
  <si>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</si>
  <si>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</si>
  <si>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</si>
  <si>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</si>
  <si>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</si>
  <si>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</si>
  <si>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</si>
  <si>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</si>
  <si>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Mtubatuba(KZN275)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</si>
  <si>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</si>
  <si>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</si>
  <si>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Mtubatuba(KZN275)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</si>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</sst>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21724000</v>
      </c>
      <c r="E5" s="60">
        <v>21724000</v>
      </c>
      <c r="F5" s="60">
        <v>1594334</v>
      </c>
      <c r="G5" s="60">
        <v>1500488</v>
      </c>
      <c r="H5" s="60">
        <v>1631792</v>
      </c>
      <c r="I5" s="60">
        <v>4726614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4726614</v>
      </c>
      <c r="W5" s="60">
        <v>5431000</v>
      </c>
      <c r="X5" s="60">
        <v>-704386</v>
      </c>
      <c r="Y5" s="61">
        <v>-12.97</v>
      </c>
      <c r="Z5" s="62">
        <v>21724000</v>
      </c>
    </row>
    <row r="6" spans="1:26" ht="13.5">
      <c r="A6" s="58" t="s">
        <v>32</v>
      </c>
      <c r="B6" s="19">
        <v>0</v>
      </c>
      <c r="C6" s="19">
        <v>0</v>
      </c>
      <c r="D6" s="59">
        <v>5919000</v>
      </c>
      <c r="E6" s="60">
        <v>5919000</v>
      </c>
      <c r="F6" s="60">
        <v>434840</v>
      </c>
      <c r="G6" s="60">
        <v>425609</v>
      </c>
      <c r="H6" s="60">
        <v>426709</v>
      </c>
      <c r="I6" s="60">
        <v>1287158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1287158</v>
      </c>
      <c r="W6" s="60">
        <v>1479750</v>
      </c>
      <c r="X6" s="60">
        <v>-192592</v>
      </c>
      <c r="Y6" s="61">
        <v>-13.02</v>
      </c>
      <c r="Z6" s="62">
        <v>5919000</v>
      </c>
    </row>
    <row r="7" spans="1:26" ht="13.5">
      <c r="A7" s="58" t="s">
        <v>33</v>
      </c>
      <c r="B7" s="19">
        <v>0</v>
      </c>
      <c r="C7" s="19">
        <v>0</v>
      </c>
      <c r="D7" s="59">
        <v>300000</v>
      </c>
      <c r="E7" s="60">
        <v>300000</v>
      </c>
      <c r="F7" s="60">
        <v>44302</v>
      </c>
      <c r="G7" s="60">
        <v>74929</v>
      </c>
      <c r="H7" s="60">
        <v>69410</v>
      </c>
      <c r="I7" s="60">
        <v>188641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188641</v>
      </c>
      <c r="W7" s="60">
        <v>75000</v>
      </c>
      <c r="X7" s="60">
        <v>113641</v>
      </c>
      <c r="Y7" s="61">
        <v>151.52</v>
      </c>
      <c r="Z7" s="62">
        <v>300000</v>
      </c>
    </row>
    <row r="8" spans="1:26" ht="13.5">
      <c r="A8" s="58" t="s">
        <v>34</v>
      </c>
      <c r="B8" s="19">
        <v>0</v>
      </c>
      <c r="C8" s="19">
        <v>0</v>
      </c>
      <c r="D8" s="59">
        <v>66739000</v>
      </c>
      <c r="E8" s="60">
        <v>66739000</v>
      </c>
      <c r="F8" s="60">
        <v>25310000</v>
      </c>
      <c r="G8" s="60">
        <v>0</v>
      </c>
      <c r="H8" s="60">
        <v>138795</v>
      </c>
      <c r="I8" s="60">
        <v>25448795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25448795</v>
      </c>
      <c r="W8" s="60">
        <v>16684750</v>
      </c>
      <c r="X8" s="60">
        <v>8764045</v>
      </c>
      <c r="Y8" s="61">
        <v>52.53</v>
      </c>
      <c r="Z8" s="62">
        <v>66739000</v>
      </c>
    </row>
    <row r="9" spans="1:26" ht="13.5">
      <c r="A9" s="58" t="s">
        <v>35</v>
      </c>
      <c r="B9" s="19">
        <v>0</v>
      </c>
      <c r="C9" s="19">
        <v>0</v>
      </c>
      <c r="D9" s="59">
        <v>23104000</v>
      </c>
      <c r="E9" s="60">
        <v>23104000</v>
      </c>
      <c r="F9" s="60">
        <v>2465624</v>
      </c>
      <c r="G9" s="60">
        <v>2331131</v>
      </c>
      <c r="H9" s="60">
        <v>5645593</v>
      </c>
      <c r="I9" s="60">
        <v>10442348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10442348</v>
      </c>
      <c r="W9" s="60">
        <v>5776000</v>
      </c>
      <c r="X9" s="60">
        <v>4666348</v>
      </c>
      <c r="Y9" s="61">
        <v>80.79</v>
      </c>
      <c r="Z9" s="62">
        <v>23104000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117786000</v>
      </c>
      <c r="E10" s="66">
        <f t="shared" si="0"/>
        <v>117786000</v>
      </c>
      <c r="F10" s="66">
        <f t="shared" si="0"/>
        <v>29849100</v>
      </c>
      <c r="G10" s="66">
        <f t="shared" si="0"/>
        <v>4332157</v>
      </c>
      <c r="H10" s="66">
        <f t="shared" si="0"/>
        <v>7912299</v>
      </c>
      <c r="I10" s="66">
        <f t="shared" si="0"/>
        <v>42093556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42093556</v>
      </c>
      <c r="W10" s="66">
        <f t="shared" si="0"/>
        <v>29446500</v>
      </c>
      <c r="X10" s="66">
        <f t="shared" si="0"/>
        <v>12647056</v>
      </c>
      <c r="Y10" s="67">
        <f>+IF(W10&lt;&gt;0,(X10/W10)*100,0)</f>
        <v>42.94926731530063</v>
      </c>
      <c r="Z10" s="68">
        <f t="shared" si="0"/>
        <v>117786000</v>
      </c>
    </row>
    <row r="11" spans="1:26" ht="13.5">
      <c r="A11" s="58" t="s">
        <v>37</v>
      </c>
      <c r="B11" s="19">
        <v>0</v>
      </c>
      <c r="C11" s="19">
        <v>0</v>
      </c>
      <c r="D11" s="59">
        <v>50950001</v>
      </c>
      <c r="E11" s="60">
        <v>50950001</v>
      </c>
      <c r="F11" s="60">
        <v>2170908</v>
      </c>
      <c r="G11" s="60">
        <v>2714703</v>
      </c>
      <c r="H11" s="60">
        <v>2988253</v>
      </c>
      <c r="I11" s="60">
        <v>7873864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7873864</v>
      </c>
      <c r="W11" s="60">
        <v>12737500</v>
      </c>
      <c r="X11" s="60">
        <v>-4863636</v>
      </c>
      <c r="Y11" s="61">
        <v>-38.18</v>
      </c>
      <c r="Z11" s="62">
        <v>50950001</v>
      </c>
    </row>
    <row r="12" spans="1:26" ht="13.5">
      <c r="A12" s="58" t="s">
        <v>38</v>
      </c>
      <c r="B12" s="19">
        <v>0</v>
      </c>
      <c r="C12" s="19">
        <v>0</v>
      </c>
      <c r="D12" s="59">
        <v>10879000</v>
      </c>
      <c r="E12" s="60">
        <v>10879000</v>
      </c>
      <c r="F12" s="60">
        <v>716687</v>
      </c>
      <c r="G12" s="60">
        <v>700411</v>
      </c>
      <c r="H12" s="60">
        <v>716687</v>
      </c>
      <c r="I12" s="60">
        <v>2133785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2133785</v>
      </c>
      <c r="W12" s="60">
        <v>2719750</v>
      </c>
      <c r="X12" s="60">
        <v>-585965</v>
      </c>
      <c r="Y12" s="61">
        <v>-21.54</v>
      </c>
      <c r="Z12" s="62">
        <v>10879000</v>
      </c>
    </row>
    <row r="13" spans="1:26" ht="13.5">
      <c r="A13" s="58" t="s">
        <v>278</v>
      </c>
      <c r="B13" s="19">
        <v>0</v>
      </c>
      <c r="C13" s="19">
        <v>0</v>
      </c>
      <c r="D13" s="59">
        <v>7350000</v>
      </c>
      <c r="E13" s="60">
        <v>7350000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1837500</v>
      </c>
      <c r="X13" s="60">
        <v>-1837500</v>
      </c>
      <c r="Y13" s="61">
        <v>-100</v>
      </c>
      <c r="Z13" s="62">
        <v>7350000</v>
      </c>
    </row>
    <row r="14" spans="1:26" ht="13.5">
      <c r="A14" s="58" t="s">
        <v>40</v>
      </c>
      <c r="B14" s="19">
        <v>0</v>
      </c>
      <c r="C14" s="19">
        <v>0</v>
      </c>
      <c r="D14" s="59">
        <v>510000</v>
      </c>
      <c r="E14" s="60">
        <v>510000</v>
      </c>
      <c r="F14" s="60">
        <v>0</v>
      </c>
      <c r="G14" s="60">
        <v>170728</v>
      </c>
      <c r="H14" s="60">
        <v>0</v>
      </c>
      <c r="I14" s="60">
        <v>170728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170728</v>
      </c>
      <c r="W14" s="60">
        <v>127500</v>
      </c>
      <c r="X14" s="60">
        <v>43228</v>
      </c>
      <c r="Y14" s="61">
        <v>33.9</v>
      </c>
      <c r="Z14" s="62">
        <v>510000</v>
      </c>
    </row>
    <row r="15" spans="1:26" ht="13.5">
      <c r="A15" s="58" t="s">
        <v>41</v>
      </c>
      <c r="B15" s="19">
        <v>0</v>
      </c>
      <c r="C15" s="19">
        <v>0</v>
      </c>
      <c r="D15" s="59">
        <v>417999</v>
      </c>
      <c r="E15" s="60">
        <v>417999</v>
      </c>
      <c r="F15" s="60">
        <v>87213</v>
      </c>
      <c r="G15" s="60">
        <v>25072</v>
      </c>
      <c r="H15" s="60">
        <v>446591</v>
      </c>
      <c r="I15" s="60">
        <v>558876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558876</v>
      </c>
      <c r="W15" s="60">
        <v>104500</v>
      </c>
      <c r="X15" s="60">
        <v>454376</v>
      </c>
      <c r="Y15" s="61">
        <v>434.81</v>
      </c>
      <c r="Z15" s="62">
        <v>417999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667585</v>
      </c>
      <c r="G16" s="60">
        <v>301182</v>
      </c>
      <c r="H16" s="60">
        <v>3374180</v>
      </c>
      <c r="I16" s="60">
        <v>4342947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4342947</v>
      </c>
      <c r="W16" s="60">
        <v>0</v>
      </c>
      <c r="X16" s="60">
        <v>4342947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57513001</v>
      </c>
      <c r="E17" s="60">
        <v>57513001</v>
      </c>
      <c r="F17" s="60">
        <v>7532548</v>
      </c>
      <c r="G17" s="60">
        <v>1712063</v>
      </c>
      <c r="H17" s="60">
        <v>2368951</v>
      </c>
      <c r="I17" s="60">
        <v>11613562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11613562</v>
      </c>
      <c r="W17" s="60">
        <v>14378250</v>
      </c>
      <c r="X17" s="60">
        <v>-2764688</v>
      </c>
      <c r="Y17" s="61">
        <v>-19.23</v>
      </c>
      <c r="Z17" s="62">
        <v>57513001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127620001</v>
      </c>
      <c r="E18" s="73">
        <f t="shared" si="1"/>
        <v>127620001</v>
      </c>
      <c r="F18" s="73">
        <f t="shared" si="1"/>
        <v>11174941</v>
      </c>
      <c r="G18" s="73">
        <f t="shared" si="1"/>
        <v>5624159</v>
      </c>
      <c r="H18" s="73">
        <f t="shared" si="1"/>
        <v>9894662</v>
      </c>
      <c r="I18" s="73">
        <f t="shared" si="1"/>
        <v>26693762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26693762</v>
      </c>
      <c r="W18" s="73">
        <f t="shared" si="1"/>
        <v>31905000</v>
      </c>
      <c r="X18" s="73">
        <f t="shared" si="1"/>
        <v>-5211238</v>
      </c>
      <c r="Y18" s="67">
        <f>+IF(W18&lt;&gt;0,(X18/W18)*100,0)</f>
        <v>-16.333609152170506</v>
      </c>
      <c r="Z18" s="74">
        <f t="shared" si="1"/>
        <v>127620001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-9834001</v>
      </c>
      <c r="E19" s="77">
        <f t="shared" si="2"/>
        <v>-9834001</v>
      </c>
      <c r="F19" s="77">
        <f t="shared" si="2"/>
        <v>18674159</v>
      </c>
      <c r="G19" s="77">
        <f t="shared" si="2"/>
        <v>-1292002</v>
      </c>
      <c r="H19" s="77">
        <f t="shared" si="2"/>
        <v>-1982363</v>
      </c>
      <c r="I19" s="77">
        <f t="shared" si="2"/>
        <v>15399794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15399794</v>
      </c>
      <c r="W19" s="77">
        <f>IF(E10=E18,0,W10-W18)</f>
        <v>-2458500</v>
      </c>
      <c r="X19" s="77">
        <f t="shared" si="2"/>
        <v>17858294</v>
      </c>
      <c r="Y19" s="78">
        <f>+IF(W19&lt;&gt;0,(X19/W19)*100,0)</f>
        <v>-726.3898311978849</v>
      </c>
      <c r="Z19" s="79">
        <f t="shared" si="2"/>
        <v>-9834001</v>
      </c>
    </row>
    <row r="20" spans="1:26" ht="13.5">
      <c r="A20" s="58" t="s">
        <v>46</v>
      </c>
      <c r="B20" s="19">
        <v>0</v>
      </c>
      <c r="C20" s="19">
        <v>0</v>
      </c>
      <c r="D20" s="59">
        <v>33498000</v>
      </c>
      <c r="E20" s="60">
        <v>33498000</v>
      </c>
      <c r="F20" s="60">
        <v>0</v>
      </c>
      <c r="G20" s="60">
        <v>0</v>
      </c>
      <c r="H20" s="60">
        <v>3235385</v>
      </c>
      <c r="I20" s="60">
        <v>3235385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3235385</v>
      </c>
      <c r="W20" s="60">
        <v>8374500</v>
      </c>
      <c r="X20" s="60">
        <v>-5139115</v>
      </c>
      <c r="Y20" s="61">
        <v>-61.37</v>
      </c>
      <c r="Z20" s="62">
        <v>33498000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23663999</v>
      </c>
      <c r="E22" s="88">
        <f t="shared" si="3"/>
        <v>23663999</v>
      </c>
      <c r="F22" s="88">
        <f t="shared" si="3"/>
        <v>18674159</v>
      </c>
      <c r="G22" s="88">
        <f t="shared" si="3"/>
        <v>-1292002</v>
      </c>
      <c r="H22" s="88">
        <f t="shared" si="3"/>
        <v>1253022</v>
      </c>
      <c r="I22" s="88">
        <f t="shared" si="3"/>
        <v>18635179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18635179</v>
      </c>
      <c r="W22" s="88">
        <f t="shared" si="3"/>
        <v>5916000</v>
      </c>
      <c r="X22" s="88">
        <f t="shared" si="3"/>
        <v>12719179</v>
      </c>
      <c r="Y22" s="89">
        <f>+IF(W22&lt;&gt;0,(X22/W22)*100,0)</f>
        <v>214.99626436781608</v>
      </c>
      <c r="Z22" s="90">
        <f t="shared" si="3"/>
        <v>23663999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23663999</v>
      </c>
      <c r="E24" s="77">
        <f t="shared" si="4"/>
        <v>23663999</v>
      </c>
      <c r="F24" s="77">
        <f t="shared" si="4"/>
        <v>18674159</v>
      </c>
      <c r="G24" s="77">
        <f t="shared" si="4"/>
        <v>-1292002</v>
      </c>
      <c r="H24" s="77">
        <f t="shared" si="4"/>
        <v>1253022</v>
      </c>
      <c r="I24" s="77">
        <f t="shared" si="4"/>
        <v>18635179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18635179</v>
      </c>
      <c r="W24" s="77">
        <f t="shared" si="4"/>
        <v>5916000</v>
      </c>
      <c r="X24" s="77">
        <f t="shared" si="4"/>
        <v>12719179</v>
      </c>
      <c r="Y24" s="78">
        <f>+IF(W24&lt;&gt;0,(X24/W24)*100,0)</f>
        <v>214.99626436781608</v>
      </c>
      <c r="Z24" s="79">
        <f t="shared" si="4"/>
        <v>23663999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31552055</v>
      </c>
      <c r="C27" s="22">
        <v>0</v>
      </c>
      <c r="D27" s="99">
        <v>30449000</v>
      </c>
      <c r="E27" s="100">
        <v>30449000</v>
      </c>
      <c r="F27" s="100">
        <v>3678964</v>
      </c>
      <c r="G27" s="100">
        <v>3698081</v>
      </c>
      <c r="H27" s="100">
        <v>0</v>
      </c>
      <c r="I27" s="100">
        <v>7377045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7377045</v>
      </c>
      <c r="W27" s="100">
        <v>7612250</v>
      </c>
      <c r="X27" s="100">
        <v>-235205</v>
      </c>
      <c r="Y27" s="101">
        <v>-3.09</v>
      </c>
      <c r="Z27" s="102">
        <v>30449000</v>
      </c>
    </row>
    <row r="28" spans="1:26" ht="13.5">
      <c r="A28" s="103" t="s">
        <v>46</v>
      </c>
      <c r="B28" s="19">
        <v>30943130</v>
      </c>
      <c r="C28" s="19">
        <v>0</v>
      </c>
      <c r="D28" s="59">
        <v>30449000</v>
      </c>
      <c r="E28" s="60">
        <v>30449000</v>
      </c>
      <c r="F28" s="60">
        <v>3678964</v>
      </c>
      <c r="G28" s="60">
        <v>3698081</v>
      </c>
      <c r="H28" s="60">
        <v>0</v>
      </c>
      <c r="I28" s="60">
        <v>7377045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7377045</v>
      </c>
      <c r="W28" s="60">
        <v>7612250</v>
      </c>
      <c r="X28" s="60">
        <v>-235205</v>
      </c>
      <c r="Y28" s="61">
        <v>-3.09</v>
      </c>
      <c r="Z28" s="62">
        <v>30449000</v>
      </c>
    </row>
    <row r="29" spans="1:26" ht="13.5">
      <c r="A29" s="58" t="s">
        <v>282</v>
      </c>
      <c r="B29" s="19">
        <v>608925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31552055</v>
      </c>
      <c r="C32" s="22">
        <f>SUM(C28:C31)</f>
        <v>0</v>
      </c>
      <c r="D32" s="99">
        <f aca="true" t="shared" si="5" ref="D32:Z32">SUM(D28:D31)</f>
        <v>30449000</v>
      </c>
      <c r="E32" s="100">
        <f t="shared" si="5"/>
        <v>30449000</v>
      </c>
      <c r="F32" s="100">
        <f t="shared" si="5"/>
        <v>3678964</v>
      </c>
      <c r="G32" s="100">
        <f t="shared" si="5"/>
        <v>3698081</v>
      </c>
      <c r="H32" s="100">
        <f t="shared" si="5"/>
        <v>0</v>
      </c>
      <c r="I32" s="100">
        <f t="shared" si="5"/>
        <v>7377045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7377045</v>
      </c>
      <c r="W32" s="100">
        <f t="shared" si="5"/>
        <v>7612250</v>
      </c>
      <c r="X32" s="100">
        <f t="shared" si="5"/>
        <v>-235205</v>
      </c>
      <c r="Y32" s="101">
        <f>+IF(W32&lt;&gt;0,(X32/W32)*100,0)</f>
        <v>-3.0898223258563497</v>
      </c>
      <c r="Z32" s="102">
        <f t="shared" si="5"/>
        <v>30449000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18163992</v>
      </c>
      <c r="C35" s="19">
        <v>0</v>
      </c>
      <c r="D35" s="59">
        <v>11332000</v>
      </c>
      <c r="E35" s="60">
        <v>11332000</v>
      </c>
      <c r="F35" s="60">
        <v>41870427</v>
      </c>
      <c r="G35" s="60">
        <v>41628807</v>
      </c>
      <c r="H35" s="60">
        <v>41539215</v>
      </c>
      <c r="I35" s="60">
        <v>41539215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41539215</v>
      </c>
      <c r="W35" s="60">
        <v>2833000</v>
      </c>
      <c r="X35" s="60">
        <v>38706215</v>
      </c>
      <c r="Y35" s="61">
        <v>1366.26</v>
      </c>
      <c r="Z35" s="62">
        <v>11332000</v>
      </c>
    </row>
    <row r="36" spans="1:26" ht="13.5">
      <c r="A36" s="58" t="s">
        <v>57</v>
      </c>
      <c r="B36" s="19">
        <v>307182172</v>
      </c>
      <c r="C36" s="19">
        <v>0</v>
      </c>
      <c r="D36" s="59">
        <v>157893000</v>
      </c>
      <c r="E36" s="60">
        <v>157893000</v>
      </c>
      <c r="F36" s="60">
        <v>309692485</v>
      </c>
      <c r="G36" s="60">
        <v>312135376</v>
      </c>
      <c r="H36" s="60">
        <v>315589924</v>
      </c>
      <c r="I36" s="60">
        <v>315589924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315589924</v>
      </c>
      <c r="W36" s="60">
        <v>39473250</v>
      </c>
      <c r="X36" s="60">
        <v>276116674</v>
      </c>
      <c r="Y36" s="61">
        <v>699.5</v>
      </c>
      <c r="Z36" s="62">
        <v>157893000</v>
      </c>
    </row>
    <row r="37" spans="1:26" ht="13.5">
      <c r="A37" s="58" t="s">
        <v>58</v>
      </c>
      <c r="B37" s="19">
        <v>34229282</v>
      </c>
      <c r="C37" s="19">
        <v>0</v>
      </c>
      <c r="D37" s="59">
        <v>9180000</v>
      </c>
      <c r="E37" s="60">
        <v>9180000</v>
      </c>
      <c r="F37" s="60">
        <v>39616277</v>
      </c>
      <c r="G37" s="60">
        <v>37973214</v>
      </c>
      <c r="H37" s="60">
        <v>40418368</v>
      </c>
      <c r="I37" s="60">
        <v>40418368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40418368</v>
      </c>
      <c r="W37" s="60">
        <v>2295000</v>
      </c>
      <c r="X37" s="60">
        <v>38123368</v>
      </c>
      <c r="Y37" s="61">
        <v>1661.15</v>
      </c>
      <c r="Z37" s="62">
        <v>9180000</v>
      </c>
    </row>
    <row r="38" spans="1:26" ht="13.5">
      <c r="A38" s="58" t="s">
        <v>59</v>
      </c>
      <c r="B38" s="19">
        <v>6613755</v>
      </c>
      <c r="C38" s="19">
        <v>0</v>
      </c>
      <c r="D38" s="59">
        <v>10366000</v>
      </c>
      <c r="E38" s="60">
        <v>10366000</v>
      </c>
      <c r="F38" s="60">
        <v>6342931</v>
      </c>
      <c r="G38" s="60">
        <v>6782271</v>
      </c>
      <c r="H38" s="60">
        <v>6640901</v>
      </c>
      <c r="I38" s="60">
        <v>6640901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6640901</v>
      </c>
      <c r="W38" s="60">
        <v>2591500</v>
      </c>
      <c r="X38" s="60">
        <v>4049401</v>
      </c>
      <c r="Y38" s="61">
        <v>156.26</v>
      </c>
      <c r="Z38" s="62">
        <v>10366000</v>
      </c>
    </row>
    <row r="39" spans="1:26" ht="13.5">
      <c r="A39" s="58" t="s">
        <v>60</v>
      </c>
      <c r="B39" s="19">
        <v>284503127</v>
      </c>
      <c r="C39" s="19">
        <v>0</v>
      </c>
      <c r="D39" s="59">
        <v>149679000</v>
      </c>
      <c r="E39" s="60">
        <v>149679000</v>
      </c>
      <c r="F39" s="60">
        <v>305603704</v>
      </c>
      <c r="G39" s="60">
        <v>309008698</v>
      </c>
      <c r="H39" s="60">
        <v>310069870</v>
      </c>
      <c r="I39" s="60">
        <v>310069870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310069870</v>
      </c>
      <c r="W39" s="60">
        <v>37419750</v>
      </c>
      <c r="X39" s="60">
        <v>272650120</v>
      </c>
      <c r="Y39" s="61">
        <v>728.63</v>
      </c>
      <c r="Z39" s="62">
        <v>149679000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30407016</v>
      </c>
      <c r="E42" s="60">
        <v>30407016</v>
      </c>
      <c r="F42" s="60">
        <v>17131866</v>
      </c>
      <c r="G42" s="60">
        <v>1455752</v>
      </c>
      <c r="H42" s="60">
        <v>5215165</v>
      </c>
      <c r="I42" s="60">
        <v>23802783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23802783</v>
      </c>
      <c r="W42" s="60">
        <v>27605759</v>
      </c>
      <c r="X42" s="60">
        <v>-3802976</v>
      </c>
      <c r="Y42" s="61">
        <v>-13.78</v>
      </c>
      <c r="Z42" s="62">
        <v>30407016</v>
      </c>
    </row>
    <row r="43" spans="1:26" ht="13.5">
      <c r="A43" s="58" t="s">
        <v>63</v>
      </c>
      <c r="B43" s="19">
        <v>0</v>
      </c>
      <c r="C43" s="19">
        <v>0</v>
      </c>
      <c r="D43" s="59">
        <v>-22312005</v>
      </c>
      <c r="E43" s="60">
        <v>-22312005</v>
      </c>
      <c r="F43" s="60">
        <v>-2288011</v>
      </c>
      <c r="G43" s="60">
        <v>-4973947</v>
      </c>
      <c r="H43" s="60">
        <v>-3148377</v>
      </c>
      <c r="I43" s="60">
        <v>-10410335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-10410335</v>
      </c>
      <c r="W43" s="60">
        <v>-5578002</v>
      </c>
      <c r="X43" s="60">
        <v>-4832333</v>
      </c>
      <c r="Y43" s="61">
        <v>86.63</v>
      </c>
      <c r="Z43" s="62">
        <v>-22312005</v>
      </c>
    </row>
    <row r="44" spans="1:26" ht="13.5">
      <c r="A44" s="58" t="s">
        <v>64</v>
      </c>
      <c r="B44" s="19">
        <v>0</v>
      </c>
      <c r="C44" s="19">
        <v>0</v>
      </c>
      <c r="D44" s="59">
        <v>1646000</v>
      </c>
      <c r="E44" s="60">
        <v>1646000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-445500</v>
      </c>
      <c r="X44" s="60">
        <v>445500</v>
      </c>
      <c r="Y44" s="61">
        <v>-100</v>
      </c>
      <c r="Z44" s="62">
        <v>1646000</v>
      </c>
    </row>
    <row r="45" spans="1:26" ht="13.5">
      <c r="A45" s="70" t="s">
        <v>65</v>
      </c>
      <c r="B45" s="22">
        <v>0</v>
      </c>
      <c r="C45" s="22">
        <v>0</v>
      </c>
      <c r="D45" s="99">
        <v>10597011</v>
      </c>
      <c r="E45" s="100">
        <v>10597011</v>
      </c>
      <c r="F45" s="100">
        <v>27153983</v>
      </c>
      <c r="G45" s="100">
        <v>23635788</v>
      </c>
      <c r="H45" s="100">
        <v>25702576</v>
      </c>
      <c r="I45" s="100">
        <v>25702576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25702576</v>
      </c>
      <c r="W45" s="100">
        <v>22438257</v>
      </c>
      <c r="X45" s="100">
        <v>3264319</v>
      </c>
      <c r="Y45" s="101">
        <v>14.55</v>
      </c>
      <c r="Z45" s="102">
        <v>10597011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1526658</v>
      </c>
      <c r="C49" s="52">
        <v>0</v>
      </c>
      <c r="D49" s="129">
        <v>1439301</v>
      </c>
      <c r="E49" s="54">
        <v>1206350</v>
      </c>
      <c r="F49" s="54">
        <v>0</v>
      </c>
      <c r="G49" s="54">
        <v>0</v>
      </c>
      <c r="H49" s="54">
        <v>0</v>
      </c>
      <c r="I49" s="54">
        <v>1231310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886044</v>
      </c>
      <c r="W49" s="54">
        <v>1081556</v>
      </c>
      <c r="X49" s="54">
        <v>12479506</v>
      </c>
      <c r="Y49" s="54">
        <v>21747620</v>
      </c>
      <c r="Z49" s="130">
        <v>41598345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1078283</v>
      </c>
      <c r="C51" s="52">
        <v>0</v>
      </c>
      <c r="D51" s="129">
        <v>1631451</v>
      </c>
      <c r="E51" s="54">
        <v>68321</v>
      </c>
      <c r="F51" s="54">
        <v>0</v>
      </c>
      <c r="G51" s="54">
        <v>0</v>
      </c>
      <c r="H51" s="54">
        <v>0</v>
      </c>
      <c r="I51" s="54">
        <v>151619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782385</v>
      </c>
      <c r="W51" s="54">
        <v>2508181</v>
      </c>
      <c r="X51" s="54">
        <v>0</v>
      </c>
      <c r="Y51" s="54">
        <v>0</v>
      </c>
      <c r="Z51" s="130">
        <v>6220240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100.00315357931251</v>
      </c>
      <c r="E58" s="7">
        <f t="shared" si="6"/>
        <v>100.00315357931251</v>
      </c>
      <c r="F58" s="7">
        <f t="shared" si="6"/>
        <v>100.00004083769547</v>
      </c>
      <c r="G58" s="7">
        <f t="shared" si="6"/>
        <v>100.00004212028458</v>
      </c>
      <c r="H58" s="7">
        <f t="shared" si="6"/>
        <v>100</v>
      </c>
      <c r="I58" s="7">
        <f t="shared" si="6"/>
        <v>100.00002728504771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100.00002728504771</v>
      </c>
      <c r="W58" s="7">
        <f t="shared" si="6"/>
        <v>88.01009145380007</v>
      </c>
      <c r="X58" s="7">
        <f t="shared" si="6"/>
        <v>0</v>
      </c>
      <c r="Y58" s="7">
        <f t="shared" si="6"/>
        <v>0</v>
      </c>
      <c r="Z58" s="8">
        <f t="shared" si="6"/>
        <v>100.00315357931251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82.85766893758056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100.01689474573408</v>
      </c>
      <c r="E60" s="13">
        <f t="shared" si="7"/>
        <v>100.01689474573408</v>
      </c>
      <c r="F60" s="13">
        <f t="shared" si="7"/>
        <v>100.00022996964401</v>
      </c>
      <c r="G60" s="13">
        <f t="shared" si="7"/>
        <v>100.00023495743746</v>
      </c>
      <c r="H60" s="13">
        <f t="shared" si="7"/>
        <v>100</v>
      </c>
      <c r="I60" s="13">
        <f t="shared" si="7"/>
        <v>100.00015538107986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100.00015538107986</v>
      </c>
      <c r="W60" s="13">
        <f t="shared" si="7"/>
        <v>98.73289406994424</v>
      </c>
      <c r="X60" s="13">
        <f t="shared" si="7"/>
        <v>0</v>
      </c>
      <c r="Y60" s="13">
        <f t="shared" si="7"/>
        <v>0</v>
      </c>
      <c r="Z60" s="14">
        <f t="shared" si="7"/>
        <v>100.01689474573408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100.07040600797934</v>
      </c>
      <c r="E64" s="13">
        <f t="shared" si="7"/>
        <v>100.07040600797934</v>
      </c>
      <c r="F64" s="13">
        <f t="shared" si="7"/>
        <v>100.00033902097523</v>
      </c>
      <c r="G64" s="13">
        <f t="shared" si="7"/>
        <v>100</v>
      </c>
      <c r="H64" s="13">
        <f t="shared" si="7"/>
        <v>100</v>
      </c>
      <c r="I64" s="13">
        <f t="shared" si="7"/>
        <v>100.0001154238595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100.0001154238595</v>
      </c>
      <c r="W64" s="13">
        <f t="shared" si="7"/>
        <v>98.2867871391692</v>
      </c>
      <c r="X64" s="13">
        <f t="shared" si="7"/>
        <v>0</v>
      </c>
      <c r="Y64" s="13">
        <f t="shared" si="7"/>
        <v>0</v>
      </c>
      <c r="Z64" s="14">
        <f t="shared" si="7"/>
        <v>100.07040600797934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99.87937273823884</v>
      </c>
      <c r="E65" s="13">
        <f t="shared" si="7"/>
        <v>99.87937273823884</v>
      </c>
      <c r="F65" s="13">
        <f t="shared" si="7"/>
        <v>100</v>
      </c>
      <c r="G65" s="13">
        <f t="shared" si="7"/>
        <v>100.00072057011506</v>
      </c>
      <c r="H65" s="13">
        <f t="shared" si="7"/>
        <v>100</v>
      </c>
      <c r="I65" s="13">
        <f t="shared" si="7"/>
        <v>100.00023765049218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100.00023765049218</v>
      </c>
      <c r="W65" s="13">
        <f t="shared" si="7"/>
        <v>99.87937273823884</v>
      </c>
      <c r="X65" s="13">
        <f t="shared" si="7"/>
        <v>0</v>
      </c>
      <c r="Y65" s="13">
        <f t="shared" si="7"/>
        <v>0</v>
      </c>
      <c r="Z65" s="14">
        <f t="shared" si="7"/>
        <v>99.87937273823884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99.92623555446275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31710000</v>
      </c>
      <c r="E67" s="26">
        <v>31710000</v>
      </c>
      <c r="F67" s="26">
        <v>2448718</v>
      </c>
      <c r="G67" s="26">
        <v>2374153</v>
      </c>
      <c r="H67" s="26">
        <v>2507151</v>
      </c>
      <c r="I67" s="26">
        <v>7330022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7330022</v>
      </c>
      <c r="W67" s="26">
        <v>7927500</v>
      </c>
      <c r="X67" s="26"/>
      <c r="Y67" s="25"/>
      <c r="Z67" s="27">
        <v>31710000</v>
      </c>
    </row>
    <row r="68" spans="1:26" ht="13.5" hidden="1">
      <c r="A68" s="37" t="s">
        <v>31</v>
      </c>
      <c r="B68" s="19"/>
      <c r="C68" s="19"/>
      <c r="D68" s="20">
        <v>21724000</v>
      </c>
      <c r="E68" s="21">
        <v>21724000</v>
      </c>
      <c r="F68" s="21">
        <v>1594334</v>
      </c>
      <c r="G68" s="21">
        <v>1500488</v>
      </c>
      <c r="H68" s="21">
        <v>1631792</v>
      </c>
      <c r="I68" s="21">
        <v>4726614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4726614</v>
      </c>
      <c r="W68" s="21">
        <v>5431000</v>
      </c>
      <c r="X68" s="21"/>
      <c r="Y68" s="20"/>
      <c r="Z68" s="23">
        <v>21724000</v>
      </c>
    </row>
    <row r="69" spans="1:26" ht="13.5" hidden="1">
      <c r="A69" s="38" t="s">
        <v>32</v>
      </c>
      <c r="B69" s="19"/>
      <c r="C69" s="19"/>
      <c r="D69" s="20">
        <v>5919000</v>
      </c>
      <c r="E69" s="21">
        <v>5919000</v>
      </c>
      <c r="F69" s="21">
        <v>434840</v>
      </c>
      <c r="G69" s="21">
        <v>425609</v>
      </c>
      <c r="H69" s="21">
        <v>426709</v>
      </c>
      <c r="I69" s="21">
        <v>1287158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1287158</v>
      </c>
      <c r="W69" s="21">
        <v>1479750</v>
      </c>
      <c r="X69" s="21"/>
      <c r="Y69" s="20"/>
      <c r="Z69" s="23">
        <v>5919000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4261000</v>
      </c>
      <c r="E73" s="21">
        <v>4261000</v>
      </c>
      <c r="F73" s="21">
        <v>294967</v>
      </c>
      <c r="G73" s="21">
        <v>286830</v>
      </c>
      <c r="H73" s="21">
        <v>284575</v>
      </c>
      <c r="I73" s="21">
        <v>866372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866372</v>
      </c>
      <c r="W73" s="21">
        <v>1065250</v>
      </c>
      <c r="X73" s="21"/>
      <c r="Y73" s="20"/>
      <c r="Z73" s="23">
        <v>4261000</v>
      </c>
    </row>
    <row r="74" spans="1:26" ht="13.5" hidden="1">
      <c r="A74" s="39" t="s">
        <v>107</v>
      </c>
      <c r="B74" s="19"/>
      <c r="C74" s="19"/>
      <c r="D74" s="20">
        <v>1658000</v>
      </c>
      <c r="E74" s="21">
        <v>1658000</v>
      </c>
      <c r="F74" s="21">
        <v>139873</v>
      </c>
      <c r="G74" s="21">
        <v>138779</v>
      </c>
      <c r="H74" s="21">
        <v>142134</v>
      </c>
      <c r="I74" s="21">
        <v>420786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420786</v>
      </c>
      <c r="W74" s="21">
        <v>414500</v>
      </c>
      <c r="X74" s="21"/>
      <c r="Y74" s="20"/>
      <c r="Z74" s="23">
        <v>1658000</v>
      </c>
    </row>
    <row r="75" spans="1:26" ht="13.5" hidden="1">
      <c r="A75" s="40" t="s">
        <v>110</v>
      </c>
      <c r="B75" s="28"/>
      <c r="C75" s="28"/>
      <c r="D75" s="29">
        <v>4067000</v>
      </c>
      <c r="E75" s="30">
        <v>4067000</v>
      </c>
      <c r="F75" s="30">
        <v>419544</v>
      </c>
      <c r="G75" s="30">
        <v>448056</v>
      </c>
      <c r="H75" s="30">
        <v>448650</v>
      </c>
      <c r="I75" s="30">
        <v>1316250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1316250</v>
      </c>
      <c r="W75" s="30">
        <v>1016750</v>
      </c>
      <c r="X75" s="30"/>
      <c r="Y75" s="29"/>
      <c r="Z75" s="31">
        <v>4067000</v>
      </c>
    </row>
    <row r="76" spans="1:26" ht="13.5" hidden="1">
      <c r="A76" s="42" t="s">
        <v>286</v>
      </c>
      <c r="B76" s="32"/>
      <c r="C76" s="32"/>
      <c r="D76" s="33">
        <v>31711000</v>
      </c>
      <c r="E76" s="34">
        <v>31711000</v>
      </c>
      <c r="F76" s="34">
        <v>2448719</v>
      </c>
      <c r="G76" s="34">
        <v>2374154</v>
      </c>
      <c r="H76" s="34">
        <v>2507151</v>
      </c>
      <c r="I76" s="34">
        <v>7330024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7330024</v>
      </c>
      <c r="W76" s="34">
        <v>6977000</v>
      </c>
      <c r="X76" s="34"/>
      <c r="Y76" s="33"/>
      <c r="Z76" s="35">
        <v>31711000</v>
      </c>
    </row>
    <row r="77" spans="1:26" ht="13.5" hidden="1">
      <c r="A77" s="37" t="s">
        <v>31</v>
      </c>
      <c r="B77" s="19"/>
      <c r="C77" s="19"/>
      <c r="D77" s="20">
        <v>21724000</v>
      </c>
      <c r="E77" s="21">
        <v>21724000</v>
      </c>
      <c r="F77" s="21">
        <v>1594334</v>
      </c>
      <c r="G77" s="21">
        <v>1500488</v>
      </c>
      <c r="H77" s="21">
        <v>1631792</v>
      </c>
      <c r="I77" s="21">
        <v>4726614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4726614</v>
      </c>
      <c r="W77" s="21">
        <v>4500000</v>
      </c>
      <c r="X77" s="21"/>
      <c r="Y77" s="20"/>
      <c r="Z77" s="23">
        <v>21724000</v>
      </c>
    </row>
    <row r="78" spans="1:26" ht="13.5" hidden="1">
      <c r="A78" s="38" t="s">
        <v>32</v>
      </c>
      <c r="B78" s="19"/>
      <c r="C78" s="19"/>
      <c r="D78" s="20">
        <v>5920000</v>
      </c>
      <c r="E78" s="21">
        <v>5920000</v>
      </c>
      <c r="F78" s="21">
        <v>434841</v>
      </c>
      <c r="G78" s="21">
        <v>425610</v>
      </c>
      <c r="H78" s="21">
        <v>426709</v>
      </c>
      <c r="I78" s="21">
        <v>1287160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1287160</v>
      </c>
      <c r="W78" s="21">
        <v>1461000</v>
      </c>
      <c r="X78" s="21"/>
      <c r="Y78" s="20"/>
      <c r="Z78" s="23">
        <v>5920000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4264000</v>
      </c>
      <c r="E82" s="21">
        <v>4264000</v>
      </c>
      <c r="F82" s="21">
        <v>294968</v>
      </c>
      <c r="G82" s="21">
        <v>286830</v>
      </c>
      <c r="H82" s="21">
        <v>284575</v>
      </c>
      <c r="I82" s="21">
        <v>866373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866373</v>
      </c>
      <c r="W82" s="21">
        <v>1047000</v>
      </c>
      <c r="X82" s="21"/>
      <c r="Y82" s="20"/>
      <c r="Z82" s="23">
        <v>4264000</v>
      </c>
    </row>
    <row r="83" spans="1:26" ht="13.5" hidden="1">
      <c r="A83" s="39" t="s">
        <v>107</v>
      </c>
      <c r="B83" s="19"/>
      <c r="C83" s="19"/>
      <c r="D83" s="20">
        <v>1656000</v>
      </c>
      <c r="E83" s="21">
        <v>1656000</v>
      </c>
      <c r="F83" s="21">
        <v>139873</v>
      </c>
      <c r="G83" s="21">
        <v>138780</v>
      </c>
      <c r="H83" s="21">
        <v>142134</v>
      </c>
      <c r="I83" s="21">
        <v>420787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420787</v>
      </c>
      <c r="W83" s="21">
        <v>414000</v>
      </c>
      <c r="X83" s="21"/>
      <c r="Y83" s="20"/>
      <c r="Z83" s="23">
        <v>1656000</v>
      </c>
    </row>
    <row r="84" spans="1:26" ht="13.5" hidden="1">
      <c r="A84" s="40" t="s">
        <v>110</v>
      </c>
      <c r="B84" s="28"/>
      <c r="C84" s="28"/>
      <c r="D84" s="29">
        <v>4067000</v>
      </c>
      <c r="E84" s="30">
        <v>4067000</v>
      </c>
      <c r="F84" s="30">
        <v>419544</v>
      </c>
      <c r="G84" s="30">
        <v>448056</v>
      </c>
      <c r="H84" s="30">
        <v>448650</v>
      </c>
      <c r="I84" s="30">
        <v>1316250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1316250</v>
      </c>
      <c r="W84" s="30">
        <v>1016000</v>
      </c>
      <c r="X84" s="30"/>
      <c r="Y84" s="29"/>
      <c r="Z84" s="31">
        <v>4067000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19956000</v>
      </c>
      <c r="F5" s="358">
        <f t="shared" si="0"/>
        <v>19956000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4989000</v>
      </c>
      <c r="Y5" s="358">
        <f t="shared" si="0"/>
        <v>-4989000</v>
      </c>
      <c r="Z5" s="359">
        <f>+IF(X5&lt;&gt;0,+(Y5/X5)*100,0)</f>
        <v>-100</v>
      </c>
      <c r="AA5" s="360">
        <f>+AA6+AA8+AA11+AA13+AA15</f>
        <v>19956000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19956000</v>
      </c>
      <c r="F6" s="59">
        <f t="shared" si="1"/>
        <v>19956000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4989000</v>
      </c>
      <c r="Y6" s="59">
        <f t="shared" si="1"/>
        <v>-4989000</v>
      </c>
      <c r="Z6" s="61">
        <f>+IF(X6&lt;&gt;0,+(Y6/X6)*100,0)</f>
        <v>-100</v>
      </c>
      <c r="AA6" s="62">
        <f t="shared" si="1"/>
        <v>19956000</v>
      </c>
    </row>
    <row r="7" spans="1:27" ht="13.5">
      <c r="A7" s="291" t="s">
        <v>228</v>
      </c>
      <c r="B7" s="142"/>
      <c r="C7" s="60"/>
      <c r="D7" s="340"/>
      <c r="E7" s="60">
        <v>19956000</v>
      </c>
      <c r="F7" s="59">
        <v>19956000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4989000</v>
      </c>
      <c r="Y7" s="59">
        <v>-4989000</v>
      </c>
      <c r="Z7" s="61">
        <v>-100</v>
      </c>
      <c r="AA7" s="62">
        <v>19956000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19956000</v>
      </c>
      <c r="F60" s="264">
        <f t="shared" si="14"/>
        <v>19956000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4989000</v>
      </c>
      <c r="Y60" s="264">
        <f t="shared" si="14"/>
        <v>-4989000</v>
      </c>
      <c r="Z60" s="337">
        <f>+IF(X60&lt;&gt;0,+(Y60/X60)*100,0)</f>
        <v>-100</v>
      </c>
      <c r="AA60" s="232">
        <f>+AA57+AA54+AA51+AA40+AA37+AA34+AA22+AA5</f>
        <v>19956000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48997600</v>
      </c>
      <c r="F5" s="100">
        <f t="shared" si="0"/>
        <v>48997600</v>
      </c>
      <c r="G5" s="100">
        <f t="shared" si="0"/>
        <v>29041404</v>
      </c>
      <c r="H5" s="100">
        <f t="shared" si="0"/>
        <v>3606320</v>
      </c>
      <c r="I5" s="100">
        <f t="shared" si="0"/>
        <v>7116371</v>
      </c>
      <c r="J5" s="100">
        <f t="shared" si="0"/>
        <v>39764095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39764095</v>
      </c>
      <c r="X5" s="100">
        <f t="shared" si="0"/>
        <v>12249401</v>
      </c>
      <c r="Y5" s="100">
        <f t="shared" si="0"/>
        <v>27514694</v>
      </c>
      <c r="Z5" s="137">
        <f>+IF(X5&lt;&gt;0,+(Y5/X5)*100,0)</f>
        <v>224.6207304340841</v>
      </c>
      <c r="AA5" s="153">
        <f>SUM(AA6:AA8)</f>
        <v>48997600</v>
      </c>
    </row>
    <row r="6" spans="1:27" ht="13.5">
      <c r="A6" s="138" t="s">
        <v>75</v>
      </c>
      <c r="B6" s="136"/>
      <c r="C6" s="155"/>
      <c r="D6" s="155"/>
      <c r="E6" s="156">
        <v>772607</v>
      </c>
      <c r="F6" s="60">
        <v>772607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193152</v>
      </c>
      <c r="Y6" s="60">
        <v>-193152</v>
      </c>
      <c r="Z6" s="140">
        <v>-100</v>
      </c>
      <c r="AA6" s="155">
        <v>772607</v>
      </c>
    </row>
    <row r="7" spans="1:27" ht="13.5">
      <c r="A7" s="138" t="s">
        <v>76</v>
      </c>
      <c r="B7" s="136"/>
      <c r="C7" s="157"/>
      <c r="D7" s="157"/>
      <c r="E7" s="158">
        <v>46679779</v>
      </c>
      <c r="F7" s="159">
        <v>46679779</v>
      </c>
      <c r="G7" s="159">
        <v>29041404</v>
      </c>
      <c r="H7" s="159">
        <v>3606320</v>
      </c>
      <c r="I7" s="159">
        <v>7116371</v>
      </c>
      <c r="J7" s="159">
        <v>39764095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39764095</v>
      </c>
      <c r="X7" s="159">
        <v>11669945</v>
      </c>
      <c r="Y7" s="159">
        <v>28094150</v>
      </c>
      <c r="Z7" s="141">
        <v>240.74</v>
      </c>
      <c r="AA7" s="157">
        <v>46679779</v>
      </c>
    </row>
    <row r="8" spans="1:27" ht="13.5">
      <c r="A8" s="138" t="s">
        <v>77</v>
      </c>
      <c r="B8" s="136"/>
      <c r="C8" s="155"/>
      <c r="D8" s="155"/>
      <c r="E8" s="156">
        <v>1545214</v>
      </c>
      <c r="F8" s="60">
        <v>1545214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386304</v>
      </c>
      <c r="Y8" s="60">
        <v>-386304</v>
      </c>
      <c r="Z8" s="140">
        <v>-100</v>
      </c>
      <c r="AA8" s="155">
        <v>1545214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24829641</v>
      </c>
      <c r="F9" s="100">
        <f t="shared" si="1"/>
        <v>24829641</v>
      </c>
      <c r="G9" s="100">
        <f t="shared" si="1"/>
        <v>163777</v>
      </c>
      <c r="H9" s="100">
        <f t="shared" si="1"/>
        <v>177463</v>
      </c>
      <c r="I9" s="100">
        <f t="shared" si="1"/>
        <v>245202</v>
      </c>
      <c r="J9" s="100">
        <f t="shared" si="1"/>
        <v>586442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586442</v>
      </c>
      <c r="X9" s="100">
        <f t="shared" si="1"/>
        <v>6207410</v>
      </c>
      <c r="Y9" s="100">
        <f t="shared" si="1"/>
        <v>-5620968</v>
      </c>
      <c r="Z9" s="137">
        <f>+IF(X9&lt;&gt;0,+(Y9/X9)*100,0)</f>
        <v>-90.55254929189469</v>
      </c>
      <c r="AA9" s="153">
        <f>SUM(AA10:AA14)</f>
        <v>24829641</v>
      </c>
    </row>
    <row r="10" spans="1:27" ht="13.5">
      <c r="A10" s="138" t="s">
        <v>79</v>
      </c>
      <c r="B10" s="136"/>
      <c r="C10" s="155"/>
      <c r="D10" s="155"/>
      <c r="E10" s="156">
        <v>24829641</v>
      </c>
      <c r="F10" s="60">
        <v>24829641</v>
      </c>
      <c r="G10" s="60">
        <v>163777</v>
      </c>
      <c r="H10" s="60">
        <v>177463</v>
      </c>
      <c r="I10" s="60">
        <v>245202</v>
      </c>
      <c r="J10" s="60">
        <v>586442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586442</v>
      </c>
      <c r="X10" s="60">
        <v>6207410</v>
      </c>
      <c r="Y10" s="60">
        <v>-5620968</v>
      </c>
      <c r="Z10" s="140">
        <v>-90.55</v>
      </c>
      <c r="AA10" s="155">
        <v>24829641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73195759</v>
      </c>
      <c r="F15" s="100">
        <f t="shared" si="2"/>
        <v>73195759</v>
      </c>
      <c r="G15" s="100">
        <f t="shared" si="2"/>
        <v>348952</v>
      </c>
      <c r="H15" s="100">
        <f t="shared" si="2"/>
        <v>261544</v>
      </c>
      <c r="I15" s="100">
        <f t="shared" si="2"/>
        <v>3501536</v>
      </c>
      <c r="J15" s="100">
        <f t="shared" si="2"/>
        <v>4112032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4112032</v>
      </c>
      <c r="X15" s="100">
        <f t="shared" si="2"/>
        <v>18298940</v>
      </c>
      <c r="Y15" s="100">
        <f t="shared" si="2"/>
        <v>-14186908</v>
      </c>
      <c r="Z15" s="137">
        <f>+IF(X15&lt;&gt;0,+(Y15/X15)*100,0)</f>
        <v>-77.5285781580791</v>
      </c>
      <c r="AA15" s="153">
        <f>SUM(AA16:AA18)</f>
        <v>73195759</v>
      </c>
    </row>
    <row r="16" spans="1:27" ht="13.5">
      <c r="A16" s="138" t="s">
        <v>85</v>
      </c>
      <c r="B16" s="136"/>
      <c r="C16" s="155"/>
      <c r="D16" s="155"/>
      <c r="E16" s="156">
        <v>73195759</v>
      </c>
      <c r="F16" s="60">
        <v>73195759</v>
      </c>
      <c r="G16" s="60">
        <v>27888</v>
      </c>
      <c r="H16" s="60">
        <v>1237</v>
      </c>
      <c r="I16" s="60">
        <v>5577</v>
      </c>
      <c r="J16" s="60">
        <v>34702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34702</v>
      </c>
      <c r="X16" s="60">
        <v>18298940</v>
      </c>
      <c r="Y16" s="60">
        <v>-18264238</v>
      </c>
      <c r="Z16" s="140">
        <v>-99.81</v>
      </c>
      <c r="AA16" s="155">
        <v>73195759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321064</v>
      </c>
      <c r="H17" s="60">
        <v>260307</v>
      </c>
      <c r="I17" s="60">
        <v>3495959</v>
      </c>
      <c r="J17" s="60">
        <v>4077330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4077330</v>
      </c>
      <c r="X17" s="60"/>
      <c r="Y17" s="60">
        <v>4077330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4261000</v>
      </c>
      <c r="F19" s="100">
        <f t="shared" si="3"/>
        <v>4261000</v>
      </c>
      <c r="G19" s="100">
        <f t="shared" si="3"/>
        <v>294967</v>
      </c>
      <c r="H19" s="100">
        <f t="shared" si="3"/>
        <v>286830</v>
      </c>
      <c r="I19" s="100">
        <f t="shared" si="3"/>
        <v>284575</v>
      </c>
      <c r="J19" s="100">
        <f t="shared" si="3"/>
        <v>866372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866372</v>
      </c>
      <c r="X19" s="100">
        <f t="shared" si="3"/>
        <v>1065250</v>
      </c>
      <c r="Y19" s="100">
        <f t="shared" si="3"/>
        <v>-198878</v>
      </c>
      <c r="Z19" s="137">
        <f>+IF(X19&lt;&gt;0,+(Y19/X19)*100,0)</f>
        <v>-18.66960807322225</v>
      </c>
      <c r="AA19" s="153">
        <f>SUM(AA20:AA23)</f>
        <v>4261000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4261000</v>
      </c>
      <c r="F23" s="60">
        <v>4261000</v>
      </c>
      <c r="G23" s="60">
        <v>294967</v>
      </c>
      <c r="H23" s="60">
        <v>286830</v>
      </c>
      <c r="I23" s="60">
        <v>284575</v>
      </c>
      <c r="J23" s="60">
        <v>866372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866372</v>
      </c>
      <c r="X23" s="60">
        <v>1065250</v>
      </c>
      <c r="Y23" s="60">
        <v>-198878</v>
      </c>
      <c r="Z23" s="140">
        <v>-18.67</v>
      </c>
      <c r="AA23" s="155">
        <v>4261000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151284000</v>
      </c>
      <c r="F25" s="73">
        <f t="shared" si="4"/>
        <v>151284000</v>
      </c>
      <c r="G25" s="73">
        <f t="shared" si="4"/>
        <v>29849100</v>
      </c>
      <c r="H25" s="73">
        <f t="shared" si="4"/>
        <v>4332157</v>
      </c>
      <c r="I25" s="73">
        <f t="shared" si="4"/>
        <v>11147684</v>
      </c>
      <c r="J25" s="73">
        <f t="shared" si="4"/>
        <v>45328941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45328941</v>
      </c>
      <c r="X25" s="73">
        <f t="shared" si="4"/>
        <v>37821001</v>
      </c>
      <c r="Y25" s="73">
        <f t="shared" si="4"/>
        <v>7507940</v>
      </c>
      <c r="Z25" s="170">
        <f>+IF(X25&lt;&gt;0,+(Y25/X25)*100,0)</f>
        <v>19.85124613703376</v>
      </c>
      <c r="AA25" s="168">
        <f>+AA5+AA9+AA15+AA19+AA24</f>
        <v>151284000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41737960</v>
      </c>
      <c r="F28" s="100">
        <f t="shared" si="5"/>
        <v>41737960</v>
      </c>
      <c r="G28" s="100">
        <f t="shared" si="5"/>
        <v>8480081</v>
      </c>
      <c r="H28" s="100">
        <f t="shared" si="5"/>
        <v>2796388</v>
      </c>
      <c r="I28" s="100">
        <f t="shared" si="5"/>
        <v>3715258</v>
      </c>
      <c r="J28" s="100">
        <f t="shared" si="5"/>
        <v>14991727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14991727</v>
      </c>
      <c r="X28" s="100">
        <f t="shared" si="5"/>
        <v>10434490</v>
      </c>
      <c r="Y28" s="100">
        <f t="shared" si="5"/>
        <v>4557237</v>
      </c>
      <c r="Z28" s="137">
        <f>+IF(X28&lt;&gt;0,+(Y28/X28)*100,0)</f>
        <v>43.67474596266804</v>
      </c>
      <c r="AA28" s="153">
        <f>SUM(AA29:AA31)</f>
        <v>41737960</v>
      </c>
    </row>
    <row r="29" spans="1:27" ht="13.5">
      <c r="A29" s="138" t="s">
        <v>75</v>
      </c>
      <c r="B29" s="136"/>
      <c r="C29" s="155"/>
      <c r="D29" s="155"/>
      <c r="E29" s="156">
        <v>11984481</v>
      </c>
      <c r="F29" s="60">
        <v>11984481</v>
      </c>
      <c r="G29" s="60">
        <v>1241605</v>
      </c>
      <c r="H29" s="60">
        <v>1333350</v>
      </c>
      <c r="I29" s="60">
        <v>2115307</v>
      </c>
      <c r="J29" s="60">
        <v>4690262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4690262</v>
      </c>
      <c r="X29" s="60">
        <v>2996120</v>
      </c>
      <c r="Y29" s="60">
        <v>1694142</v>
      </c>
      <c r="Z29" s="140">
        <v>56.54</v>
      </c>
      <c r="AA29" s="155">
        <v>11984481</v>
      </c>
    </row>
    <row r="30" spans="1:27" ht="13.5">
      <c r="A30" s="138" t="s">
        <v>76</v>
      </c>
      <c r="B30" s="136"/>
      <c r="C30" s="157"/>
      <c r="D30" s="157"/>
      <c r="E30" s="158">
        <v>27542516</v>
      </c>
      <c r="F30" s="159">
        <v>27542516</v>
      </c>
      <c r="G30" s="159">
        <v>6605004</v>
      </c>
      <c r="H30" s="159">
        <v>352342</v>
      </c>
      <c r="I30" s="159">
        <v>1181133</v>
      </c>
      <c r="J30" s="159">
        <v>8138479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8138479</v>
      </c>
      <c r="X30" s="159">
        <v>6885629</v>
      </c>
      <c r="Y30" s="159">
        <v>1252850</v>
      </c>
      <c r="Z30" s="141">
        <v>18.2</v>
      </c>
      <c r="AA30" s="157">
        <v>27542516</v>
      </c>
    </row>
    <row r="31" spans="1:27" ht="13.5">
      <c r="A31" s="138" t="s">
        <v>77</v>
      </c>
      <c r="B31" s="136"/>
      <c r="C31" s="155"/>
      <c r="D31" s="155"/>
      <c r="E31" s="156">
        <v>2210963</v>
      </c>
      <c r="F31" s="60">
        <v>2210963</v>
      </c>
      <c r="G31" s="60">
        <v>633472</v>
      </c>
      <c r="H31" s="60">
        <v>1110696</v>
      </c>
      <c r="I31" s="60">
        <v>418818</v>
      </c>
      <c r="J31" s="60">
        <v>2162986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2162986</v>
      </c>
      <c r="X31" s="60">
        <v>552741</v>
      </c>
      <c r="Y31" s="60">
        <v>1610245</v>
      </c>
      <c r="Z31" s="140">
        <v>291.32</v>
      </c>
      <c r="AA31" s="155">
        <v>2210963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6432888</v>
      </c>
      <c r="F32" s="100">
        <f t="shared" si="6"/>
        <v>6432888</v>
      </c>
      <c r="G32" s="100">
        <f t="shared" si="6"/>
        <v>793637</v>
      </c>
      <c r="H32" s="100">
        <f t="shared" si="6"/>
        <v>673914</v>
      </c>
      <c r="I32" s="100">
        <f t="shared" si="6"/>
        <v>1202543</v>
      </c>
      <c r="J32" s="100">
        <f t="shared" si="6"/>
        <v>2670094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2670094</v>
      </c>
      <c r="X32" s="100">
        <f t="shared" si="6"/>
        <v>1608222</v>
      </c>
      <c r="Y32" s="100">
        <f t="shared" si="6"/>
        <v>1061872</v>
      </c>
      <c r="Z32" s="137">
        <f>+IF(X32&lt;&gt;0,+(Y32/X32)*100,0)</f>
        <v>66.02770015582425</v>
      </c>
      <c r="AA32" s="153">
        <f>SUM(AA33:AA37)</f>
        <v>6432888</v>
      </c>
    </row>
    <row r="33" spans="1:27" ht="13.5">
      <c r="A33" s="138" t="s">
        <v>79</v>
      </c>
      <c r="B33" s="136"/>
      <c r="C33" s="155"/>
      <c r="D33" s="155"/>
      <c r="E33" s="156">
        <v>6432888</v>
      </c>
      <c r="F33" s="60">
        <v>6432888</v>
      </c>
      <c r="G33" s="60">
        <v>793637</v>
      </c>
      <c r="H33" s="60">
        <v>673914</v>
      </c>
      <c r="I33" s="60">
        <v>1202543</v>
      </c>
      <c r="J33" s="60">
        <v>2670094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2670094</v>
      </c>
      <c r="X33" s="60">
        <v>1608222</v>
      </c>
      <c r="Y33" s="60">
        <v>1061872</v>
      </c>
      <c r="Z33" s="140">
        <v>66.03</v>
      </c>
      <c r="AA33" s="155">
        <v>6432888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79449153</v>
      </c>
      <c r="F38" s="100">
        <f t="shared" si="7"/>
        <v>79449153</v>
      </c>
      <c r="G38" s="100">
        <f t="shared" si="7"/>
        <v>854892</v>
      </c>
      <c r="H38" s="100">
        <f t="shared" si="7"/>
        <v>1516912</v>
      </c>
      <c r="I38" s="100">
        <f t="shared" si="7"/>
        <v>4428642</v>
      </c>
      <c r="J38" s="100">
        <f t="shared" si="7"/>
        <v>6800446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6800446</v>
      </c>
      <c r="X38" s="100">
        <f t="shared" si="7"/>
        <v>19862288</v>
      </c>
      <c r="Y38" s="100">
        <f t="shared" si="7"/>
        <v>-13061842</v>
      </c>
      <c r="Z38" s="137">
        <f>+IF(X38&lt;&gt;0,+(Y38/X38)*100,0)</f>
        <v>-65.76202097160207</v>
      </c>
      <c r="AA38" s="153">
        <f>SUM(AA39:AA41)</f>
        <v>79449153</v>
      </c>
    </row>
    <row r="39" spans="1:27" ht="13.5">
      <c r="A39" s="138" t="s">
        <v>85</v>
      </c>
      <c r="B39" s="136"/>
      <c r="C39" s="155"/>
      <c r="D39" s="155"/>
      <c r="E39" s="156">
        <v>79449153</v>
      </c>
      <c r="F39" s="60">
        <v>79449153</v>
      </c>
      <c r="G39" s="60">
        <v>3200</v>
      </c>
      <c r="H39" s="60">
        <v>805</v>
      </c>
      <c r="I39" s="60">
        <v>93485</v>
      </c>
      <c r="J39" s="60">
        <v>97490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97490</v>
      </c>
      <c r="X39" s="60">
        <v>19862288</v>
      </c>
      <c r="Y39" s="60">
        <v>-19764798</v>
      </c>
      <c r="Z39" s="140">
        <v>-99.51</v>
      </c>
      <c r="AA39" s="155">
        <v>79449153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851692</v>
      </c>
      <c r="H40" s="60">
        <v>1516107</v>
      </c>
      <c r="I40" s="60">
        <v>4335157</v>
      </c>
      <c r="J40" s="60">
        <v>6702956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6702956</v>
      </c>
      <c r="X40" s="60"/>
      <c r="Y40" s="60">
        <v>6702956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1046331</v>
      </c>
      <c r="H42" s="100">
        <f t="shared" si="8"/>
        <v>636945</v>
      </c>
      <c r="I42" s="100">
        <f t="shared" si="8"/>
        <v>548219</v>
      </c>
      <c r="J42" s="100">
        <f t="shared" si="8"/>
        <v>2231495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2231495</v>
      </c>
      <c r="X42" s="100">
        <f t="shared" si="8"/>
        <v>0</v>
      </c>
      <c r="Y42" s="100">
        <f t="shared" si="8"/>
        <v>2231495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1046331</v>
      </c>
      <c r="H46" s="60">
        <v>636945</v>
      </c>
      <c r="I46" s="60">
        <v>548219</v>
      </c>
      <c r="J46" s="60">
        <v>2231495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2231495</v>
      </c>
      <c r="X46" s="60"/>
      <c r="Y46" s="60">
        <v>2231495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127620001</v>
      </c>
      <c r="F48" s="73">
        <f t="shared" si="9"/>
        <v>127620001</v>
      </c>
      <c r="G48" s="73">
        <f t="shared" si="9"/>
        <v>11174941</v>
      </c>
      <c r="H48" s="73">
        <f t="shared" si="9"/>
        <v>5624159</v>
      </c>
      <c r="I48" s="73">
        <f t="shared" si="9"/>
        <v>9894662</v>
      </c>
      <c r="J48" s="73">
        <f t="shared" si="9"/>
        <v>26693762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26693762</v>
      </c>
      <c r="X48" s="73">
        <f t="shared" si="9"/>
        <v>31905000</v>
      </c>
      <c r="Y48" s="73">
        <f t="shared" si="9"/>
        <v>-5211238</v>
      </c>
      <c r="Z48" s="170">
        <f>+IF(X48&lt;&gt;0,+(Y48/X48)*100,0)</f>
        <v>-16.333609152170506</v>
      </c>
      <c r="AA48" s="168">
        <f>+AA28+AA32+AA38+AA42+AA47</f>
        <v>127620001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23663999</v>
      </c>
      <c r="F49" s="173">
        <f t="shared" si="10"/>
        <v>23663999</v>
      </c>
      <c r="G49" s="173">
        <f t="shared" si="10"/>
        <v>18674159</v>
      </c>
      <c r="H49" s="173">
        <f t="shared" si="10"/>
        <v>-1292002</v>
      </c>
      <c r="I49" s="173">
        <f t="shared" si="10"/>
        <v>1253022</v>
      </c>
      <c r="J49" s="173">
        <f t="shared" si="10"/>
        <v>18635179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18635179</v>
      </c>
      <c r="X49" s="173">
        <f>IF(F25=F48,0,X25-X48)</f>
        <v>5916001</v>
      </c>
      <c r="Y49" s="173">
        <f t="shared" si="10"/>
        <v>12719178</v>
      </c>
      <c r="Z49" s="174">
        <f>+IF(X49&lt;&gt;0,+(Y49/X49)*100,0)</f>
        <v>214.99621112302046</v>
      </c>
      <c r="AA49" s="171">
        <f>+AA25-AA48</f>
        <v>23663999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21724000</v>
      </c>
      <c r="F5" s="60">
        <v>21724000</v>
      </c>
      <c r="G5" s="60">
        <v>1594334</v>
      </c>
      <c r="H5" s="60">
        <v>1500488</v>
      </c>
      <c r="I5" s="60">
        <v>1631792</v>
      </c>
      <c r="J5" s="60">
        <v>4726614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4726614</v>
      </c>
      <c r="X5" s="60">
        <v>5431000</v>
      </c>
      <c r="Y5" s="60">
        <v>-704386</v>
      </c>
      <c r="Z5" s="140">
        <v>-12.97</v>
      </c>
      <c r="AA5" s="155">
        <v>21724000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4261000</v>
      </c>
      <c r="F10" s="54">
        <v>4261000</v>
      </c>
      <c r="G10" s="54">
        <v>294967</v>
      </c>
      <c r="H10" s="54">
        <v>286830</v>
      </c>
      <c r="I10" s="54">
        <v>284575</v>
      </c>
      <c r="J10" s="54">
        <v>866372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866372</v>
      </c>
      <c r="X10" s="54">
        <v>1065250</v>
      </c>
      <c r="Y10" s="54">
        <v>-198878</v>
      </c>
      <c r="Z10" s="184">
        <v>-18.67</v>
      </c>
      <c r="AA10" s="130">
        <v>4261000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1658000</v>
      </c>
      <c r="F11" s="60">
        <v>1658000</v>
      </c>
      <c r="G11" s="60">
        <v>139873</v>
      </c>
      <c r="H11" s="60">
        <v>138779</v>
      </c>
      <c r="I11" s="60">
        <v>142134</v>
      </c>
      <c r="J11" s="60">
        <v>420786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420786</v>
      </c>
      <c r="X11" s="60">
        <v>414500</v>
      </c>
      <c r="Y11" s="60">
        <v>6286</v>
      </c>
      <c r="Z11" s="140">
        <v>1.52</v>
      </c>
      <c r="AA11" s="155">
        <v>1658000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161000</v>
      </c>
      <c r="F12" s="60">
        <v>161000</v>
      </c>
      <c r="G12" s="60">
        <v>45042</v>
      </c>
      <c r="H12" s="60">
        <v>20372</v>
      </c>
      <c r="I12" s="60">
        <v>16633</v>
      </c>
      <c r="J12" s="60">
        <v>82047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82047</v>
      </c>
      <c r="X12" s="60">
        <v>40250</v>
      </c>
      <c r="Y12" s="60">
        <v>41797</v>
      </c>
      <c r="Z12" s="140">
        <v>103.84</v>
      </c>
      <c r="AA12" s="155">
        <v>161000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300000</v>
      </c>
      <c r="F13" s="60">
        <v>300000</v>
      </c>
      <c r="G13" s="60">
        <v>44302</v>
      </c>
      <c r="H13" s="60">
        <v>74929</v>
      </c>
      <c r="I13" s="60">
        <v>69410</v>
      </c>
      <c r="J13" s="60">
        <v>188641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188641</v>
      </c>
      <c r="X13" s="60">
        <v>75000</v>
      </c>
      <c r="Y13" s="60">
        <v>113641</v>
      </c>
      <c r="Z13" s="140">
        <v>151.52</v>
      </c>
      <c r="AA13" s="155">
        <v>300000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4067000</v>
      </c>
      <c r="F14" s="60">
        <v>4067000</v>
      </c>
      <c r="G14" s="60">
        <v>419544</v>
      </c>
      <c r="H14" s="60">
        <v>448056</v>
      </c>
      <c r="I14" s="60">
        <v>448650</v>
      </c>
      <c r="J14" s="60">
        <v>1316250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1316250</v>
      </c>
      <c r="X14" s="60">
        <v>1016750</v>
      </c>
      <c r="Y14" s="60">
        <v>299500</v>
      </c>
      <c r="Z14" s="140">
        <v>29.46</v>
      </c>
      <c r="AA14" s="155">
        <v>4067000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15955000</v>
      </c>
      <c r="F16" s="60">
        <v>15955000</v>
      </c>
      <c r="G16" s="60">
        <v>15200</v>
      </c>
      <c r="H16" s="60">
        <v>0</v>
      </c>
      <c r="I16" s="60">
        <v>526</v>
      </c>
      <c r="J16" s="60">
        <v>15726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15726</v>
      </c>
      <c r="X16" s="60">
        <v>3988750</v>
      </c>
      <c r="Y16" s="60">
        <v>-3973024</v>
      </c>
      <c r="Z16" s="140">
        <v>-99.61</v>
      </c>
      <c r="AA16" s="155">
        <v>15955000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2420000</v>
      </c>
      <c r="F17" s="60">
        <v>2420000</v>
      </c>
      <c r="G17" s="60">
        <v>305864</v>
      </c>
      <c r="H17" s="60">
        <v>260307</v>
      </c>
      <c r="I17" s="60">
        <v>260048</v>
      </c>
      <c r="J17" s="60">
        <v>826219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826219</v>
      </c>
      <c r="X17" s="60">
        <v>605000</v>
      </c>
      <c r="Y17" s="60">
        <v>221219</v>
      </c>
      <c r="Z17" s="140">
        <v>36.57</v>
      </c>
      <c r="AA17" s="155">
        <v>2420000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66739000</v>
      </c>
      <c r="F19" s="60">
        <v>66739000</v>
      </c>
      <c r="G19" s="60">
        <v>25310000</v>
      </c>
      <c r="H19" s="60">
        <v>0</v>
      </c>
      <c r="I19" s="60">
        <v>138795</v>
      </c>
      <c r="J19" s="60">
        <v>25448795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25448795</v>
      </c>
      <c r="X19" s="60">
        <v>16684750</v>
      </c>
      <c r="Y19" s="60">
        <v>8764045</v>
      </c>
      <c r="Z19" s="140">
        <v>52.53</v>
      </c>
      <c r="AA19" s="155">
        <v>66739000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339000</v>
      </c>
      <c r="F20" s="54">
        <v>339000</v>
      </c>
      <c r="G20" s="54">
        <v>1529314</v>
      </c>
      <c r="H20" s="54">
        <v>1602396</v>
      </c>
      <c r="I20" s="54">
        <v>4919736</v>
      </c>
      <c r="J20" s="54">
        <v>8051446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8051446</v>
      </c>
      <c r="X20" s="54">
        <v>84750</v>
      </c>
      <c r="Y20" s="54">
        <v>7966696</v>
      </c>
      <c r="Z20" s="184">
        <v>9400.23</v>
      </c>
      <c r="AA20" s="130">
        <v>339000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162000</v>
      </c>
      <c r="F21" s="60">
        <v>162000</v>
      </c>
      <c r="G21" s="60">
        <v>150660</v>
      </c>
      <c r="H21" s="60">
        <v>0</v>
      </c>
      <c r="I21" s="82">
        <v>0</v>
      </c>
      <c r="J21" s="60">
        <v>150660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150660</v>
      </c>
      <c r="X21" s="60">
        <v>40500</v>
      </c>
      <c r="Y21" s="60">
        <v>110160</v>
      </c>
      <c r="Z21" s="140">
        <v>272</v>
      </c>
      <c r="AA21" s="155">
        <v>162000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117786000</v>
      </c>
      <c r="F22" s="190">
        <f t="shared" si="0"/>
        <v>117786000</v>
      </c>
      <c r="G22" s="190">
        <f t="shared" si="0"/>
        <v>29849100</v>
      </c>
      <c r="H22" s="190">
        <f t="shared" si="0"/>
        <v>4332157</v>
      </c>
      <c r="I22" s="190">
        <f t="shared" si="0"/>
        <v>7912299</v>
      </c>
      <c r="J22" s="190">
        <f t="shared" si="0"/>
        <v>42093556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42093556</v>
      </c>
      <c r="X22" s="190">
        <f t="shared" si="0"/>
        <v>29446500</v>
      </c>
      <c r="Y22" s="190">
        <f t="shared" si="0"/>
        <v>12647056</v>
      </c>
      <c r="Z22" s="191">
        <f>+IF(X22&lt;&gt;0,+(Y22/X22)*100,0)</f>
        <v>42.94926731530063</v>
      </c>
      <c r="AA22" s="188">
        <f>SUM(AA5:AA21)</f>
        <v>117786000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50950001</v>
      </c>
      <c r="F25" s="60">
        <v>50950001</v>
      </c>
      <c r="G25" s="60">
        <v>2170908</v>
      </c>
      <c r="H25" s="60">
        <v>2714703</v>
      </c>
      <c r="I25" s="60">
        <v>2988253</v>
      </c>
      <c r="J25" s="60">
        <v>7873864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7873864</v>
      </c>
      <c r="X25" s="60">
        <v>12737500</v>
      </c>
      <c r="Y25" s="60">
        <v>-4863636</v>
      </c>
      <c r="Z25" s="140">
        <v>-38.18</v>
      </c>
      <c r="AA25" s="155">
        <v>50950001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10879000</v>
      </c>
      <c r="F26" s="60">
        <v>10879000</v>
      </c>
      <c r="G26" s="60">
        <v>716687</v>
      </c>
      <c r="H26" s="60">
        <v>700411</v>
      </c>
      <c r="I26" s="60">
        <v>716687</v>
      </c>
      <c r="J26" s="60">
        <v>2133785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2133785</v>
      </c>
      <c r="X26" s="60">
        <v>2719750</v>
      </c>
      <c r="Y26" s="60">
        <v>-585965</v>
      </c>
      <c r="Z26" s="140">
        <v>-21.54</v>
      </c>
      <c r="AA26" s="155">
        <v>10879000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4867001</v>
      </c>
      <c r="F27" s="60">
        <v>4867001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1216750</v>
      </c>
      <c r="Y27" s="60">
        <v>-1216750</v>
      </c>
      <c r="Z27" s="140">
        <v>-100</v>
      </c>
      <c r="AA27" s="155">
        <v>4867001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7350000</v>
      </c>
      <c r="F28" s="60">
        <v>7350000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1837500</v>
      </c>
      <c r="Y28" s="60">
        <v>-1837500</v>
      </c>
      <c r="Z28" s="140">
        <v>-100</v>
      </c>
      <c r="AA28" s="155">
        <v>7350000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510000</v>
      </c>
      <c r="F29" s="60">
        <v>510000</v>
      </c>
      <c r="G29" s="60">
        <v>0</v>
      </c>
      <c r="H29" s="60">
        <v>170728</v>
      </c>
      <c r="I29" s="60">
        <v>0</v>
      </c>
      <c r="J29" s="60">
        <v>170728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170728</v>
      </c>
      <c r="X29" s="60">
        <v>127500</v>
      </c>
      <c r="Y29" s="60">
        <v>43228</v>
      </c>
      <c r="Z29" s="140">
        <v>33.9</v>
      </c>
      <c r="AA29" s="155">
        <v>510000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417999</v>
      </c>
      <c r="F31" s="60">
        <v>417999</v>
      </c>
      <c r="G31" s="60">
        <v>87213</v>
      </c>
      <c r="H31" s="60">
        <v>25072</v>
      </c>
      <c r="I31" s="60">
        <v>446591</v>
      </c>
      <c r="J31" s="60">
        <v>558876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558876</v>
      </c>
      <c r="X31" s="60">
        <v>104500</v>
      </c>
      <c r="Y31" s="60">
        <v>454376</v>
      </c>
      <c r="Z31" s="140">
        <v>434.81</v>
      </c>
      <c r="AA31" s="155">
        <v>417999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13188000</v>
      </c>
      <c r="F32" s="60">
        <v>13188000</v>
      </c>
      <c r="G32" s="60">
        <v>1204185</v>
      </c>
      <c r="H32" s="60">
        <v>579660</v>
      </c>
      <c r="I32" s="60">
        <v>732900</v>
      </c>
      <c r="J32" s="60">
        <v>2516745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2516745</v>
      </c>
      <c r="X32" s="60">
        <v>3297000</v>
      </c>
      <c r="Y32" s="60">
        <v>-780255</v>
      </c>
      <c r="Z32" s="140">
        <v>-23.67</v>
      </c>
      <c r="AA32" s="155">
        <v>13188000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667585</v>
      </c>
      <c r="H33" s="60">
        <v>301182</v>
      </c>
      <c r="I33" s="60">
        <v>3374180</v>
      </c>
      <c r="J33" s="60">
        <v>4342947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4342947</v>
      </c>
      <c r="X33" s="60">
        <v>0</v>
      </c>
      <c r="Y33" s="60">
        <v>4342947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39458000</v>
      </c>
      <c r="F34" s="60">
        <v>39458000</v>
      </c>
      <c r="G34" s="60">
        <v>6328363</v>
      </c>
      <c r="H34" s="60">
        <v>1132403</v>
      </c>
      <c r="I34" s="60">
        <v>1636051</v>
      </c>
      <c r="J34" s="60">
        <v>9096817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9096817</v>
      </c>
      <c r="X34" s="60">
        <v>9864500</v>
      </c>
      <c r="Y34" s="60">
        <v>-767683</v>
      </c>
      <c r="Z34" s="140">
        <v>-7.78</v>
      </c>
      <c r="AA34" s="155">
        <v>39458000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127620001</v>
      </c>
      <c r="F36" s="190">
        <f t="shared" si="1"/>
        <v>127620001</v>
      </c>
      <c r="G36" s="190">
        <f t="shared" si="1"/>
        <v>11174941</v>
      </c>
      <c r="H36" s="190">
        <f t="shared" si="1"/>
        <v>5624159</v>
      </c>
      <c r="I36" s="190">
        <f t="shared" si="1"/>
        <v>9894662</v>
      </c>
      <c r="J36" s="190">
        <f t="shared" si="1"/>
        <v>26693762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26693762</v>
      </c>
      <c r="X36" s="190">
        <f t="shared" si="1"/>
        <v>31905000</v>
      </c>
      <c r="Y36" s="190">
        <f t="shared" si="1"/>
        <v>-5211238</v>
      </c>
      <c r="Z36" s="191">
        <f>+IF(X36&lt;&gt;0,+(Y36/X36)*100,0)</f>
        <v>-16.333609152170506</v>
      </c>
      <c r="AA36" s="188">
        <f>SUM(AA25:AA35)</f>
        <v>127620001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-9834001</v>
      </c>
      <c r="F38" s="106">
        <f t="shared" si="2"/>
        <v>-9834001</v>
      </c>
      <c r="G38" s="106">
        <f t="shared" si="2"/>
        <v>18674159</v>
      </c>
      <c r="H38" s="106">
        <f t="shared" si="2"/>
        <v>-1292002</v>
      </c>
      <c r="I38" s="106">
        <f t="shared" si="2"/>
        <v>-1982363</v>
      </c>
      <c r="J38" s="106">
        <f t="shared" si="2"/>
        <v>15399794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15399794</v>
      </c>
      <c r="X38" s="106">
        <f>IF(F22=F36,0,X22-X36)</f>
        <v>-2458500</v>
      </c>
      <c r="Y38" s="106">
        <f t="shared" si="2"/>
        <v>17858294</v>
      </c>
      <c r="Z38" s="201">
        <f>+IF(X38&lt;&gt;0,+(Y38/X38)*100,0)</f>
        <v>-726.3898311978849</v>
      </c>
      <c r="AA38" s="199">
        <f>+AA22-AA36</f>
        <v>-9834001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33498000</v>
      </c>
      <c r="F39" s="60">
        <v>33498000</v>
      </c>
      <c r="G39" s="60">
        <v>0</v>
      </c>
      <c r="H39" s="60">
        <v>0</v>
      </c>
      <c r="I39" s="60">
        <v>3235385</v>
      </c>
      <c r="J39" s="60">
        <v>3235385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3235385</v>
      </c>
      <c r="X39" s="60">
        <v>8374500</v>
      </c>
      <c r="Y39" s="60">
        <v>-5139115</v>
      </c>
      <c r="Z39" s="140">
        <v>-61.37</v>
      </c>
      <c r="AA39" s="155">
        <v>33498000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23663999</v>
      </c>
      <c r="F42" s="88">
        <f t="shared" si="3"/>
        <v>23663999</v>
      </c>
      <c r="G42" s="88">
        <f t="shared" si="3"/>
        <v>18674159</v>
      </c>
      <c r="H42" s="88">
        <f t="shared" si="3"/>
        <v>-1292002</v>
      </c>
      <c r="I42" s="88">
        <f t="shared" si="3"/>
        <v>1253022</v>
      </c>
      <c r="J42" s="88">
        <f t="shared" si="3"/>
        <v>18635179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18635179</v>
      </c>
      <c r="X42" s="88">
        <f t="shared" si="3"/>
        <v>5916000</v>
      </c>
      <c r="Y42" s="88">
        <f t="shared" si="3"/>
        <v>12719179</v>
      </c>
      <c r="Z42" s="208">
        <f>+IF(X42&lt;&gt;0,+(Y42/X42)*100,0)</f>
        <v>214.99626436781608</v>
      </c>
      <c r="AA42" s="206">
        <f>SUM(AA38:AA41)</f>
        <v>23663999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23663999</v>
      </c>
      <c r="F44" s="77">
        <f t="shared" si="4"/>
        <v>23663999</v>
      </c>
      <c r="G44" s="77">
        <f t="shared" si="4"/>
        <v>18674159</v>
      </c>
      <c r="H44" s="77">
        <f t="shared" si="4"/>
        <v>-1292002</v>
      </c>
      <c r="I44" s="77">
        <f t="shared" si="4"/>
        <v>1253022</v>
      </c>
      <c r="J44" s="77">
        <f t="shared" si="4"/>
        <v>18635179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18635179</v>
      </c>
      <c r="X44" s="77">
        <f t="shared" si="4"/>
        <v>5916000</v>
      </c>
      <c r="Y44" s="77">
        <f t="shared" si="4"/>
        <v>12719179</v>
      </c>
      <c r="Z44" s="212">
        <f>+IF(X44&lt;&gt;0,+(Y44/X44)*100,0)</f>
        <v>214.99626436781608</v>
      </c>
      <c r="AA44" s="210">
        <f>+AA42-AA43</f>
        <v>23663999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23663999</v>
      </c>
      <c r="F46" s="88">
        <f t="shared" si="5"/>
        <v>23663999</v>
      </c>
      <c r="G46" s="88">
        <f t="shared" si="5"/>
        <v>18674159</v>
      </c>
      <c r="H46" s="88">
        <f t="shared" si="5"/>
        <v>-1292002</v>
      </c>
      <c r="I46" s="88">
        <f t="shared" si="5"/>
        <v>1253022</v>
      </c>
      <c r="J46" s="88">
        <f t="shared" si="5"/>
        <v>18635179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18635179</v>
      </c>
      <c r="X46" s="88">
        <f t="shared" si="5"/>
        <v>5916000</v>
      </c>
      <c r="Y46" s="88">
        <f t="shared" si="5"/>
        <v>12719179</v>
      </c>
      <c r="Z46" s="208">
        <f>+IF(X46&lt;&gt;0,+(Y46/X46)*100,0)</f>
        <v>214.99626436781608</v>
      </c>
      <c r="AA46" s="206">
        <f>SUM(AA44:AA45)</f>
        <v>23663999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23663999</v>
      </c>
      <c r="F48" s="219">
        <f t="shared" si="6"/>
        <v>23663999</v>
      </c>
      <c r="G48" s="219">
        <f t="shared" si="6"/>
        <v>18674159</v>
      </c>
      <c r="H48" s="220">
        <f t="shared" si="6"/>
        <v>-1292002</v>
      </c>
      <c r="I48" s="220">
        <f t="shared" si="6"/>
        <v>1253022</v>
      </c>
      <c r="J48" s="220">
        <f t="shared" si="6"/>
        <v>18635179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18635179</v>
      </c>
      <c r="X48" s="220">
        <f t="shared" si="6"/>
        <v>5916000</v>
      </c>
      <c r="Y48" s="220">
        <f t="shared" si="6"/>
        <v>12719179</v>
      </c>
      <c r="Z48" s="221">
        <f>+IF(X48&lt;&gt;0,+(Y48/X48)*100,0)</f>
        <v>214.99626436781608</v>
      </c>
      <c r="AA48" s="222">
        <f>SUM(AA46:AA47)</f>
        <v>23663999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606127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222303</v>
      </c>
      <c r="H5" s="100">
        <f t="shared" si="0"/>
        <v>0</v>
      </c>
      <c r="I5" s="100">
        <f t="shared" si="0"/>
        <v>0</v>
      </c>
      <c r="J5" s="100">
        <f t="shared" si="0"/>
        <v>222303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222303</v>
      </c>
      <c r="X5" s="100">
        <f t="shared" si="0"/>
        <v>0</v>
      </c>
      <c r="Y5" s="100">
        <f t="shared" si="0"/>
        <v>222303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606127</v>
      </c>
      <c r="D7" s="157"/>
      <c r="E7" s="158"/>
      <c r="F7" s="159"/>
      <c r="G7" s="159">
        <v>222303</v>
      </c>
      <c r="H7" s="159"/>
      <c r="I7" s="159"/>
      <c r="J7" s="159">
        <v>222303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222303</v>
      </c>
      <c r="X7" s="159"/>
      <c r="Y7" s="159">
        <v>222303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1471311</v>
      </c>
      <c r="D9" s="153">
        <f>SUM(D10:D14)</f>
        <v>0</v>
      </c>
      <c r="E9" s="154">
        <f t="shared" si="1"/>
        <v>2573000</v>
      </c>
      <c r="F9" s="100">
        <f t="shared" si="1"/>
        <v>2573000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643250</v>
      </c>
      <c r="Y9" s="100">
        <f t="shared" si="1"/>
        <v>-643250</v>
      </c>
      <c r="Z9" s="137">
        <f>+IF(X9&lt;&gt;0,+(Y9/X9)*100,0)</f>
        <v>-100</v>
      </c>
      <c r="AA9" s="102">
        <f>SUM(AA10:AA14)</f>
        <v>2573000</v>
      </c>
    </row>
    <row r="10" spans="1:27" ht="13.5">
      <c r="A10" s="138" t="s">
        <v>79</v>
      </c>
      <c r="B10" s="136"/>
      <c r="C10" s="155">
        <v>1471311</v>
      </c>
      <c r="D10" s="155"/>
      <c r="E10" s="156">
        <v>1287000</v>
      </c>
      <c r="F10" s="60">
        <v>1287000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321750</v>
      </c>
      <c r="Y10" s="60">
        <v>-321750</v>
      </c>
      <c r="Z10" s="140">
        <v>-100</v>
      </c>
      <c r="AA10" s="62">
        <v>1287000</v>
      </c>
    </row>
    <row r="11" spans="1:27" ht="13.5">
      <c r="A11" s="138" t="s">
        <v>80</v>
      </c>
      <c r="B11" s="136"/>
      <c r="C11" s="155"/>
      <c r="D11" s="155"/>
      <c r="E11" s="156">
        <v>257000</v>
      </c>
      <c r="F11" s="60">
        <v>257000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64250</v>
      </c>
      <c r="Y11" s="60">
        <v>-64250</v>
      </c>
      <c r="Z11" s="140">
        <v>-100</v>
      </c>
      <c r="AA11" s="62">
        <v>257000</v>
      </c>
    </row>
    <row r="12" spans="1:27" ht="13.5">
      <c r="A12" s="138" t="s">
        <v>81</v>
      </c>
      <c r="B12" s="136"/>
      <c r="C12" s="155"/>
      <c r="D12" s="155"/>
      <c r="E12" s="156">
        <v>77000</v>
      </c>
      <c r="F12" s="60">
        <v>77000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19250</v>
      </c>
      <c r="Y12" s="60">
        <v>-19250</v>
      </c>
      <c r="Z12" s="140">
        <v>-100</v>
      </c>
      <c r="AA12" s="62">
        <v>77000</v>
      </c>
    </row>
    <row r="13" spans="1:27" ht="13.5">
      <c r="A13" s="138" t="s">
        <v>82</v>
      </c>
      <c r="B13" s="136"/>
      <c r="C13" s="155"/>
      <c r="D13" s="155"/>
      <c r="E13" s="156">
        <v>901000</v>
      </c>
      <c r="F13" s="60">
        <v>901000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225250</v>
      </c>
      <c r="Y13" s="60">
        <v>-225250</v>
      </c>
      <c r="Z13" s="140">
        <v>-100</v>
      </c>
      <c r="AA13" s="62">
        <v>901000</v>
      </c>
    </row>
    <row r="14" spans="1:27" ht="13.5">
      <c r="A14" s="138" t="s">
        <v>83</v>
      </c>
      <c r="B14" s="136"/>
      <c r="C14" s="157"/>
      <c r="D14" s="157"/>
      <c r="E14" s="158">
        <v>51000</v>
      </c>
      <c r="F14" s="159">
        <v>51000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12750</v>
      </c>
      <c r="Y14" s="159">
        <v>-12750</v>
      </c>
      <c r="Z14" s="141">
        <v>-100</v>
      </c>
      <c r="AA14" s="225">
        <v>51000</v>
      </c>
    </row>
    <row r="15" spans="1:27" ht="13.5">
      <c r="A15" s="135" t="s">
        <v>84</v>
      </c>
      <c r="B15" s="142"/>
      <c r="C15" s="153">
        <f aca="true" t="shared" si="2" ref="C15:Y15">SUM(C16:C18)</f>
        <v>29474617</v>
      </c>
      <c r="D15" s="153">
        <f>SUM(D16:D18)</f>
        <v>0</v>
      </c>
      <c r="E15" s="154">
        <f t="shared" si="2"/>
        <v>27876000</v>
      </c>
      <c r="F15" s="100">
        <f t="shared" si="2"/>
        <v>27876000</v>
      </c>
      <c r="G15" s="100">
        <f t="shared" si="2"/>
        <v>3456661</v>
      </c>
      <c r="H15" s="100">
        <f t="shared" si="2"/>
        <v>3698081</v>
      </c>
      <c r="I15" s="100">
        <f t="shared" si="2"/>
        <v>0</v>
      </c>
      <c r="J15" s="100">
        <f t="shared" si="2"/>
        <v>7154742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7154742</v>
      </c>
      <c r="X15" s="100">
        <f t="shared" si="2"/>
        <v>6969000</v>
      </c>
      <c r="Y15" s="100">
        <f t="shared" si="2"/>
        <v>185742</v>
      </c>
      <c r="Z15" s="137">
        <f>+IF(X15&lt;&gt;0,+(Y15/X15)*100,0)</f>
        <v>2.6652604390873873</v>
      </c>
      <c r="AA15" s="102">
        <f>SUM(AA16:AA18)</f>
        <v>27876000</v>
      </c>
    </row>
    <row r="16" spans="1:27" ht="13.5">
      <c r="A16" s="138" t="s">
        <v>85</v>
      </c>
      <c r="B16" s="136"/>
      <c r="C16" s="155"/>
      <c r="D16" s="155"/>
      <c r="E16" s="156">
        <v>8363000</v>
      </c>
      <c r="F16" s="60">
        <v>8363000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2090750</v>
      </c>
      <c r="Y16" s="60">
        <v>-2090750</v>
      </c>
      <c r="Z16" s="140">
        <v>-100</v>
      </c>
      <c r="AA16" s="62">
        <v>8363000</v>
      </c>
    </row>
    <row r="17" spans="1:27" ht="13.5">
      <c r="A17" s="138" t="s">
        <v>86</v>
      </c>
      <c r="B17" s="136"/>
      <c r="C17" s="155">
        <v>29474617</v>
      </c>
      <c r="D17" s="155"/>
      <c r="E17" s="156">
        <v>16725000</v>
      </c>
      <c r="F17" s="60">
        <v>16725000</v>
      </c>
      <c r="G17" s="60">
        <v>3456661</v>
      </c>
      <c r="H17" s="60">
        <v>3698081</v>
      </c>
      <c r="I17" s="60"/>
      <c r="J17" s="60">
        <v>7154742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7154742</v>
      </c>
      <c r="X17" s="60">
        <v>4181250</v>
      </c>
      <c r="Y17" s="60">
        <v>2973492</v>
      </c>
      <c r="Z17" s="140">
        <v>71.11</v>
      </c>
      <c r="AA17" s="62">
        <v>16725000</v>
      </c>
    </row>
    <row r="18" spans="1:27" ht="13.5">
      <c r="A18" s="138" t="s">
        <v>87</v>
      </c>
      <c r="B18" s="136"/>
      <c r="C18" s="155"/>
      <c r="D18" s="155"/>
      <c r="E18" s="156">
        <v>2788000</v>
      </c>
      <c r="F18" s="60">
        <v>2788000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697000</v>
      </c>
      <c r="Y18" s="60">
        <v>-697000</v>
      </c>
      <c r="Z18" s="140">
        <v>-100</v>
      </c>
      <c r="AA18" s="62">
        <v>2788000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31552055</v>
      </c>
      <c r="D25" s="217">
        <f>+D5+D9+D15+D19+D24</f>
        <v>0</v>
      </c>
      <c r="E25" s="230">
        <f t="shared" si="4"/>
        <v>30449000</v>
      </c>
      <c r="F25" s="219">
        <f t="shared" si="4"/>
        <v>30449000</v>
      </c>
      <c r="G25" s="219">
        <f t="shared" si="4"/>
        <v>3678964</v>
      </c>
      <c r="H25" s="219">
        <f t="shared" si="4"/>
        <v>3698081</v>
      </c>
      <c r="I25" s="219">
        <f t="shared" si="4"/>
        <v>0</v>
      </c>
      <c r="J25" s="219">
        <f t="shared" si="4"/>
        <v>7377045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7377045</v>
      </c>
      <c r="X25" s="219">
        <f t="shared" si="4"/>
        <v>7612250</v>
      </c>
      <c r="Y25" s="219">
        <f t="shared" si="4"/>
        <v>-235205</v>
      </c>
      <c r="Z25" s="231">
        <f>+IF(X25&lt;&gt;0,+(Y25/X25)*100,0)</f>
        <v>-3.0898223258563497</v>
      </c>
      <c r="AA25" s="232">
        <f>+AA5+AA9+AA15+AA19+AA24</f>
        <v>30449000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30943130</v>
      </c>
      <c r="D28" s="155"/>
      <c r="E28" s="156">
        <v>30449000</v>
      </c>
      <c r="F28" s="60">
        <v>30449000</v>
      </c>
      <c r="G28" s="60">
        <v>3456661</v>
      </c>
      <c r="H28" s="60">
        <v>3698081</v>
      </c>
      <c r="I28" s="60"/>
      <c r="J28" s="60">
        <v>7154742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7154742</v>
      </c>
      <c r="X28" s="60">
        <v>7612250</v>
      </c>
      <c r="Y28" s="60">
        <v>-457508</v>
      </c>
      <c r="Z28" s="140">
        <v>-6.01</v>
      </c>
      <c r="AA28" s="155">
        <v>30449000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>
        <v>222303</v>
      </c>
      <c r="H31" s="60"/>
      <c r="I31" s="60"/>
      <c r="J31" s="60">
        <v>222303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222303</v>
      </c>
      <c r="X31" s="60"/>
      <c r="Y31" s="60">
        <v>222303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30943130</v>
      </c>
      <c r="D32" s="210">
        <f>SUM(D28:D31)</f>
        <v>0</v>
      </c>
      <c r="E32" s="211">
        <f t="shared" si="5"/>
        <v>30449000</v>
      </c>
      <c r="F32" s="77">
        <f t="shared" si="5"/>
        <v>30449000</v>
      </c>
      <c r="G32" s="77">
        <f t="shared" si="5"/>
        <v>3678964</v>
      </c>
      <c r="H32" s="77">
        <f t="shared" si="5"/>
        <v>3698081</v>
      </c>
      <c r="I32" s="77">
        <f t="shared" si="5"/>
        <v>0</v>
      </c>
      <c r="J32" s="77">
        <f t="shared" si="5"/>
        <v>7377045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7377045</v>
      </c>
      <c r="X32" s="77">
        <f t="shared" si="5"/>
        <v>7612250</v>
      </c>
      <c r="Y32" s="77">
        <f t="shared" si="5"/>
        <v>-235205</v>
      </c>
      <c r="Z32" s="212">
        <f>+IF(X32&lt;&gt;0,+(Y32/X32)*100,0)</f>
        <v>-3.0898223258563497</v>
      </c>
      <c r="AA32" s="79">
        <f>SUM(AA28:AA31)</f>
        <v>30449000</v>
      </c>
    </row>
    <row r="33" spans="1:27" ht="13.5">
      <c r="A33" s="237" t="s">
        <v>51</v>
      </c>
      <c r="B33" s="136" t="s">
        <v>137</v>
      </c>
      <c r="C33" s="155">
        <v>608925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31552055</v>
      </c>
      <c r="D36" s="222">
        <f>SUM(D32:D35)</f>
        <v>0</v>
      </c>
      <c r="E36" s="218">
        <f t="shared" si="6"/>
        <v>30449000</v>
      </c>
      <c r="F36" s="220">
        <f t="shared" si="6"/>
        <v>30449000</v>
      </c>
      <c r="G36" s="220">
        <f t="shared" si="6"/>
        <v>3678964</v>
      </c>
      <c r="H36" s="220">
        <f t="shared" si="6"/>
        <v>3698081</v>
      </c>
      <c r="I36" s="220">
        <f t="shared" si="6"/>
        <v>0</v>
      </c>
      <c r="J36" s="220">
        <f t="shared" si="6"/>
        <v>7377045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7377045</v>
      </c>
      <c r="X36" s="220">
        <f t="shared" si="6"/>
        <v>7612250</v>
      </c>
      <c r="Y36" s="220">
        <f t="shared" si="6"/>
        <v>-235205</v>
      </c>
      <c r="Z36" s="221">
        <f>+IF(X36&lt;&gt;0,+(Y36/X36)*100,0)</f>
        <v>-3.0898223258563497</v>
      </c>
      <c r="AA36" s="239">
        <f>SUM(AA32:AA35)</f>
        <v>30449000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1633153</v>
      </c>
      <c r="D6" s="155"/>
      <c r="E6" s="59">
        <v>856000</v>
      </c>
      <c r="F6" s="60">
        <v>856000</v>
      </c>
      <c r="G6" s="60">
        <v>26818474</v>
      </c>
      <c r="H6" s="60">
        <v>3022422</v>
      </c>
      <c r="I6" s="60">
        <v>3022422</v>
      </c>
      <c r="J6" s="60">
        <v>3022422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3022422</v>
      </c>
      <c r="X6" s="60">
        <v>214000</v>
      </c>
      <c r="Y6" s="60">
        <v>2808422</v>
      </c>
      <c r="Z6" s="140">
        <v>1312.35</v>
      </c>
      <c r="AA6" s="62">
        <v>856000</v>
      </c>
    </row>
    <row r="7" spans="1:27" ht="13.5">
      <c r="A7" s="249" t="s">
        <v>144</v>
      </c>
      <c r="B7" s="182"/>
      <c r="C7" s="155"/>
      <c r="D7" s="155"/>
      <c r="E7" s="59">
        <v>2000000</v>
      </c>
      <c r="F7" s="60">
        <v>2000000</v>
      </c>
      <c r="G7" s="60"/>
      <c r="H7" s="60">
        <v>22435160</v>
      </c>
      <c r="I7" s="60">
        <v>21904474</v>
      </c>
      <c r="J7" s="60">
        <v>21904474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21904474</v>
      </c>
      <c r="X7" s="60">
        <v>500000</v>
      </c>
      <c r="Y7" s="60">
        <v>21404474</v>
      </c>
      <c r="Z7" s="140">
        <v>4280.89</v>
      </c>
      <c r="AA7" s="62">
        <v>2000000</v>
      </c>
    </row>
    <row r="8" spans="1:27" ht="13.5">
      <c r="A8" s="249" t="s">
        <v>145</v>
      </c>
      <c r="B8" s="182"/>
      <c r="C8" s="155">
        <v>10321453</v>
      </c>
      <c r="D8" s="155"/>
      <c r="E8" s="59">
        <v>8476000</v>
      </c>
      <c r="F8" s="60">
        <v>8476000</v>
      </c>
      <c r="G8" s="60">
        <v>11357904</v>
      </c>
      <c r="H8" s="60">
        <v>12556717</v>
      </c>
      <c r="I8" s="60">
        <v>12997811</v>
      </c>
      <c r="J8" s="60">
        <v>12997811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12997811</v>
      </c>
      <c r="X8" s="60">
        <v>2119000</v>
      </c>
      <c r="Y8" s="60">
        <v>10878811</v>
      </c>
      <c r="Z8" s="140">
        <v>513.39</v>
      </c>
      <c r="AA8" s="62">
        <v>8476000</v>
      </c>
    </row>
    <row r="9" spans="1:27" ht="13.5">
      <c r="A9" s="249" t="s">
        <v>146</v>
      </c>
      <c r="B9" s="182"/>
      <c r="C9" s="155">
        <v>2107952</v>
      </c>
      <c r="D9" s="155"/>
      <c r="E9" s="59"/>
      <c r="F9" s="60"/>
      <c r="G9" s="60">
        <v>3694049</v>
      </c>
      <c r="H9" s="60">
        <v>3614508</v>
      </c>
      <c r="I9" s="60">
        <v>3614508</v>
      </c>
      <c r="J9" s="60">
        <v>3614508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3614508</v>
      </c>
      <c r="X9" s="60"/>
      <c r="Y9" s="60">
        <v>3614508</v>
      </c>
      <c r="Z9" s="140"/>
      <c r="AA9" s="62"/>
    </row>
    <row r="10" spans="1:27" ht="13.5">
      <c r="A10" s="249" t="s">
        <v>147</v>
      </c>
      <c r="B10" s="182"/>
      <c r="C10" s="155">
        <v>4101434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18163992</v>
      </c>
      <c r="D12" s="168">
        <f>SUM(D6:D11)</f>
        <v>0</v>
      </c>
      <c r="E12" s="72">
        <f t="shared" si="0"/>
        <v>11332000</v>
      </c>
      <c r="F12" s="73">
        <f t="shared" si="0"/>
        <v>11332000</v>
      </c>
      <c r="G12" s="73">
        <f t="shared" si="0"/>
        <v>41870427</v>
      </c>
      <c r="H12" s="73">
        <f t="shared" si="0"/>
        <v>41628807</v>
      </c>
      <c r="I12" s="73">
        <f t="shared" si="0"/>
        <v>41539215</v>
      </c>
      <c r="J12" s="73">
        <f t="shared" si="0"/>
        <v>41539215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41539215</v>
      </c>
      <c r="X12" s="73">
        <f t="shared" si="0"/>
        <v>2833000</v>
      </c>
      <c r="Y12" s="73">
        <f t="shared" si="0"/>
        <v>38706215</v>
      </c>
      <c r="Z12" s="170">
        <f>+IF(X12&lt;&gt;0,+(Y12/X12)*100,0)</f>
        <v>1366.2624426403106</v>
      </c>
      <c r="AA12" s="74">
        <f>SUM(AA6:AA11)</f>
        <v>11332000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25684000</v>
      </c>
      <c r="D17" s="155"/>
      <c r="E17" s="59">
        <v>25684000</v>
      </c>
      <c r="F17" s="60">
        <v>25684000</v>
      </c>
      <c r="G17" s="60">
        <v>25684000</v>
      </c>
      <c r="H17" s="60">
        <v>25684000</v>
      </c>
      <c r="I17" s="60">
        <v>25684000</v>
      </c>
      <c r="J17" s="60">
        <v>25684000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25684000</v>
      </c>
      <c r="X17" s="60">
        <v>6421000</v>
      </c>
      <c r="Y17" s="60">
        <v>19263000</v>
      </c>
      <c r="Z17" s="140">
        <v>300</v>
      </c>
      <c r="AA17" s="62">
        <v>25684000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265416668</v>
      </c>
      <c r="D19" s="155"/>
      <c r="E19" s="59">
        <v>131607000</v>
      </c>
      <c r="F19" s="60">
        <v>131607000</v>
      </c>
      <c r="G19" s="60">
        <v>267655346</v>
      </c>
      <c r="H19" s="60">
        <v>270098237</v>
      </c>
      <c r="I19" s="60">
        <v>269949756</v>
      </c>
      <c r="J19" s="60">
        <v>269949756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269949756</v>
      </c>
      <c r="X19" s="60">
        <v>32901750</v>
      </c>
      <c r="Y19" s="60">
        <v>237048006</v>
      </c>
      <c r="Z19" s="140">
        <v>720.47</v>
      </c>
      <c r="AA19" s="62">
        <v>131607000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124020</v>
      </c>
      <c r="D22" s="155"/>
      <c r="E22" s="59">
        <v>602000</v>
      </c>
      <c r="F22" s="60">
        <v>602000</v>
      </c>
      <c r="G22" s="60">
        <v>395655</v>
      </c>
      <c r="H22" s="60">
        <v>395655</v>
      </c>
      <c r="I22" s="60">
        <v>395656</v>
      </c>
      <c r="J22" s="60">
        <v>395656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395656</v>
      </c>
      <c r="X22" s="60">
        <v>150500</v>
      </c>
      <c r="Y22" s="60">
        <v>245156</v>
      </c>
      <c r="Z22" s="140">
        <v>162.89</v>
      </c>
      <c r="AA22" s="62">
        <v>602000</v>
      </c>
    </row>
    <row r="23" spans="1:27" ht="13.5">
      <c r="A23" s="249" t="s">
        <v>158</v>
      </c>
      <c r="B23" s="182"/>
      <c r="C23" s="155">
        <v>15957484</v>
      </c>
      <c r="D23" s="155"/>
      <c r="E23" s="59"/>
      <c r="F23" s="60"/>
      <c r="G23" s="159">
        <v>15957484</v>
      </c>
      <c r="H23" s="159">
        <v>15957484</v>
      </c>
      <c r="I23" s="159">
        <v>19560512</v>
      </c>
      <c r="J23" s="60">
        <v>19560512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19560512</v>
      </c>
      <c r="X23" s="60"/>
      <c r="Y23" s="159">
        <v>19560512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307182172</v>
      </c>
      <c r="D24" s="168">
        <f>SUM(D15:D23)</f>
        <v>0</v>
      </c>
      <c r="E24" s="76">
        <f t="shared" si="1"/>
        <v>157893000</v>
      </c>
      <c r="F24" s="77">
        <f t="shared" si="1"/>
        <v>157893000</v>
      </c>
      <c r="G24" s="77">
        <f t="shared" si="1"/>
        <v>309692485</v>
      </c>
      <c r="H24" s="77">
        <f t="shared" si="1"/>
        <v>312135376</v>
      </c>
      <c r="I24" s="77">
        <f t="shared" si="1"/>
        <v>315589924</v>
      </c>
      <c r="J24" s="77">
        <f t="shared" si="1"/>
        <v>315589924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315589924</v>
      </c>
      <c r="X24" s="77">
        <f t="shared" si="1"/>
        <v>39473250</v>
      </c>
      <c r="Y24" s="77">
        <f t="shared" si="1"/>
        <v>276116674</v>
      </c>
      <c r="Z24" s="212">
        <f>+IF(X24&lt;&gt;0,+(Y24/X24)*100,0)</f>
        <v>699.5032686692887</v>
      </c>
      <c r="AA24" s="79">
        <f>SUM(AA15:AA23)</f>
        <v>157893000</v>
      </c>
    </row>
    <row r="25" spans="1:27" ht="13.5">
      <c r="A25" s="250" t="s">
        <v>159</v>
      </c>
      <c r="B25" s="251"/>
      <c r="C25" s="168">
        <f aca="true" t="shared" si="2" ref="C25:Y25">+C12+C24</f>
        <v>325346164</v>
      </c>
      <c r="D25" s="168">
        <f>+D12+D24</f>
        <v>0</v>
      </c>
      <c r="E25" s="72">
        <f t="shared" si="2"/>
        <v>169225000</v>
      </c>
      <c r="F25" s="73">
        <f t="shared" si="2"/>
        <v>169225000</v>
      </c>
      <c r="G25" s="73">
        <f t="shared" si="2"/>
        <v>351562912</v>
      </c>
      <c r="H25" s="73">
        <f t="shared" si="2"/>
        <v>353764183</v>
      </c>
      <c r="I25" s="73">
        <f t="shared" si="2"/>
        <v>357129139</v>
      </c>
      <c r="J25" s="73">
        <f t="shared" si="2"/>
        <v>357129139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357129139</v>
      </c>
      <c r="X25" s="73">
        <f t="shared" si="2"/>
        <v>42306250</v>
      </c>
      <c r="Y25" s="73">
        <f t="shared" si="2"/>
        <v>314822889</v>
      </c>
      <c r="Z25" s="170">
        <f>+IF(X25&lt;&gt;0,+(Y25/X25)*100,0)</f>
        <v>744.1521973703649</v>
      </c>
      <c r="AA25" s="74">
        <f>+AA12+AA24</f>
        <v>169225000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1636366</v>
      </c>
      <c r="D30" s="155"/>
      <c r="E30" s="59">
        <v>1500000</v>
      </c>
      <c r="F30" s="60">
        <v>1500000</v>
      </c>
      <c r="G30" s="60">
        <v>3742213</v>
      </c>
      <c r="H30" s="60">
        <v>3742213</v>
      </c>
      <c r="I30" s="60">
        <v>3742213</v>
      </c>
      <c r="J30" s="60">
        <v>3742213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3742213</v>
      </c>
      <c r="X30" s="60">
        <v>375000</v>
      </c>
      <c r="Y30" s="60">
        <v>3367213</v>
      </c>
      <c r="Z30" s="140">
        <v>897.92</v>
      </c>
      <c r="AA30" s="62">
        <v>1500000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32592916</v>
      </c>
      <c r="D32" s="155"/>
      <c r="E32" s="59">
        <v>6000000</v>
      </c>
      <c r="F32" s="60">
        <v>6000000</v>
      </c>
      <c r="G32" s="60">
        <v>32131851</v>
      </c>
      <c r="H32" s="60">
        <v>30233087</v>
      </c>
      <c r="I32" s="60">
        <v>30227433</v>
      </c>
      <c r="J32" s="60">
        <v>30227433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30227433</v>
      </c>
      <c r="X32" s="60">
        <v>1500000</v>
      </c>
      <c r="Y32" s="60">
        <v>28727433</v>
      </c>
      <c r="Z32" s="140">
        <v>1915.16</v>
      </c>
      <c r="AA32" s="62">
        <v>6000000</v>
      </c>
    </row>
    <row r="33" spans="1:27" ht="13.5">
      <c r="A33" s="249" t="s">
        <v>165</v>
      </c>
      <c r="B33" s="182"/>
      <c r="C33" s="155"/>
      <c r="D33" s="155"/>
      <c r="E33" s="59">
        <v>1680000</v>
      </c>
      <c r="F33" s="60">
        <v>1680000</v>
      </c>
      <c r="G33" s="60">
        <v>3742213</v>
      </c>
      <c r="H33" s="60">
        <v>3997914</v>
      </c>
      <c r="I33" s="60">
        <v>6448722</v>
      </c>
      <c r="J33" s="60">
        <v>6448722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6448722</v>
      </c>
      <c r="X33" s="60">
        <v>420000</v>
      </c>
      <c r="Y33" s="60">
        <v>6028722</v>
      </c>
      <c r="Z33" s="140">
        <v>1435.41</v>
      </c>
      <c r="AA33" s="62">
        <v>1680000</v>
      </c>
    </row>
    <row r="34" spans="1:27" ht="13.5">
      <c r="A34" s="250" t="s">
        <v>58</v>
      </c>
      <c r="B34" s="251"/>
      <c r="C34" s="168">
        <f aca="true" t="shared" si="3" ref="C34:Y34">SUM(C29:C33)</f>
        <v>34229282</v>
      </c>
      <c r="D34" s="168">
        <f>SUM(D29:D33)</f>
        <v>0</v>
      </c>
      <c r="E34" s="72">
        <f t="shared" si="3"/>
        <v>9180000</v>
      </c>
      <c r="F34" s="73">
        <f t="shared" si="3"/>
        <v>9180000</v>
      </c>
      <c r="G34" s="73">
        <f t="shared" si="3"/>
        <v>39616277</v>
      </c>
      <c r="H34" s="73">
        <f t="shared" si="3"/>
        <v>37973214</v>
      </c>
      <c r="I34" s="73">
        <f t="shared" si="3"/>
        <v>40418368</v>
      </c>
      <c r="J34" s="73">
        <f t="shared" si="3"/>
        <v>40418368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40418368</v>
      </c>
      <c r="X34" s="73">
        <f t="shared" si="3"/>
        <v>2295000</v>
      </c>
      <c r="Y34" s="73">
        <f t="shared" si="3"/>
        <v>38123368</v>
      </c>
      <c r="Z34" s="170">
        <f>+IF(X34&lt;&gt;0,+(Y34/X34)*100,0)</f>
        <v>1661.1489324618738</v>
      </c>
      <c r="AA34" s="74">
        <f>SUM(AA29:AA33)</f>
        <v>9180000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3606575</v>
      </c>
      <c r="D37" s="155"/>
      <c r="E37" s="59">
        <v>5866000</v>
      </c>
      <c r="F37" s="60">
        <v>5866000</v>
      </c>
      <c r="G37" s="60">
        <v>6342931</v>
      </c>
      <c r="H37" s="60">
        <v>6782271</v>
      </c>
      <c r="I37" s="60">
        <v>6640901</v>
      </c>
      <c r="J37" s="60">
        <v>6640901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6640901</v>
      </c>
      <c r="X37" s="60">
        <v>1466500</v>
      </c>
      <c r="Y37" s="60">
        <v>5174401</v>
      </c>
      <c r="Z37" s="140">
        <v>352.84</v>
      </c>
      <c r="AA37" s="62">
        <v>5866000</v>
      </c>
    </row>
    <row r="38" spans="1:27" ht="13.5">
      <c r="A38" s="249" t="s">
        <v>165</v>
      </c>
      <c r="B38" s="182"/>
      <c r="C38" s="155">
        <v>3007180</v>
      </c>
      <c r="D38" s="155"/>
      <c r="E38" s="59">
        <v>4500000</v>
      </c>
      <c r="F38" s="60">
        <v>4500000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1125000</v>
      </c>
      <c r="Y38" s="60">
        <v>-1125000</v>
      </c>
      <c r="Z38" s="140">
        <v>-100</v>
      </c>
      <c r="AA38" s="62">
        <v>4500000</v>
      </c>
    </row>
    <row r="39" spans="1:27" ht="13.5">
      <c r="A39" s="250" t="s">
        <v>59</v>
      </c>
      <c r="B39" s="253"/>
      <c r="C39" s="168">
        <f aca="true" t="shared" si="4" ref="C39:Y39">SUM(C37:C38)</f>
        <v>6613755</v>
      </c>
      <c r="D39" s="168">
        <f>SUM(D37:D38)</f>
        <v>0</v>
      </c>
      <c r="E39" s="76">
        <f t="shared" si="4"/>
        <v>10366000</v>
      </c>
      <c r="F39" s="77">
        <f t="shared" si="4"/>
        <v>10366000</v>
      </c>
      <c r="G39" s="77">
        <f t="shared" si="4"/>
        <v>6342931</v>
      </c>
      <c r="H39" s="77">
        <f t="shared" si="4"/>
        <v>6782271</v>
      </c>
      <c r="I39" s="77">
        <f t="shared" si="4"/>
        <v>6640901</v>
      </c>
      <c r="J39" s="77">
        <f t="shared" si="4"/>
        <v>6640901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6640901</v>
      </c>
      <c r="X39" s="77">
        <f t="shared" si="4"/>
        <v>2591500</v>
      </c>
      <c r="Y39" s="77">
        <f t="shared" si="4"/>
        <v>4049401</v>
      </c>
      <c r="Z39" s="212">
        <f>+IF(X39&lt;&gt;0,+(Y39/X39)*100,0)</f>
        <v>156.2570326065985</v>
      </c>
      <c r="AA39" s="79">
        <f>SUM(AA37:AA38)</f>
        <v>10366000</v>
      </c>
    </row>
    <row r="40" spans="1:27" ht="13.5">
      <c r="A40" s="250" t="s">
        <v>167</v>
      </c>
      <c r="B40" s="251"/>
      <c r="C40" s="168">
        <f aca="true" t="shared" si="5" ref="C40:Y40">+C34+C39</f>
        <v>40843037</v>
      </c>
      <c r="D40" s="168">
        <f>+D34+D39</f>
        <v>0</v>
      </c>
      <c r="E40" s="72">
        <f t="shared" si="5"/>
        <v>19546000</v>
      </c>
      <c r="F40" s="73">
        <f t="shared" si="5"/>
        <v>19546000</v>
      </c>
      <c r="G40" s="73">
        <f t="shared" si="5"/>
        <v>45959208</v>
      </c>
      <c r="H40" s="73">
        <f t="shared" si="5"/>
        <v>44755485</v>
      </c>
      <c r="I40" s="73">
        <f t="shared" si="5"/>
        <v>47059269</v>
      </c>
      <c r="J40" s="73">
        <f t="shared" si="5"/>
        <v>47059269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47059269</v>
      </c>
      <c r="X40" s="73">
        <f t="shared" si="5"/>
        <v>4886500</v>
      </c>
      <c r="Y40" s="73">
        <f t="shared" si="5"/>
        <v>42172769</v>
      </c>
      <c r="Z40" s="170">
        <f>+IF(X40&lt;&gt;0,+(Y40/X40)*100,0)</f>
        <v>863.046536375729</v>
      </c>
      <c r="AA40" s="74">
        <f>+AA34+AA39</f>
        <v>19546000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284503127</v>
      </c>
      <c r="D42" s="257">
        <f>+D25-D40</f>
        <v>0</v>
      </c>
      <c r="E42" s="258">
        <f t="shared" si="6"/>
        <v>149679000</v>
      </c>
      <c r="F42" s="259">
        <f t="shared" si="6"/>
        <v>149679000</v>
      </c>
      <c r="G42" s="259">
        <f t="shared" si="6"/>
        <v>305603704</v>
      </c>
      <c r="H42" s="259">
        <f t="shared" si="6"/>
        <v>309008698</v>
      </c>
      <c r="I42" s="259">
        <f t="shared" si="6"/>
        <v>310069870</v>
      </c>
      <c r="J42" s="259">
        <f t="shared" si="6"/>
        <v>310069870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310069870</v>
      </c>
      <c r="X42" s="259">
        <f t="shared" si="6"/>
        <v>37419750</v>
      </c>
      <c r="Y42" s="259">
        <f t="shared" si="6"/>
        <v>272650120</v>
      </c>
      <c r="Z42" s="260">
        <f>+IF(X42&lt;&gt;0,+(Y42/X42)*100,0)</f>
        <v>728.6262468348933</v>
      </c>
      <c r="AA42" s="261">
        <f>+AA25-AA40</f>
        <v>149679000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269755696</v>
      </c>
      <c r="D45" s="155"/>
      <c r="E45" s="59">
        <v>128331000</v>
      </c>
      <c r="F45" s="60">
        <v>128331000</v>
      </c>
      <c r="G45" s="60">
        <v>290856273</v>
      </c>
      <c r="H45" s="60">
        <v>294261267</v>
      </c>
      <c r="I45" s="60">
        <v>295322439</v>
      </c>
      <c r="J45" s="60">
        <v>295322439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295322439</v>
      </c>
      <c r="X45" s="60">
        <v>32082750</v>
      </c>
      <c r="Y45" s="60">
        <v>263239689</v>
      </c>
      <c r="Z45" s="139">
        <v>820.5</v>
      </c>
      <c r="AA45" s="62">
        <v>128331000</v>
      </c>
    </row>
    <row r="46" spans="1:27" ht="13.5">
      <c r="A46" s="249" t="s">
        <v>171</v>
      </c>
      <c r="B46" s="182"/>
      <c r="C46" s="155">
        <v>14747431</v>
      </c>
      <c r="D46" s="155"/>
      <c r="E46" s="59">
        <v>21348000</v>
      </c>
      <c r="F46" s="60">
        <v>21348000</v>
      </c>
      <c r="G46" s="60">
        <v>14747431</v>
      </c>
      <c r="H46" s="60">
        <v>14747431</v>
      </c>
      <c r="I46" s="60">
        <v>14747431</v>
      </c>
      <c r="J46" s="60">
        <v>14747431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14747431</v>
      </c>
      <c r="X46" s="60">
        <v>5337000</v>
      </c>
      <c r="Y46" s="60">
        <v>9410431</v>
      </c>
      <c r="Z46" s="139">
        <v>176.32</v>
      </c>
      <c r="AA46" s="62">
        <v>21348000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284503127</v>
      </c>
      <c r="D48" s="217">
        <f>SUM(D45:D47)</f>
        <v>0</v>
      </c>
      <c r="E48" s="264">
        <f t="shared" si="7"/>
        <v>149679000</v>
      </c>
      <c r="F48" s="219">
        <f t="shared" si="7"/>
        <v>149679000</v>
      </c>
      <c r="G48" s="219">
        <f t="shared" si="7"/>
        <v>305603704</v>
      </c>
      <c r="H48" s="219">
        <f t="shared" si="7"/>
        <v>309008698</v>
      </c>
      <c r="I48" s="219">
        <f t="shared" si="7"/>
        <v>310069870</v>
      </c>
      <c r="J48" s="219">
        <f t="shared" si="7"/>
        <v>310069870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310069870</v>
      </c>
      <c r="X48" s="219">
        <f t="shared" si="7"/>
        <v>37419750</v>
      </c>
      <c r="Y48" s="219">
        <f t="shared" si="7"/>
        <v>272650120</v>
      </c>
      <c r="Z48" s="265">
        <f>+IF(X48&lt;&gt;0,+(Y48/X48)*100,0)</f>
        <v>728.6262468348933</v>
      </c>
      <c r="AA48" s="232">
        <f>SUM(AA45:AA47)</f>
        <v>149679000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32273000</v>
      </c>
      <c r="F6" s="60">
        <v>32273000</v>
      </c>
      <c r="G6" s="60">
        <v>2417644</v>
      </c>
      <c r="H6" s="60">
        <v>2240156</v>
      </c>
      <c r="I6" s="60">
        <v>7255658</v>
      </c>
      <c r="J6" s="60">
        <v>11913458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11913458</v>
      </c>
      <c r="X6" s="60">
        <v>7117500</v>
      </c>
      <c r="Y6" s="60">
        <v>4795958</v>
      </c>
      <c r="Z6" s="140">
        <v>67.38</v>
      </c>
      <c r="AA6" s="62">
        <v>32273000</v>
      </c>
    </row>
    <row r="7" spans="1:27" ht="13.5">
      <c r="A7" s="249" t="s">
        <v>178</v>
      </c>
      <c r="B7" s="182"/>
      <c r="C7" s="155"/>
      <c r="D7" s="155"/>
      <c r="E7" s="59">
        <v>68018000</v>
      </c>
      <c r="F7" s="60">
        <v>68018000</v>
      </c>
      <c r="G7" s="60">
        <v>25310000</v>
      </c>
      <c r="H7" s="60">
        <v>1569000</v>
      </c>
      <c r="I7" s="60">
        <v>225803</v>
      </c>
      <c r="J7" s="60">
        <v>27104803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27104803</v>
      </c>
      <c r="X7" s="60">
        <v>26243000</v>
      </c>
      <c r="Y7" s="60">
        <v>861803</v>
      </c>
      <c r="Z7" s="140">
        <v>3.28</v>
      </c>
      <c r="AA7" s="62">
        <v>68018000</v>
      </c>
    </row>
    <row r="8" spans="1:27" ht="13.5">
      <c r="A8" s="249" t="s">
        <v>179</v>
      </c>
      <c r="B8" s="182"/>
      <c r="C8" s="155"/>
      <c r="D8" s="155"/>
      <c r="E8" s="59">
        <v>32223000</v>
      </c>
      <c r="F8" s="60">
        <v>32223000</v>
      </c>
      <c r="G8" s="60"/>
      <c r="H8" s="60">
        <v>3000000</v>
      </c>
      <c r="I8" s="60">
        <v>3000000</v>
      </c>
      <c r="J8" s="60">
        <v>6000000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6000000</v>
      </c>
      <c r="X8" s="60">
        <v>19725000</v>
      </c>
      <c r="Y8" s="60">
        <v>-13725000</v>
      </c>
      <c r="Z8" s="140">
        <v>-69.58</v>
      </c>
      <c r="AA8" s="62">
        <v>32223000</v>
      </c>
    </row>
    <row r="9" spans="1:27" ht="13.5">
      <c r="A9" s="249" t="s">
        <v>180</v>
      </c>
      <c r="B9" s="182"/>
      <c r="C9" s="155"/>
      <c r="D9" s="155"/>
      <c r="E9" s="59">
        <v>4367000</v>
      </c>
      <c r="F9" s="60">
        <v>4367000</v>
      </c>
      <c r="G9" s="60">
        <v>463846</v>
      </c>
      <c r="H9" s="60">
        <v>522985</v>
      </c>
      <c r="I9" s="60">
        <v>518060</v>
      </c>
      <c r="J9" s="60">
        <v>1504891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1504891</v>
      </c>
      <c r="X9" s="60">
        <v>1091000</v>
      </c>
      <c r="Y9" s="60">
        <v>413891</v>
      </c>
      <c r="Z9" s="140">
        <v>37.94</v>
      </c>
      <c r="AA9" s="62">
        <v>4367000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-106273984</v>
      </c>
      <c r="F12" s="60">
        <v>-106273984</v>
      </c>
      <c r="G12" s="60">
        <v>-10392040</v>
      </c>
      <c r="H12" s="60">
        <v>-5487895</v>
      </c>
      <c r="I12" s="60">
        <v>-5570793</v>
      </c>
      <c r="J12" s="60">
        <v>-21450728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-21450728</v>
      </c>
      <c r="X12" s="60">
        <v>-26520740</v>
      </c>
      <c r="Y12" s="60">
        <v>5070012</v>
      </c>
      <c r="Z12" s="140">
        <v>-19.12</v>
      </c>
      <c r="AA12" s="62">
        <v>-106273984</v>
      </c>
    </row>
    <row r="13" spans="1:27" ht="13.5">
      <c r="A13" s="249" t="s">
        <v>40</v>
      </c>
      <c r="B13" s="182"/>
      <c r="C13" s="155"/>
      <c r="D13" s="155"/>
      <c r="E13" s="59">
        <v>-200000</v>
      </c>
      <c r="F13" s="60">
        <v>-200000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-50001</v>
      </c>
      <c r="Y13" s="60">
        <v>50001</v>
      </c>
      <c r="Z13" s="140">
        <v>-100</v>
      </c>
      <c r="AA13" s="62">
        <v>-200000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-667584</v>
      </c>
      <c r="H14" s="60">
        <v>-388494</v>
      </c>
      <c r="I14" s="60">
        <v>-213563</v>
      </c>
      <c r="J14" s="60">
        <v>-1269641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-1269641</v>
      </c>
      <c r="X14" s="60"/>
      <c r="Y14" s="60">
        <v>-1269641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30407016</v>
      </c>
      <c r="F15" s="73">
        <f t="shared" si="0"/>
        <v>30407016</v>
      </c>
      <c r="G15" s="73">
        <f t="shared" si="0"/>
        <v>17131866</v>
      </c>
      <c r="H15" s="73">
        <f t="shared" si="0"/>
        <v>1455752</v>
      </c>
      <c r="I15" s="73">
        <f t="shared" si="0"/>
        <v>5215165</v>
      </c>
      <c r="J15" s="73">
        <f t="shared" si="0"/>
        <v>23802783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23802783</v>
      </c>
      <c r="X15" s="73">
        <f t="shared" si="0"/>
        <v>27605759</v>
      </c>
      <c r="Y15" s="73">
        <f t="shared" si="0"/>
        <v>-3802976</v>
      </c>
      <c r="Z15" s="170">
        <f>+IF(X15&lt;&gt;0,+(Y15/X15)*100,0)</f>
        <v>-13.77602405353173</v>
      </c>
      <c r="AA15" s="74">
        <f>SUM(AA6:AA14)</f>
        <v>30407016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3</v>
      </c>
      <c r="F19" s="60">
        <v>3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3</v>
      </c>
    </row>
    <row r="20" spans="1:27" ht="13.5">
      <c r="A20" s="249" t="s">
        <v>187</v>
      </c>
      <c r="B20" s="182"/>
      <c r="C20" s="155"/>
      <c r="D20" s="155"/>
      <c r="E20" s="268">
        <v>5185992</v>
      </c>
      <c r="F20" s="159">
        <v>5185992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1296498</v>
      </c>
      <c r="Y20" s="60">
        <v>-1296498</v>
      </c>
      <c r="Z20" s="140">
        <v>-100</v>
      </c>
      <c r="AA20" s="62">
        <v>5185992</v>
      </c>
    </row>
    <row r="21" spans="1:27" ht="13.5">
      <c r="A21" s="249" t="s">
        <v>188</v>
      </c>
      <c r="B21" s="182"/>
      <c r="C21" s="157"/>
      <c r="D21" s="157"/>
      <c r="E21" s="59">
        <v>6000000</v>
      </c>
      <c r="F21" s="60">
        <v>6000000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1500000</v>
      </c>
      <c r="Y21" s="159">
        <v>-1500000</v>
      </c>
      <c r="Z21" s="141">
        <v>-100</v>
      </c>
      <c r="AA21" s="225">
        <v>6000000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-33498000</v>
      </c>
      <c r="F24" s="60">
        <v>-33498000</v>
      </c>
      <c r="G24" s="60">
        <v>-2288011</v>
      </c>
      <c r="H24" s="60">
        <v>-4973947</v>
      </c>
      <c r="I24" s="60">
        <v>-3148377</v>
      </c>
      <c r="J24" s="60">
        <v>-10410335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-10410335</v>
      </c>
      <c r="X24" s="60">
        <v>-8374500</v>
      </c>
      <c r="Y24" s="60">
        <v>-2035835</v>
      </c>
      <c r="Z24" s="140">
        <v>24.31</v>
      </c>
      <c r="AA24" s="62">
        <v>-33498000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-22312005</v>
      </c>
      <c r="F25" s="73">
        <f t="shared" si="1"/>
        <v>-22312005</v>
      </c>
      <c r="G25" s="73">
        <f t="shared" si="1"/>
        <v>-2288011</v>
      </c>
      <c r="H25" s="73">
        <f t="shared" si="1"/>
        <v>-4973947</v>
      </c>
      <c r="I25" s="73">
        <f t="shared" si="1"/>
        <v>-3148377</v>
      </c>
      <c r="J25" s="73">
        <f t="shared" si="1"/>
        <v>-10410335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-10410335</v>
      </c>
      <c r="X25" s="73">
        <f t="shared" si="1"/>
        <v>-5578002</v>
      </c>
      <c r="Y25" s="73">
        <f t="shared" si="1"/>
        <v>-4832333</v>
      </c>
      <c r="Z25" s="170">
        <f>+IF(X25&lt;&gt;0,+(Y25/X25)*100,0)</f>
        <v>86.63196965508439</v>
      </c>
      <c r="AA25" s="74">
        <f>SUM(AA19:AA24)</f>
        <v>-22312005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2537000</v>
      </c>
      <c r="F30" s="60">
        <v>2537000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2537000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-891000</v>
      </c>
      <c r="F33" s="60">
        <v>-891000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-445500</v>
      </c>
      <c r="Y33" s="60">
        <v>445500</v>
      </c>
      <c r="Z33" s="140">
        <v>-100</v>
      </c>
      <c r="AA33" s="62">
        <v>-891000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1646000</v>
      </c>
      <c r="F34" s="73">
        <f t="shared" si="2"/>
        <v>1646000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-445500</v>
      </c>
      <c r="Y34" s="73">
        <f t="shared" si="2"/>
        <v>445500</v>
      </c>
      <c r="Z34" s="170">
        <f>+IF(X34&lt;&gt;0,+(Y34/X34)*100,0)</f>
        <v>-100</v>
      </c>
      <c r="AA34" s="74">
        <f>SUM(AA29:AA33)</f>
        <v>1646000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9741011</v>
      </c>
      <c r="F36" s="100">
        <f t="shared" si="3"/>
        <v>9741011</v>
      </c>
      <c r="G36" s="100">
        <f t="shared" si="3"/>
        <v>14843855</v>
      </c>
      <c r="H36" s="100">
        <f t="shared" si="3"/>
        <v>-3518195</v>
      </c>
      <c r="I36" s="100">
        <f t="shared" si="3"/>
        <v>2066788</v>
      </c>
      <c r="J36" s="100">
        <f t="shared" si="3"/>
        <v>13392448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13392448</v>
      </c>
      <c r="X36" s="100">
        <f t="shared" si="3"/>
        <v>21582257</v>
      </c>
      <c r="Y36" s="100">
        <f t="shared" si="3"/>
        <v>-8189809</v>
      </c>
      <c r="Z36" s="137">
        <f>+IF(X36&lt;&gt;0,+(Y36/X36)*100,0)</f>
        <v>-37.94695337007617</v>
      </c>
      <c r="AA36" s="102">
        <f>+AA15+AA25+AA34</f>
        <v>9741011</v>
      </c>
    </row>
    <row r="37" spans="1:27" ht="13.5">
      <c r="A37" s="249" t="s">
        <v>199</v>
      </c>
      <c r="B37" s="182"/>
      <c r="C37" s="153"/>
      <c r="D37" s="153"/>
      <c r="E37" s="99">
        <v>856000</v>
      </c>
      <c r="F37" s="100">
        <v>856000</v>
      </c>
      <c r="G37" s="100">
        <v>12310128</v>
      </c>
      <c r="H37" s="100">
        <v>27153983</v>
      </c>
      <c r="I37" s="100">
        <v>23635788</v>
      </c>
      <c r="J37" s="100">
        <v>12310128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12310128</v>
      </c>
      <c r="X37" s="100">
        <v>856000</v>
      </c>
      <c r="Y37" s="100">
        <v>11454128</v>
      </c>
      <c r="Z37" s="137">
        <v>1338.1</v>
      </c>
      <c r="AA37" s="102">
        <v>856000</v>
      </c>
    </row>
    <row r="38" spans="1:27" ht="13.5">
      <c r="A38" s="269" t="s">
        <v>200</v>
      </c>
      <c r="B38" s="256"/>
      <c r="C38" s="257"/>
      <c r="D38" s="257"/>
      <c r="E38" s="258">
        <v>10597011</v>
      </c>
      <c r="F38" s="259">
        <v>10597011</v>
      </c>
      <c r="G38" s="259">
        <v>27153983</v>
      </c>
      <c r="H38" s="259">
        <v>23635788</v>
      </c>
      <c r="I38" s="259">
        <v>25702576</v>
      </c>
      <c r="J38" s="259">
        <v>25702576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25702576</v>
      </c>
      <c r="X38" s="259">
        <v>22438257</v>
      </c>
      <c r="Y38" s="259">
        <v>3264319</v>
      </c>
      <c r="Z38" s="260">
        <v>14.55</v>
      </c>
      <c r="AA38" s="261">
        <v>10597011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31552055</v>
      </c>
      <c r="D5" s="200">
        <f t="shared" si="0"/>
        <v>0</v>
      </c>
      <c r="E5" s="106">
        <f t="shared" si="0"/>
        <v>30449000</v>
      </c>
      <c r="F5" s="106">
        <f t="shared" si="0"/>
        <v>30449000</v>
      </c>
      <c r="G5" s="106">
        <f t="shared" si="0"/>
        <v>3678964</v>
      </c>
      <c r="H5" s="106">
        <f t="shared" si="0"/>
        <v>3698081</v>
      </c>
      <c r="I5" s="106">
        <f t="shared" si="0"/>
        <v>0</v>
      </c>
      <c r="J5" s="106">
        <f t="shared" si="0"/>
        <v>7377045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7377045</v>
      </c>
      <c r="X5" s="106">
        <f t="shared" si="0"/>
        <v>7612250</v>
      </c>
      <c r="Y5" s="106">
        <f t="shared" si="0"/>
        <v>-235205</v>
      </c>
      <c r="Z5" s="201">
        <f>+IF(X5&lt;&gt;0,+(Y5/X5)*100,0)</f>
        <v>-3.0898223258563497</v>
      </c>
      <c r="AA5" s="199">
        <f>SUM(AA11:AA18)</f>
        <v>30449000</v>
      </c>
    </row>
    <row r="6" spans="1:27" ht="13.5">
      <c r="A6" s="291" t="s">
        <v>204</v>
      </c>
      <c r="B6" s="142"/>
      <c r="C6" s="62">
        <v>29474617</v>
      </c>
      <c r="D6" s="156"/>
      <c r="E6" s="60">
        <v>25088000</v>
      </c>
      <c r="F6" s="60">
        <v>25088000</v>
      </c>
      <c r="G6" s="60">
        <v>2066577</v>
      </c>
      <c r="H6" s="60">
        <v>2438572</v>
      </c>
      <c r="I6" s="60"/>
      <c r="J6" s="60">
        <v>4505149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4505149</v>
      </c>
      <c r="X6" s="60">
        <v>6272000</v>
      </c>
      <c r="Y6" s="60">
        <v>-1766851</v>
      </c>
      <c r="Z6" s="140">
        <v>-28.17</v>
      </c>
      <c r="AA6" s="155">
        <v>25088000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2798</v>
      </c>
      <c r="D10" s="156"/>
      <c r="E10" s="60">
        <v>3689000</v>
      </c>
      <c r="F10" s="60">
        <v>3689000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922250</v>
      </c>
      <c r="Y10" s="60">
        <v>-922250</v>
      </c>
      <c r="Z10" s="140">
        <v>-100</v>
      </c>
      <c r="AA10" s="155">
        <v>3689000</v>
      </c>
    </row>
    <row r="11" spans="1:27" ht="13.5">
      <c r="A11" s="292" t="s">
        <v>209</v>
      </c>
      <c r="B11" s="142"/>
      <c r="C11" s="293">
        <f aca="true" t="shared" si="1" ref="C11:Y11">SUM(C6:C10)</f>
        <v>29477415</v>
      </c>
      <c r="D11" s="294">
        <f t="shared" si="1"/>
        <v>0</v>
      </c>
      <c r="E11" s="295">
        <f t="shared" si="1"/>
        <v>28777000</v>
      </c>
      <c r="F11" s="295">
        <f t="shared" si="1"/>
        <v>28777000</v>
      </c>
      <c r="G11" s="295">
        <f t="shared" si="1"/>
        <v>2066577</v>
      </c>
      <c r="H11" s="295">
        <f t="shared" si="1"/>
        <v>2438572</v>
      </c>
      <c r="I11" s="295">
        <f t="shared" si="1"/>
        <v>0</v>
      </c>
      <c r="J11" s="295">
        <f t="shared" si="1"/>
        <v>4505149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4505149</v>
      </c>
      <c r="X11" s="295">
        <f t="shared" si="1"/>
        <v>7194250</v>
      </c>
      <c r="Y11" s="295">
        <f t="shared" si="1"/>
        <v>-2689101</v>
      </c>
      <c r="Z11" s="296">
        <f>+IF(X11&lt;&gt;0,+(Y11/X11)*100,0)</f>
        <v>-37.3784758661431</v>
      </c>
      <c r="AA11" s="297">
        <f>SUM(AA6:AA10)</f>
        <v>28777000</v>
      </c>
    </row>
    <row r="12" spans="1:27" ht="13.5">
      <c r="A12" s="298" t="s">
        <v>210</v>
      </c>
      <c r="B12" s="136"/>
      <c r="C12" s="62">
        <v>2074640</v>
      </c>
      <c r="D12" s="156"/>
      <c r="E12" s="60">
        <v>1672000</v>
      </c>
      <c r="F12" s="60">
        <v>1672000</v>
      </c>
      <c r="G12" s="60">
        <v>1390084</v>
      </c>
      <c r="H12" s="60">
        <v>1259509</v>
      </c>
      <c r="I12" s="60"/>
      <c r="J12" s="60">
        <v>2649593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2649593</v>
      </c>
      <c r="X12" s="60">
        <v>418000</v>
      </c>
      <c r="Y12" s="60">
        <v>2231593</v>
      </c>
      <c r="Z12" s="140">
        <v>533.87</v>
      </c>
      <c r="AA12" s="155">
        <v>1672000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>
        <v>222303</v>
      </c>
      <c r="H15" s="60"/>
      <c r="I15" s="60"/>
      <c r="J15" s="60">
        <v>222303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222303</v>
      </c>
      <c r="X15" s="60"/>
      <c r="Y15" s="60">
        <v>222303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29474617</v>
      </c>
      <c r="D36" s="156">
        <f t="shared" si="4"/>
        <v>0</v>
      </c>
      <c r="E36" s="60">
        <f t="shared" si="4"/>
        <v>25088000</v>
      </c>
      <c r="F36" s="60">
        <f t="shared" si="4"/>
        <v>25088000</v>
      </c>
      <c r="G36" s="60">
        <f t="shared" si="4"/>
        <v>2066577</v>
      </c>
      <c r="H36" s="60">
        <f t="shared" si="4"/>
        <v>2438572</v>
      </c>
      <c r="I36" s="60">
        <f t="shared" si="4"/>
        <v>0</v>
      </c>
      <c r="J36" s="60">
        <f t="shared" si="4"/>
        <v>4505149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4505149</v>
      </c>
      <c r="X36" s="60">
        <f t="shared" si="4"/>
        <v>6272000</v>
      </c>
      <c r="Y36" s="60">
        <f t="shared" si="4"/>
        <v>-1766851</v>
      </c>
      <c r="Z36" s="140">
        <f aca="true" t="shared" si="5" ref="Z36:Z49">+IF(X36&lt;&gt;0,+(Y36/X36)*100,0)</f>
        <v>-28.170455994897956</v>
      </c>
      <c r="AA36" s="155">
        <f>AA6+AA21</f>
        <v>25088000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2798</v>
      </c>
      <c r="D40" s="156">
        <f t="shared" si="4"/>
        <v>0</v>
      </c>
      <c r="E40" s="60">
        <f t="shared" si="4"/>
        <v>3689000</v>
      </c>
      <c r="F40" s="60">
        <f t="shared" si="4"/>
        <v>3689000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922250</v>
      </c>
      <c r="Y40" s="60">
        <f t="shared" si="4"/>
        <v>-922250</v>
      </c>
      <c r="Z40" s="140">
        <f t="shared" si="5"/>
        <v>-100</v>
      </c>
      <c r="AA40" s="155">
        <f>AA10+AA25</f>
        <v>3689000</v>
      </c>
    </row>
    <row r="41" spans="1:27" ht="13.5">
      <c r="A41" s="292" t="s">
        <v>209</v>
      </c>
      <c r="B41" s="142"/>
      <c r="C41" s="293">
        <f aca="true" t="shared" si="6" ref="C41:Y41">SUM(C36:C40)</f>
        <v>29477415</v>
      </c>
      <c r="D41" s="294">
        <f t="shared" si="6"/>
        <v>0</v>
      </c>
      <c r="E41" s="295">
        <f t="shared" si="6"/>
        <v>28777000</v>
      </c>
      <c r="F41" s="295">
        <f t="shared" si="6"/>
        <v>28777000</v>
      </c>
      <c r="G41" s="295">
        <f t="shared" si="6"/>
        <v>2066577</v>
      </c>
      <c r="H41" s="295">
        <f t="shared" si="6"/>
        <v>2438572</v>
      </c>
      <c r="I41" s="295">
        <f t="shared" si="6"/>
        <v>0</v>
      </c>
      <c r="J41" s="295">
        <f t="shared" si="6"/>
        <v>4505149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4505149</v>
      </c>
      <c r="X41" s="295">
        <f t="shared" si="6"/>
        <v>7194250</v>
      </c>
      <c r="Y41" s="295">
        <f t="shared" si="6"/>
        <v>-2689101</v>
      </c>
      <c r="Z41" s="296">
        <f t="shared" si="5"/>
        <v>-37.3784758661431</v>
      </c>
      <c r="AA41" s="297">
        <f>SUM(AA36:AA40)</f>
        <v>28777000</v>
      </c>
    </row>
    <row r="42" spans="1:27" ht="13.5">
      <c r="A42" s="298" t="s">
        <v>210</v>
      </c>
      <c r="B42" s="136"/>
      <c r="C42" s="95">
        <f aca="true" t="shared" si="7" ref="C42:Y48">C12+C27</f>
        <v>2074640</v>
      </c>
      <c r="D42" s="129">
        <f t="shared" si="7"/>
        <v>0</v>
      </c>
      <c r="E42" s="54">
        <f t="shared" si="7"/>
        <v>1672000</v>
      </c>
      <c r="F42" s="54">
        <f t="shared" si="7"/>
        <v>1672000</v>
      </c>
      <c r="G42" s="54">
        <f t="shared" si="7"/>
        <v>1390084</v>
      </c>
      <c r="H42" s="54">
        <f t="shared" si="7"/>
        <v>1259509</v>
      </c>
      <c r="I42" s="54">
        <f t="shared" si="7"/>
        <v>0</v>
      </c>
      <c r="J42" s="54">
        <f t="shared" si="7"/>
        <v>2649593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2649593</v>
      </c>
      <c r="X42" s="54">
        <f t="shared" si="7"/>
        <v>418000</v>
      </c>
      <c r="Y42" s="54">
        <f t="shared" si="7"/>
        <v>2231593</v>
      </c>
      <c r="Z42" s="184">
        <f t="shared" si="5"/>
        <v>533.8739234449761</v>
      </c>
      <c r="AA42" s="130">
        <f aca="true" t="shared" si="8" ref="AA42:AA48">AA12+AA27</f>
        <v>1672000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222303</v>
      </c>
      <c r="H45" s="54">
        <f t="shared" si="7"/>
        <v>0</v>
      </c>
      <c r="I45" s="54">
        <f t="shared" si="7"/>
        <v>0</v>
      </c>
      <c r="J45" s="54">
        <f t="shared" si="7"/>
        <v>222303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222303</v>
      </c>
      <c r="X45" s="54">
        <f t="shared" si="7"/>
        <v>0</v>
      </c>
      <c r="Y45" s="54">
        <f t="shared" si="7"/>
        <v>222303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31552055</v>
      </c>
      <c r="D49" s="218">
        <f t="shared" si="9"/>
        <v>0</v>
      </c>
      <c r="E49" s="220">
        <f t="shared" si="9"/>
        <v>30449000</v>
      </c>
      <c r="F49" s="220">
        <f t="shared" si="9"/>
        <v>30449000</v>
      </c>
      <c r="G49" s="220">
        <f t="shared" si="9"/>
        <v>3678964</v>
      </c>
      <c r="H49" s="220">
        <f t="shared" si="9"/>
        <v>3698081</v>
      </c>
      <c r="I49" s="220">
        <f t="shared" si="9"/>
        <v>0</v>
      </c>
      <c r="J49" s="220">
        <f t="shared" si="9"/>
        <v>7377045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7377045</v>
      </c>
      <c r="X49" s="220">
        <f t="shared" si="9"/>
        <v>7612250</v>
      </c>
      <c r="Y49" s="220">
        <f t="shared" si="9"/>
        <v>-235205</v>
      </c>
      <c r="Z49" s="221">
        <f t="shared" si="5"/>
        <v>-3.0898223258563497</v>
      </c>
      <c r="AA49" s="222">
        <f>SUM(AA41:AA48)</f>
        <v>30449000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19956000</v>
      </c>
      <c r="F51" s="54">
        <f t="shared" si="10"/>
        <v>19956000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4989000</v>
      </c>
      <c r="Y51" s="54">
        <f t="shared" si="10"/>
        <v>-4989000</v>
      </c>
      <c r="Z51" s="184">
        <f>+IF(X51&lt;&gt;0,+(Y51/X51)*100,0)</f>
        <v>-100</v>
      </c>
      <c r="AA51" s="130">
        <f>SUM(AA57:AA61)</f>
        <v>19956000</v>
      </c>
    </row>
    <row r="52" spans="1:27" ht="13.5">
      <c r="A52" s="310" t="s">
        <v>204</v>
      </c>
      <c r="B52" s="142"/>
      <c r="C52" s="62"/>
      <c r="D52" s="156"/>
      <c r="E52" s="60">
        <v>19956000</v>
      </c>
      <c r="F52" s="60">
        <v>19956000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4989000</v>
      </c>
      <c r="Y52" s="60">
        <v>-4989000</v>
      </c>
      <c r="Z52" s="140">
        <v>-100</v>
      </c>
      <c r="AA52" s="155">
        <v>19956000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19956000</v>
      </c>
      <c r="F57" s="295">
        <f t="shared" si="11"/>
        <v>19956000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4989000</v>
      </c>
      <c r="Y57" s="295">
        <f t="shared" si="11"/>
        <v>-4989000</v>
      </c>
      <c r="Z57" s="296">
        <f>+IF(X57&lt;&gt;0,+(Y57/X57)*100,0)</f>
        <v>-100</v>
      </c>
      <c r="AA57" s="297">
        <f>SUM(AA52:AA56)</f>
        <v>19956000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96270</v>
      </c>
      <c r="H65" s="60">
        <v>67988</v>
      </c>
      <c r="I65" s="60"/>
      <c r="J65" s="60">
        <v>164258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164258</v>
      </c>
      <c r="X65" s="60"/>
      <c r="Y65" s="60">
        <v>164258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418250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8452500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1420448</v>
      </c>
      <c r="F68" s="60"/>
      <c r="G68" s="60">
        <v>183704</v>
      </c>
      <c r="H68" s="60">
        <v>25072</v>
      </c>
      <c r="I68" s="60">
        <v>463142</v>
      </c>
      <c r="J68" s="60">
        <v>671918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671918</v>
      </c>
      <c r="X68" s="60"/>
      <c r="Y68" s="60">
        <v>671918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10291198</v>
      </c>
      <c r="F69" s="220">
        <f t="shared" si="12"/>
        <v>0</v>
      </c>
      <c r="G69" s="220">
        <f t="shared" si="12"/>
        <v>279974</v>
      </c>
      <c r="H69" s="220">
        <f t="shared" si="12"/>
        <v>93060</v>
      </c>
      <c r="I69" s="220">
        <f t="shared" si="12"/>
        <v>463142</v>
      </c>
      <c r="J69" s="220">
        <f t="shared" si="12"/>
        <v>836176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836176</v>
      </c>
      <c r="X69" s="220">
        <f t="shared" si="12"/>
        <v>0</v>
      </c>
      <c r="Y69" s="220">
        <f t="shared" si="12"/>
        <v>836176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29477415</v>
      </c>
      <c r="D5" s="357">
        <f t="shared" si="0"/>
        <v>0</v>
      </c>
      <c r="E5" s="356">
        <f t="shared" si="0"/>
        <v>28777000</v>
      </c>
      <c r="F5" s="358">
        <f t="shared" si="0"/>
        <v>28777000</v>
      </c>
      <c r="G5" s="358">
        <f t="shared" si="0"/>
        <v>2066577</v>
      </c>
      <c r="H5" s="356">
        <f t="shared" si="0"/>
        <v>2438572</v>
      </c>
      <c r="I5" s="356">
        <f t="shared" si="0"/>
        <v>0</v>
      </c>
      <c r="J5" s="358">
        <f t="shared" si="0"/>
        <v>4505149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4505149</v>
      </c>
      <c r="X5" s="356">
        <f t="shared" si="0"/>
        <v>7194250</v>
      </c>
      <c r="Y5" s="358">
        <f t="shared" si="0"/>
        <v>-2689101</v>
      </c>
      <c r="Z5" s="359">
        <f>+IF(X5&lt;&gt;0,+(Y5/X5)*100,0)</f>
        <v>-37.3784758661431</v>
      </c>
      <c r="AA5" s="360">
        <f>+AA6+AA8+AA11+AA13+AA15</f>
        <v>28777000</v>
      </c>
    </row>
    <row r="6" spans="1:27" ht="13.5">
      <c r="A6" s="361" t="s">
        <v>204</v>
      </c>
      <c r="B6" s="142"/>
      <c r="C6" s="60">
        <f>+C7</f>
        <v>29474617</v>
      </c>
      <c r="D6" s="340">
        <f aca="true" t="shared" si="1" ref="D6:AA6">+D7</f>
        <v>0</v>
      </c>
      <c r="E6" s="60">
        <f t="shared" si="1"/>
        <v>25088000</v>
      </c>
      <c r="F6" s="59">
        <f t="shared" si="1"/>
        <v>25088000</v>
      </c>
      <c r="G6" s="59">
        <f t="shared" si="1"/>
        <v>2066577</v>
      </c>
      <c r="H6" s="60">
        <f t="shared" si="1"/>
        <v>2438572</v>
      </c>
      <c r="I6" s="60">
        <f t="shared" si="1"/>
        <v>0</v>
      </c>
      <c r="J6" s="59">
        <f t="shared" si="1"/>
        <v>4505149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4505149</v>
      </c>
      <c r="X6" s="60">
        <f t="shared" si="1"/>
        <v>6272000</v>
      </c>
      <c r="Y6" s="59">
        <f t="shared" si="1"/>
        <v>-1766851</v>
      </c>
      <c r="Z6" s="61">
        <f>+IF(X6&lt;&gt;0,+(Y6/X6)*100,0)</f>
        <v>-28.170455994897956</v>
      </c>
      <c r="AA6" s="62">
        <f t="shared" si="1"/>
        <v>25088000</v>
      </c>
    </row>
    <row r="7" spans="1:27" ht="13.5">
      <c r="A7" s="291" t="s">
        <v>228</v>
      </c>
      <c r="B7" s="142"/>
      <c r="C7" s="60">
        <v>29474617</v>
      </c>
      <c r="D7" s="340"/>
      <c r="E7" s="60">
        <v>25088000</v>
      </c>
      <c r="F7" s="59">
        <v>25088000</v>
      </c>
      <c r="G7" s="59">
        <v>2066577</v>
      </c>
      <c r="H7" s="60">
        <v>2438572</v>
      </c>
      <c r="I7" s="60"/>
      <c r="J7" s="59">
        <v>4505149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4505149</v>
      </c>
      <c r="X7" s="60">
        <v>6272000</v>
      </c>
      <c r="Y7" s="59">
        <v>-1766851</v>
      </c>
      <c r="Z7" s="61">
        <v>-28.17</v>
      </c>
      <c r="AA7" s="62">
        <v>25088000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2798</v>
      </c>
      <c r="D15" s="340">
        <f t="shared" si="5"/>
        <v>0</v>
      </c>
      <c r="E15" s="60">
        <f t="shared" si="5"/>
        <v>3689000</v>
      </c>
      <c r="F15" s="59">
        <f t="shared" si="5"/>
        <v>3689000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922250</v>
      </c>
      <c r="Y15" s="59">
        <f t="shared" si="5"/>
        <v>-922250</v>
      </c>
      <c r="Z15" s="61">
        <f>+IF(X15&lt;&gt;0,+(Y15/X15)*100,0)</f>
        <v>-100</v>
      </c>
      <c r="AA15" s="62">
        <f>SUM(AA16:AA20)</f>
        <v>3689000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901000</v>
      </c>
      <c r="F18" s="59">
        <v>901000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225250</v>
      </c>
      <c r="Y18" s="59">
        <v>-225250</v>
      </c>
      <c r="Z18" s="61">
        <v>-100</v>
      </c>
      <c r="AA18" s="62">
        <v>901000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2798</v>
      </c>
      <c r="D20" s="340"/>
      <c r="E20" s="60">
        <v>2788000</v>
      </c>
      <c r="F20" s="59">
        <v>2788000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697000</v>
      </c>
      <c r="Y20" s="59">
        <v>-697000</v>
      </c>
      <c r="Z20" s="61">
        <v>-100</v>
      </c>
      <c r="AA20" s="62">
        <v>2788000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2074640</v>
      </c>
      <c r="D22" s="344">
        <f t="shared" si="6"/>
        <v>0</v>
      </c>
      <c r="E22" s="343">
        <f t="shared" si="6"/>
        <v>1672000</v>
      </c>
      <c r="F22" s="345">
        <f t="shared" si="6"/>
        <v>1672000</v>
      </c>
      <c r="G22" s="345">
        <f t="shared" si="6"/>
        <v>1390084</v>
      </c>
      <c r="H22" s="343">
        <f t="shared" si="6"/>
        <v>1259509</v>
      </c>
      <c r="I22" s="343">
        <f t="shared" si="6"/>
        <v>0</v>
      </c>
      <c r="J22" s="345">
        <f t="shared" si="6"/>
        <v>2649593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2649593</v>
      </c>
      <c r="X22" s="343">
        <f t="shared" si="6"/>
        <v>418000</v>
      </c>
      <c r="Y22" s="345">
        <f t="shared" si="6"/>
        <v>2231593</v>
      </c>
      <c r="Z22" s="336">
        <f>+IF(X22&lt;&gt;0,+(Y22/X22)*100,0)</f>
        <v>533.8739234449761</v>
      </c>
      <c r="AA22" s="350">
        <f>SUM(AA23:AA32)</f>
        <v>1672000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257000</v>
      </c>
      <c r="F24" s="59">
        <v>257000</v>
      </c>
      <c r="G24" s="59"/>
      <c r="H24" s="60">
        <v>217271</v>
      </c>
      <c r="I24" s="60"/>
      <c r="J24" s="59">
        <v>217271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217271</v>
      </c>
      <c r="X24" s="60">
        <v>64250</v>
      </c>
      <c r="Y24" s="59">
        <v>153021</v>
      </c>
      <c r="Z24" s="61">
        <v>238.16</v>
      </c>
      <c r="AA24" s="62">
        <v>257000</v>
      </c>
    </row>
    <row r="25" spans="1:27" ht="13.5">
      <c r="A25" s="361" t="s">
        <v>238</v>
      </c>
      <c r="B25" s="142"/>
      <c r="C25" s="60"/>
      <c r="D25" s="340"/>
      <c r="E25" s="60">
        <v>1287000</v>
      </c>
      <c r="F25" s="59">
        <v>1287000</v>
      </c>
      <c r="G25" s="59">
        <v>1262579</v>
      </c>
      <c r="H25" s="60">
        <v>838442</v>
      </c>
      <c r="I25" s="60"/>
      <c r="J25" s="59">
        <v>2101021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2101021</v>
      </c>
      <c r="X25" s="60">
        <v>321750</v>
      </c>
      <c r="Y25" s="59">
        <v>1779271</v>
      </c>
      <c r="Z25" s="61">
        <v>553</v>
      </c>
      <c r="AA25" s="62">
        <v>1287000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2074640</v>
      </c>
      <c r="D32" s="340"/>
      <c r="E32" s="60">
        <v>128000</v>
      </c>
      <c r="F32" s="59">
        <v>128000</v>
      </c>
      <c r="G32" s="59">
        <v>127505</v>
      </c>
      <c r="H32" s="60">
        <v>203796</v>
      </c>
      <c r="I32" s="60"/>
      <c r="J32" s="59">
        <v>331301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331301</v>
      </c>
      <c r="X32" s="60">
        <v>32000</v>
      </c>
      <c r="Y32" s="59">
        <v>299301</v>
      </c>
      <c r="Z32" s="61">
        <v>935.32</v>
      </c>
      <c r="AA32" s="62">
        <v>128000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222303</v>
      </c>
      <c r="H40" s="343">
        <f t="shared" si="9"/>
        <v>0</v>
      </c>
      <c r="I40" s="343">
        <f t="shared" si="9"/>
        <v>0</v>
      </c>
      <c r="J40" s="345">
        <f t="shared" si="9"/>
        <v>222303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222303</v>
      </c>
      <c r="X40" s="343">
        <f t="shared" si="9"/>
        <v>0</v>
      </c>
      <c r="Y40" s="345">
        <f t="shared" si="9"/>
        <v>222303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222303</v>
      </c>
      <c r="H44" s="54"/>
      <c r="I44" s="54"/>
      <c r="J44" s="53">
        <v>222303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222303</v>
      </c>
      <c r="X44" s="54"/>
      <c r="Y44" s="53">
        <v>222303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31552055</v>
      </c>
      <c r="D60" s="346">
        <f t="shared" si="14"/>
        <v>0</v>
      </c>
      <c r="E60" s="219">
        <f t="shared" si="14"/>
        <v>30449000</v>
      </c>
      <c r="F60" s="264">
        <f t="shared" si="14"/>
        <v>30449000</v>
      </c>
      <c r="G60" s="264">
        <f t="shared" si="14"/>
        <v>3678964</v>
      </c>
      <c r="H60" s="219">
        <f t="shared" si="14"/>
        <v>3698081</v>
      </c>
      <c r="I60" s="219">
        <f t="shared" si="14"/>
        <v>0</v>
      </c>
      <c r="J60" s="264">
        <f t="shared" si="14"/>
        <v>7377045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7377045</v>
      </c>
      <c r="X60" s="219">
        <f t="shared" si="14"/>
        <v>7612250</v>
      </c>
      <c r="Y60" s="264">
        <f t="shared" si="14"/>
        <v>-235205</v>
      </c>
      <c r="Z60" s="337">
        <f>+IF(X60&lt;&gt;0,+(Y60/X60)*100,0)</f>
        <v>-3.0898223258563497</v>
      </c>
      <c r="AA60" s="232">
        <f>+AA57+AA54+AA51+AA40+AA37+AA34+AA22+AA5</f>
        <v>30449000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2013-11-05T09:02:42Z</dcterms:created>
  <dcterms:modified xsi:type="dcterms:W3CDTF">2013-11-05T09:02:46Z</dcterms:modified>
  <cp:category/>
  <cp:version/>
  <cp:contentType/>
  <cp:contentStatus/>
</cp:coreProperties>
</file>