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<sst xmlns="http://schemas.openxmlformats.org/spreadsheetml/2006/main" count="855" uniqueCount="302">
  <si>
    <t>Western Cape: West Coast(DC1) - Table C1 Schedule Quarterly Budget Statement Summary for 1st Quarter ended 30 September 2013 (Figures Finalised as at 2013/11/01)</t>
  </si>
  <si>
    <t>Description</t>
  </si>
  <si>
    <t>2012/13</t>
  </si>
  <si>
    <t>2013/14</t>
  </si>
  <si>
    <t>Budget year 2013/14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</si>
  <si>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</si>
  <si>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</si>
  <si>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</si>
  <si>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</si>
  <si>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</si>
  <si>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</si>
  <si>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</si>
  <si>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</si>
  <si>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</si>
  <si>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</si>
  <si>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</si>
  <si>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</si>
  <si>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</si>
  <si>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</si>
  <si>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</si>
  <si>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</si>
  <si>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</si>
  <si>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</si>
  <si>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</si>
  <si>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</si>
  <si>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</si>
  <si>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</si>
  <si>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</si>
  <si>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</si>
  <si>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</si>
  <si>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</si>
  <si>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</si>
  <si>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</si>
  <si>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</si>
  <si>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</si>
  <si>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</si>
  <si>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</si>
  <si>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</si>
  <si>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</si>
  <si>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</si>
  <si>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</si>
  <si>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</si>
  <si>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</si>
  <si>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</si>
  <si>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</si>
  <si>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</si>
  <si>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</si>
  <si>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</si>
  <si>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</si>
  <si>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</si>
  <si>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</si>
  <si>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</si>
  <si>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</si>
  <si>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</si>
  <si>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</si>
  <si>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</si>
  <si>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</si>
  <si>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</si>
  <si>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</si>
  <si>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</si>
  <si>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</si>
  <si>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</si>
  <si>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</si>
  <si>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</si>
  <si>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</si>
  <si>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</si>
  <si>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</si>
  <si>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</si>
  <si>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</si>
  <si>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</si>
  <si>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Western Cape: West Coast(DC1) - Table C2 Quarterly Budget Statement - Financial Performance (standard classification) for 1st Quarter ended 30 September 2013 (Figures Finalised as at 2013/11/01)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</si>
  <si>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</si>
  <si>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</si>
  <si>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</si>
  <si>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</si>
  <si>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</si>
  <si>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</si>
  <si>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</si>
  <si>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</si>
  <si>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</si>
  <si>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</si>
  <si>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</si>
  <si>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</si>
  <si>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</si>
  <si>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</si>
  <si>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</si>
  <si>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</si>
  <si>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</si>
  <si>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</si>
  <si>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</si>
  <si>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</si>
  <si>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</si>
  <si>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</si>
  <si>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</si>
  <si>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</si>
  <si>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</si>
  <si>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</si>
  <si>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</si>
  <si>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</si>
  <si>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</si>
  <si>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Western Cape: West Coast(DC1) - Table C4 Quarterly Budget Statement - Financial Performance (revenue and expenditure) for 1st Quarter ended 30 September 2013 (Figures Finalised as at 2013/11/01)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</si>
  <si>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</si>
  <si>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</si>
  <si>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</si>
  <si>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</si>
  <si>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</si>
  <si>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</si>
  <si>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</si>
  <si>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</si>
  <si>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</si>
  <si>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</si>
  <si>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</si>
  <si>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</si>
  <si>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</si>
  <si>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</si>
  <si>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</si>
  <si>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</si>
  <si>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</si>
  <si>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</si>
  <si>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</si>
  <si>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</si>
  <si>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</si>
  <si>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</si>
  <si>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</si>
  <si>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</si>
  <si>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</si>
  <si>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</si>
  <si>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</si>
  <si>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</si>
  <si>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Western Cape: West Coast(DC1) - Table C5 Quarterly Budget Statement - Capital Expenditure by Standard Classification and Funding for 1st Quarter ended 30 September 2013 (Figures Finalised as at 2013/11/01)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</si>
  <si>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</si>
  <si>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</si>
  <si>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</si>
  <si>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</si>
  <si>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</si>
  <si>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</si>
  <si>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</si>
  <si>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</si>
  <si>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</si>
  <si>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</si>
  <si>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Western Cape: West Coast(DC1) - Table C6 Quarterly Budget Statement - Financial Position for 1st Quarter ended 30 September 2013 (Figures Finalised as at 2013/11/01)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</si>
  <si>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</si>
  <si>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</si>
  <si>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</si>
  <si>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</si>
  <si>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</si>
  <si>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</si>
  <si>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</si>
  <si>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</si>
  <si>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</si>
  <si>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</si>
  <si>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</si>
  <si>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</si>
  <si>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</si>
  <si>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</si>
  <si>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</si>
  <si>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</si>
  <si>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</si>
  <si>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</si>
  <si>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</si>
  <si>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</si>
  <si>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</si>
  <si>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</si>
  <si>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</si>
  <si>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</si>
  <si>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</si>
  <si>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</si>
  <si>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</si>
  <si>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</si>
  <si>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</si>
  <si>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</si>
  <si>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</si>
  <si>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</si>
  <si>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</si>
  <si>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Western Cape: West Coast(DC1) - Table C7 Quarterly Budget Statement - Cash Flows for 1st Quarter ended 30 September 2013 (Figures Finalised as at 2013/11/01)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</si>
  <si>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</si>
  <si>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</si>
  <si>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</si>
  <si>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</si>
  <si>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</si>
  <si>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</si>
  <si>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</si>
  <si>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</si>
  <si>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</si>
  <si>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</si>
  <si>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</si>
  <si>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</si>
  <si>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</si>
  <si>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</si>
  <si>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</si>
  <si>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</si>
  <si>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</si>
  <si>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</si>
  <si>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</si>
  <si>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</si>
  <si>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</si>
  <si>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</si>
  <si>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</si>
  <si>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</si>
  <si>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</si>
  <si>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</si>
  <si>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Western Cape: West Coast(DC1) - Table C9 Quarterly Budget Statement - Capital Expenditure by Asset Clas for 1st Quarter ended 30 September 2013 (Figures Finalised as at 2013/11/01)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</si>
  <si>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</si>
  <si>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</si>
  <si>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</si>
  <si>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</si>
  <si>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</si>
  <si>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</si>
  <si>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</si>
  <si>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</si>
  <si>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</si>
  <si>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</si>
  <si>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</si>
  <si>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</si>
  <si>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</si>
  <si>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</si>
  <si>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</si>
  <si>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</si>
  <si>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</si>
  <si>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</si>
  <si>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</si>
  <si>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</si>
  <si>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</si>
  <si>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</si>
  <si>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</si>
  <si>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</si>
  <si>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Western Cape: West Coast(DC1) - Table SC13a Quarterly Budget Statement - Capital Expenditure on New Assets by Asset Class for 1st Quarter ended 30 September 2013 (Figures Finalised as at 2013/11/01)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</si>
  <si>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</si>
  <si>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</si>
  <si>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</si>
  <si>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</si>
  <si>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</si>
  <si>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</si>
  <si>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</si>
  <si>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</si>
  <si>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</si>
  <si>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</si>
  <si>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</si>
  <si>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</si>
  <si>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</si>
  <si>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</si>
  <si>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</si>
  <si>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</si>
  <si>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</si>
  <si>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</si>
  <si>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</si>
  <si>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</si>
  <si>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</si>
  <si>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</si>
  <si>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</si>
  <si>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</si>
  <si>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</si>
  <si>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</si>
  <si>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</si>
  <si>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</si>
  <si>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</si>
  <si>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</si>
  <si>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</si>
  <si>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</si>
  <si>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</si>
  <si>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</si>
  <si>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</si>
  <si>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Western Cape: West Coast(DC1) - Table SC13B Quarterly Budget Statement - Capital Expenditure on Renewal of existing assets by Asset Class for 1st Quarter ended 30 September 2013 (Figures Finalised as at 2013/11/01)</t>
  </si>
  <si>
    <t>Capital Expenditure on Renewal of Existing Assets by Asset Class/Sub-class</t>
  </si>
  <si>
    <t>Total Capital Expenditure on Renewal of Existing Assets</t>
  </si>
  <si>
    <t>Western Cape: West Coast(DC1) - Table SC13C Quarterly Budget Statement - Repairs and Maintenance Expenditure by Asset Class for 1st Quarter ended 30 September 2013 (Figures Finalised as at 2013/11/01)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</si>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</sst>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0</v>
      </c>
      <c r="C5" s="19">
        <v>0</v>
      </c>
      <c r="D5" s="59">
        <v>0</v>
      </c>
      <c r="E5" s="60">
        <v>0</v>
      </c>
      <c r="F5" s="60">
        <v>0</v>
      </c>
      <c r="G5" s="60">
        <v>0</v>
      </c>
      <c r="H5" s="60">
        <v>0</v>
      </c>
      <c r="I5" s="60">
        <v>0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0</v>
      </c>
      <c r="X5" s="60">
        <v>0</v>
      </c>
      <c r="Y5" s="61">
        <v>0</v>
      </c>
      <c r="Z5" s="62">
        <v>0</v>
      </c>
    </row>
    <row r="6" spans="1:26" ht="13.5">
      <c r="A6" s="58" t="s">
        <v>32</v>
      </c>
      <c r="B6" s="19">
        <v>88808087</v>
      </c>
      <c r="C6" s="19">
        <v>0</v>
      </c>
      <c r="D6" s="59">
        <v>96510510</v>
      </c>
      <c r="E6" s="60">
        <v>96510510</v>
      </c>
      <c r="F6" s="60">
        <v>3103230</v>
      </c>
      <c r="G6" s="60">
        <v>6898670</v>
      </c>
      <c r="H6" s="60">
        <v>6414901</v>
      </c>
      <c r="I6" s="60">
        <v>16416801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16416801</v>
      </c>
      <c r="W6" s="60">
        <v>24127628</v>
      </c>
      <c r="X6" s="60">
        <v>-7710827</v>
      </c>
      <c r="Y6" s="61">
        <v>-31.96</v>
      </c>
      <c r="Z6" s="62">
        <v>96510510</v>
      </c>
    </row>
    <row r="7" spans="1:26" ht="13.5">
      <c r="A7" s="58" t="s">
        <v>33</v>
      </c>
      <c r="B7" s="19">
        <v>8898704</v>
      </c>
      <c r="C7" s="19">
        <v>0</v>
      </c>
      <c r="D7" s="59">
        <v>8000000</v>
      </c>
      <c r="E7" s="60">
        <v>8000000</v>
      </c>
      <c r="F7" s="60">
        <v>-10146</v>
      </c>
      <c r="G7" s="60">
        <v>32819</v>
      </c>
      <c r="H7" s="60">
        <v>309373</v>
      </c>
      <c r="I7" s="60">
        <v>332046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332046</v>
      </c>
      <c r="W7" s="60">
        <v>2000000</v>
      </c>
      <c r="X7" s="60">
        <v>-1667954</v>
      </c>
      <c r="Y7" s="61">
        <v>-83.4</v>
      </c>
      <c r="Z7" s="62">
        <v>8000000</v>
      </c>
    </row>
    <row r="8" spans="1:26" ht="13.5">
      <c r="A8" s="58" t="s">
        <v>34</v>
      </c>
      <c r="B8" s="19">
        <v>82061757</v>
      </c>
      <c r="C8" s="19">
        <v>0</v>
      </c>
      <c r="D8" s="59">
        <v>76281000</v>
      </c>
      <c r="E8" s="60">
        <v>76281000</v>
      </c>
      <c r="F8" s="60">
        <v>30261000</v>
      </c>
      <c r="G8" s="60">
        <v>34681</v>
      </c>
      <c r="H8" s="60">
        <v>0</v>
      </c>
      <c r="I8" s="60">
        <v>30295681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30295681</v>
      </c>
      <c r="W8" s="60">
        <v>19070250</v>
      </c>
      <c r="X8" s="60">
        <v>11225431</v>
      </c>
      <c r="Y8" s="61">
        <v>58.86</v>
      </c>
      <c r="Z8" s="62">
        <v>76281000</v>
      </c>
    </row>
    <row r="9" spans="1:26" ht="13.5">
      <c r="A9" s="58" t="s">
        <v>35</v>
      </c>
      <c r="B9" s="19">
        <v>82767622</v>
      </c>
      <c r="C9" s="19">
        <v>0</v>
      </c>
      <c r="D9" s="59">
        <v>89634920</v>
      </c>
      <c r="E9" s="60">
        <v>89634920</v>
      </c>
      <c r="F9" s="60">
        <v>949414</v>
      </c>
      <c r="G9" s="60">
        <v>21349221</v>
      </c>
      <c r="H9" s="60">
        <v>825865</v>
      </c>
      <c r="I9" s="60">
        <v>23124500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23124500</v>
      </c>
      <c r="W9" s="60">
        <v>22408730</v>
      </c>
      <c r="X9" s="60">
        <v>715770</v>
      </c>
      <c r="Y9" s="61">
        <v>3.19</v>
      </c>
      <c r="Z9" s="62">
        <v>89634920</v>
      </c>
    </row>
    <row r="10" spans="1:26" ht="25.5">
      <c r="A10" s="63" t="s">
        <v>277</v>
      </c>
      <c r="B10" s="64">
        <f>SUM(B5:B9)</f>
        <v>262536170</v>
      </c>
      <c r="C10" s="64">
        <f>SUM(C5:C9)</f>
        <v>0</v>
      </c>
      <c r="D10" s="65">
        <f aca="true" t="shared" si="0" ref="D10:Z10">SUM(D5:D9)</f>
        <v>270426430</v>
      </c>
      <c r="E10" s="66">
        <f t="shared" si="0"/>
        <v>270426430</v>
      </c>
      <c r="F10" s="66">
        <f t="shared" si="0"/>
        <v>34303498</v>
      </c>
      <c r="G10" s="66">
        <f t="shared" si="0"/>
        <v>28315391</v>
      </c>
      <c r="H10" s="66">
        <f t="shared" si="0"/>
        <v>7550139</v>
      </c>
      <c r="I10" s="66">
        <f t="shared" si="0"/>
        <v>70169028</v>
      </c>
      <c r="J10" s="66">
        <f t="shared" si="0"/>
        <v>0</v>
      </c>
      <c r="K10" s="66">
        <f t="shared" si="0"/>
        <v>0</v>
      </c>
      <c r="L10" s="66">
        <f t="shared" si="0"/>
        <v>0</v>
      </c>
      <c r="M10" s="66">
        <f t="shared" si="0"/>
        <v>0</v>
      </c>
      <c r="N10" s="66">
        <f t="shared" si="0"/>
        <v>0</v>
      </c>
      <c r="O10" s="66">
        <f t="shared" si="0"/>
        <v>0</v>
      </c>
      <c r="P10" s="66">
        <f t="shared" si="0"/>
        <v>0</v>
      </c>
      <c r="Q10" s="66">
        <f t="shared" si="0"/>
        <v>0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70169028</v>
      </c>
      <c r="W10" s="66">
        <f t="shared" si="0"/>
        <v>67606608</v>
      </c>
      <c r="X10" s="66">
        <f t="shared" si="0"/>
        <v>2562420</v>
      </c>
      <c r="Y10" s="67">
        <f>+IF(W10&lt;&gt;0,(X10/W10)*100,0)</f>
        <v>3.790191633338564</v>
      </c>
      <c r="Z10" s="68">
        <f t="shared" si="0"/>
        <v>270426430</v>
      </c>
    </row>
    <row r="11" spans="1:26" ht="13.5">
      <c r="A11" s="58" t="s">
        <v>37</v>
      </c>
      <c r="B11" s="19">
        <v>67436501</v>
      </c>
      <c r="C11" s="19">
        <v>0</v>
      </c>
      <c r="D11" s="59">
        <v>74916010</v>
      </c>
      <c r="E11" s="60">
        <v>74916010</v>
      </c>
      <c r="F11" s="60">
        <v>5993024</v>
      </c>
      <c r="G11" s="60">
        <v>5364656</v>
      </c>
      <c r="H11" s="60">
        <v>5949131</v>
      </c>
      <c r="I11" s="60">
        <v>17306811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17306811</v>
      </c>
      <c r="W11" s="60">
        <v>18729003</v>
      </c>
      <c r="X11" s="60">
        <v>-1422192</v>
      </c>
      <c r="Y11" s="61">
        <v>-7.59</v>
      </c>
      <c r="Z11" s="62">
        <v>74916010</v>
      </c>
    </row>
    <row r="12" spans="1:26" ht="13.5">
      <c r="A12" s="58" t="s">
        <v>38</v>
      </c>
      <c r="B12" s="19">
        <v>3951457</v>
      </c>
      <c r="C12" s="19">
        <v>0</v>
      </c>
      <c r="D12" s="59">
        <v>4783820</v>
      </c>
      <c r="E12" s="60">
        <v>4783820</v>
      </c>
      <c r="F12" s="60">
        <v>344838</v>
      </c>
      <c r="G12" s="60">
        <v>344838</v>
      </c>
      <c r="H12" s="60">
        <v>345572</v>
      </c>
      <c r="I12" s="60">
        <v>1035248</v>
      </c>
      <c r="J12" s="60">
        <v>0</v>
      </c>
      <c r="K12" s="60">
        <v>0</v>
      </c>
      <c r="L12" s="60">
        <v>0</v>
      </c>
      <c r="M12" s="60">
        <v>0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1035248</v>
      </c>
      <c r="W12" s="60">
        <v>1195955</v>
      </c>
      <c r="X12" s="60">
        <v>-160707</v>
      </c>
      <c r="Y12" s="61">
        <v>-13.44</v>
      </c>
      <c r="Z12" s="62">
        <v>4783820</v>
      </c>
    </row>
    <row r="13" spans="1:26" ht="13.5">
      <c r="A13" s="58" t="s">
        <v>278</v>
      </c>
      <c r="B13" s="19">
        <v>12485462</v>
      </c>
      <c r="C13" s="19">
        <v>0</v>
      </c>
      <c r="D13" s="59">
        <v>24763590</v>
      </c>
      <c r="E13" s="60">
        <v>24763590</v>
      </c>
      <c r="F13" s="60">
        <v>0</v>
      </c>
      <c r="G13" s="60">
        <v>1041597</v>
      </c>
      <c r="H13" s="60">
        <v>2042898</v>
      </c>
      <c r="I13" s="60">
        <v>3084495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3084495</v>
      </c>
      <c r="W13" s="60">
        <v>6190898</v>
      </c>
      <c r="X13" s="60">
        <v>-3106403</v>
      </c>
      <c r="Y13" s="61">
        <v>-50.18</v>
      </c>
      <c r="Z13" s="62">
        <v>24763590</v>
      </c>
    </row>
    <row r="14" spans="1:26" ht="13.5">
      <c r="A14" s="58" t="s">
        <v>40</v>
      </c>
      <c r="B14" s="19">
        <v>12020200</v>
      </c>
      <c r="C14" s="19">
        <v>0</v>
      </c>
      <c r="D14" s="59">
        <v>12930380</v>
      </c>
      <c r="E14" s="60">
        <v>12930380</v>
      </c>
      <c r="F14" s="60">
        <v>1650123</v>
      </c>
      <c r="G14" s="60">
        <v>-12469</v>
      </c>
      <c r="H14" s="60">
        <v>0</v>
      </c>
      <c r="I14" s="60">
        <v>1637654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1637654</v>
      </c>
      <c r="W14" s="60">
        <v>3232595</v>
      </c>
      <c r="X14" s="60">
        <v>-1594941</v>
      </c>
      <c r="Y14" s="61">
        <v>-49.34</v>
      </c>
      <c r="Z14" s="62">
        <v>12930380</v>
      </c>
    </row>
    <row r="15" spans="1:26" ht="13.5">
      <c r="A15" s="58" t="s">
        <v>41</v>
      </c>
      <c r="B15" s="19">
        <v>22680680</v>
      </c>
      <c r="C15" s="19">
        <v>0</v>
      </c>
      <c r="D15" s="59">
        <v>88061470</v>
      </c>
      <c r="E15" s="60">
        <v>88061470</v>
      </c>
      <c r="F15" s="60">
        <v>-142754</v>
      </c>
      <c r="G15" s="60">
        <v>712636</v>
      </c>
      <c r="H15" s="60">
        <v>6078681</v>
      </c>
      <c r="I15" s="60">
        <v>6648563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6648563</v>
      </c>
      <c r="W15" s="60">
        <v>22015368</v>
      </c>
      <c r="X15" s="60">
        <v>-15366805</v>
      </c>
      <c r="Y15" s="61">
        <v>-69.8</v>
      </c>
      <c r="Z15" s="62">
        <v>88061470</v>
      </c>
    </row>
    <row r="16" spans="1:26" ht="13.5">
      <c r="A16" s="69" t="s">
        <v>42</v>
      </c>
      <c r="B16" s="19">
        <v>0</v>
      </c>
      <c r="C16" s="19">
        <v>0</v>
      </c>
      <c r="D16" s="59">
        <v>0</v>
      </c>
      <c r="E16" s="60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0</v>
      </c>
      <c r="X16" s="60">
        <v>0</v>
      </c>
      <c r="Y16" s="61">
        <v>0</v>
      </c>
      <c r="Z16" s="62">
        <v>0</v>
      </c>
    </row>
    <row r="17" spans="1:26" ht="13.5">
      <c r="A17" s="58" t="s">
        <v>43</v>
      </c>
      <c r="B17" s="19">
        <v>137094980</v>
      </c>
      <c r="C17" s="19">
        <v>0</v>
      </c>
      <c r="D17" s="59">
        <v>64350290</v>
      </c>
      <c r="E17" s="60">
        <v>64350290</v>
      </c>
      <c r="F17" s="60">
        <v>11846701</v>
      </c>
      <c r="G17" s="60">
        <v>9115252</v>
      </c>
      <c r="H17" s="60">
        <v>6909094</v>
      </c>
      <c r="I17" s="60">
        <v>27871047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27871047</v>
      </c>
      <c r="W17" s="60">
        <v>16087573</v>
      </c>
      <c r="X17" s="60">
        <v>11783474</v>
      </c>
      <c r="Y17" s="61">
        <v>73.25</v>
      </c>
      <c r="Z17" s="62">
        <v>64350290</v>
      </c>
    </row>
    <row r="18" spans="1:26" ht="13.5">
      <c r="A18" s="70" t="s">
        <v>44</v>
      </c>
      <c r="B18" s="71">
        <f>SUM(B11:B17)</f>
        <v>255669280</v>
      </c>
      <c r="C18" s="71">
        <f>SUM(C11:C17)</f>
        <v>0</v>
      </c>
      <c r="D18" s="72">
        <f aca="true" t="shared" si="1" ref="D18:Z18">SUM(D11:D17)</f>
        <v>269805560</v>
      </c>
      <c r="E18" s="73">
        <f t="shared" si="1"/>
        <v>269805560</v>
      </c>
      <c r="F18" s="73">
        <f t="shared" si="1"/>
        <v>19691932</v>
      </c>
      <c r="G18" s="73">
        <f t="shared" si="1"/>
        <v>16566510</v>
      </c>
      <c r="H18" s="73">
        <f t="shared" si="1"/>
        <v>21325376</v>
      </c>
      <c r="I18" s="73">
        <f t="shared" si="1"/>
        <v>57583818</v>
      </c>
      <c r="J18" s="73">
        <f t="shared" si="1"/>
        <v>0</v>
      </c>
      <c r="K18" s="73">
        <f t="shared" si="1"/>
        <v>0</v>
      </c>
      <c r="L18" s="73">
        <f t="shared" si="1"/>
        <v>0</v>
      </c>
      <c r="M18" s="73">
        <f t="shared" si="1"/>
        <v>0</v>
      </c>
      <c r="N18" s="73">
        <f t="shared" si="1"/>
        <v>0</v>
      </c>
      <c r="O18" s="73">
        <f t="shared" si="1"/>
        <v>0</v>
      </c>
      <c r="P18" s="73">
        <f t="shared" si="1"/>
        <v>0</v>
      </c>
      <c r="Q18" s="73">
        <f t="shared" si="1"/>
        <v>0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57583818</v>
      </c>
      <c r="W18" s="73">
        <f t="shared" si="1"/>
        <v>67451392</v>
      </c>
      <c r="X18" s="73">
        <f t="shared" si="1"/>
        <v>-9867574</v>
      </c>
      <c r="Y18" s="67">
        <f>+IF(W18&lt;&gt;0,(X18/W18)*100,0)</f>
        <v>-14.629162879247918</v>
      </c>
      <c r="Z18" s="74">
        <f t="shared" si="1"/>
        <v>269805560</v>
      </c>
    </row>
    <row r="19" spans="1:26" ht="13.5">
      <c r="A19" s="70" t="s">
        <v>45</v>
      </c>
      <c r="B19" s="75">
        <f>+B10-B18</f>
        <v>6866890</v>
      </c>
      <c r="C19" s="75">
        <f>+C10-C18</f>
        <v>0</v>
      </c>
      <c r="D19" s="76">
        <f aca="true" t="shared" si="2" ref="D19:Z19">+D10-D18</f>
        <v>620870</v>
      </c>
      <c r="E19" s="77">
        <f t="shared" si="2"/>
        <v>620870</v>
      </c>
      <c r="F19" s="77">
        <f t="shared" si="2"/>
        <v>14611566</v>
      </c>
      <c r="G19" s="77">
        <f t="shared" si="2"/>
        <v>11748881</v>
      </c>
      <c r="H19" s="77">
        <f t="shared" si="2"/>
        <v>-13775237</v>
      </c>
      <c r="I19" s="77">
        <f t="shared" si="2"/>
        <v>12585210</v>
      </c>
      <c r="J19" s="77">
        <f t="shared" si="2"/>
        <v>0</v>
      </c>
      <c r="K19" s="77">
        <f t="shared" si="2"/>
        <v>0</v>
      </c>
      <c r="L19" s="77">
        <f t="shared" si="2"/>
        <v>0</v>
      </c>
      <c r="M19" s="77">
        <f t="shared" si="2"/>
        <v>0</v>
      </c>
      <c r="N19" s="77">
        <f t="shared" si="2"/>
        <v>0</v>
      </c>
      <c r="O19" s="77">
        <f t="shared" si="2"/>
        <v>0</v>
      </c>
      <c r="P19" s="77">
        <f t="shared" si="2"/>
        <v>0</v>
      </c>
      <c r="Q19" s="77">
        <f t="shared" si="2"/>
        <v>0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12585210</v>
      </c>
      <c r="W19" s="77">
        <f>IF(E10=E18,0,W10-W18)</f>
        <v>155216</v>
      </c>
      <c r="X19" s="77">
        <f t="shared" si="2"/>
        <v>12429994</v>
      </c>
      <c r="Y19" s="78">
        <f>+IF(W19&lt;&gt;0,(X19/W19)*100,0)</f>
        <v>8008.191165859189</v>
      </c>
      <c r="Z19" s="79">
        <f t="shared" si="2"/>
        <v>620870</v>
      </c>
    </row>
    <row r="20" spans="1:26" ht="13.5">
      <c r="A20" s="58" t="s">
        <v>46</v>
      </c>
      <c r="B20" s="19">
        <v>0</v>
      </c>
      <c r="C20" s="19">
        <v>0</v>
      </c>
      <c r="D20" s="59">
        <v>10000000</v>
      </c>
      <c r="E20" s="60">
        <v>10000000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60">
        <v>0</v>
      </c>
      <c r="M20" s="60">
        <v>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0</v>
      </c>
      <c r="W20" s="60">
        <v>2500000</v>
      </c>
      <c r="X20" s="60">
        <v>-2500000</v>
      </c>
      <c r="Y20" s="61">
        <v>-100</v>
      </c>
      <c r="Z20" s="62">
        <v>10000000</v>
      </c>
    </row>
    <row r="21" spans="1:26" ht="13.5">
      <c r="A21" s="58" t="s">
        <v>279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>
        <v>0</v>
      </c>
      <c r="X21" s="82">
        <v>0</v>
      </c>
      <c r="Y21" s="83">
        <v>0</v>
      </c>
      <c r="Z21" s="84">
        <v>0</v>
      </c>
    </row>
    <row r="22" spans="1:26" ht="25.5">
      <c r="A22" s="85" t="s">
        <v>280</v>
      </c>
      <c r="B22" s="86">
        <f>SUM(B19:B21)</f>
        <v>6866890</v>
      </c>
      <c r="C22" s="86">
        <f>SUM(C19:C21)</f>
        <v>0</v>
      </c>
      <c r="D22" s="87">
        <f aca="true" t="shared" si="3" ref="D22:Z22">SUM(D19:D21)</f>
        <v>10620870</v>
      </c>
      <c r="E22" s="88">
        <f t="shared" si="3"/>
        <v>10620870</v>
      </c>
      <c r="F22" s="88">
        <f t="shared" si="3"/>
        <v>14611566</v>
      </c>
      <c r="G22" s="88">
        <f t="shared" si="3"/>
        <v>11748881</v>
      </c>
      <c r="H22" s="88">
        <f t="shared" si="3"/>
        <v>-13775237</v>
      </c>
      <c r="I22" s="88">
        <f t="shared" si="3"/>
        <v>12585210</v>
      </c>
      <c r="J22" s="88">
        <f t="shared" si="3"/>
        <v>0</v>
      </c>
      <c r="K22" s="88">
        <f t="shared" si="3"/>
        <v>0</v>
      </c>
      <c r="L22" s="88">
        <f t="shared" si="3"/>
        <v>0</v>
      </c>
      <c r="M22" s="88">
        <f t="shared" si="3"/>
        <v>0</v>
      </c>
      <c r="N22" s="88">
        <f t="shared" si="3"/>
        <v>0</v>
      </c>
      <c r="O22" s="88">
        <f t="shared" si="3"/>
        <v>0</v>
      </c>
      <c r="P22" s="88">
        <f t="shared" si="3"/>
        <v>0</v>
      </c>
      <c r="Q22" s="88">
        <f t="shared" si="3"/>
        <v>0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12585210</v>
      </c>
      <c r="W22" s="88">
        <f t="shared" si="3"/>
        <v>2655216</v>
      </c>
      <c r="X22" s="88">
        <f t="shared" si="3"/>
        <v>9929994</v>
      </c>
      <c r="Y22" s="89">
        <f>+IF(W22&lt;&gt;0,(X22/W22)*100,0)</f>
        <v>373.9806479020916</v>
      </c>
      <c r="Z22" s="90">
        <f t="shared" si="3"/>
        <v>10620870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>
        <v>0</v>
      </c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6866890</v>
      </c>
      <c r="C24" s="75">
        <f>SUM(C22:C23)</f>
        <v>0</v>
      </c>
      <c r="D24" s="76">
        <f aca="true" t="shared" si="4" ref="D24:Z24">SUM(D22:D23)</f>
        <v>10620870</v>
      </c>
      <c r="E24" s="77">
        <f t="shared" si="4"/>
        <v>10620870</v>
      </c>
      <c r="F24" s="77">
        <f t="shared" si="4"/>
        <v>14611566</v>
      </c>
      <c r="G24" s="77">
        <f t="shared" si="4"/>
        <v>11748881</v>
      </c>
      <c r="H24" s="77">
        <f t="shared" si="4"/>
        <v>-13775237</v>
      </c>
      <c r="I24" s="77">
        <f t="shared" si="4"/>
        <v>12585210</v>
      </c>
      <c r="J24" s="77">
        <f t="shared" si="4"/>
        <v>0</v>
      </c>
      <c r="K24" s="77">
        <f t="shared" si="4"/>
        <v>0</v>
      </c>
      <c r="L24" s="77">
        <f t="shared" si="4"/>
        <v>0</v>
      </c>
      <c r="M24" s="77">
        <f t="shared" si="4"/>
        <v>0</v>
      </c>
      <c r="N24" s="77">
        <f t="shared" si="4"/>
        <v>0</v>
      </c>
      <c r="O24" s="77">
        <f t="shared" si="4"/>
        <v>0</v>
      </c>
      <c r="P24" s="77">
        <f t="shared" si="4"/>
        <v>0</v>
      </c>
      <c r="Q24" s="77">
        <f t="shared" si="4"/>
        <v>0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12585210</v>
      </c>
      <c r="W24" s="77">
        <f t="shared" si="4"/>
        <v>2655216</v>
      </c>
      <c r="X24" s="77">
        <f t="shared" si="4"/>
        <v>9929994</v>
      </c>
      <c r="Y24" s="78">
        <f>+IF(W24&lt;&gt;0,(X24/W24)*100,0)</f>
        <v>373.9806479020916</v>
      </c>
      <c r="Z24" s="79">
        <f t="shared" si="4"/>
        <v>10620870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281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35040714</v>
      </c>
      <c r="C27" s="22">
        <v>0</v>
      </c>
      <c r="D27" s="99">
        <v>16300000</v>
      </c>
      <c r="E27" s="100">
        <v>16300000</v>
      </c>
      <c r="F27" s="100">
        <v>182129</v>
      </c>
      <c r="G27" s="100">
        <v>423091</v>
      </c>
      <c r="H27" s="100">
        <v>0</v>
      </c>
      <c r="I27" s="100">
        <v>605220</v>
      </c>
      <c r="J27" s="100">
        <v>0</v>
      </c>
      <c r="K27" s="100">
        <v>0</v>
      </c>
      <c r="L27" s="100">
        <v>0</v>
      </c>
      <c r="M27" s="100">
        <v>0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00">
        <v>0</v>
      </c>
      <c r="T27" s="100">
        <v>0</v>
      </c>
      <c r="U27" s="100">
        <v>0</v>
      </c>
      <c r="V27" s="100">
        <v>605220</v>
      </c>
      <c r="W27" s="100">
        <v>4075000</v>
      </c>
      <c r="X27" s="100">
        <v>-3469780</v>
      </c>
      <c r="Y27" s="101">
        <v>-85.15</v>
      </c>
      <c r="Z27" s="102">
        <v>16300000</v>
      </c>
    </row>
    <row r="28" spans="1:26" ht="13.5">
      <c r="A28" s="103" t="s">
        <v>46</v>
      </c>
      <c r="B28" s="19">
        <v>6420683</v>
      </c>
      <c r="C28" s="19">
        <v>0</v>
      </c>
      <c r="D28" s="59">
        <v>10000000</v>
      </c>
      <c r="E28" s="60">
        <v>10000000</v>
      </c>
      <c r="F28" s="60">
        <v>174156</v>
      </c>
      <c r="G28" s="60">
        <v>204099</v>
      </c>
      <c r="H28" s="60">
        <v>0</v>
      </c>
      <c r="I28" s="60">
        <v>378255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378255</v>
      </c>
      <c r="W28" s="60">
        <v>2500000</v>
      </c>
      <c r="X28" s="60">
        <v>-2121745</v>
      </c>
      <c r="Y28" s="61">
        <v>-84.87</v>
      </c>
      <c r="Z28" s="62">
        <v>10000000</v>
      </c>
    </row>
    <row r="29" spans="1:26" ht="13.5">
      <c r="A29" s="58" t="s">
        <v>282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0</v>
      </c>
      <c r="Y29" s="61">
        <v>0</v>
      </c>
      <c r="Z29" s="62">
        <v>0</v>
      </c>
    </row>
    <row r="30" spans="1:26" ht="13.5">
      <c r="A30" s="58" t="s">
        <v>52</v>
      </c>
      <c r="B30" s="19">
        <v>24451988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>
        <v>0</v>
      </c>
      <c r="Y30" s="61">
        <v>0</v>
      </c>
      <c r="Z30" s="62">
        <v>0</v>
      </c>
    </row>
    <row r="31" spans="1:26" ht="13.5">
      <c r="A31" s="58" t="s">
        <v>53</v>
      </c>
      <c r="B31" s="19">
        <v>4168043</v>
      </c>
      <c r="C31" s="19">
        <v>0</v>
      </c>
      <c r="D31" s="59">
        <v>6300000</v>
      </c>
      <c r="E31" s="60">
        <v>6300000</v>
      </c>
      <c r="F31" s="60">
        <v>7973</v>
      </c>
      <c r="G31" s="60">
        <v>218992</v>
      </c>
      <c r="H31" s="60">
        <v>0</v>
      </c>
      <c r="I31" s="60">
        <v>226965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226965</v>
      </c>
      <c r="W31" s="60">
        <v>1575000</v>
      </c>
      <c r="X31" s="60">
        <v>-1348035</v>
      </c>
      <c r="Y31" s="61">
        <v>-85.59</v>
      </c>
      <c r="Z31" s="62">
        <v>6300000</v>
      </c>
    </row>
    <row r="32" spans="1:26" ht="13.5">
      <c r="A32" s="70" t="s">
        <v>54</v>
      </c>
      <c r="B32" s="22">
        <f>SUM(B28:B31)</f>
        <v>35040714</v>
      </c>
      <c r="C32" s="22">
        <f>SUM(C28:C31)</f>
        <v>0</v>
      </c>
      <c r="D32" s="99">
        <f aca="true" t="shared" si="5" ref="D32:Z32">SUM(D28:D31)</f>
        <v>16300000</v>
      </c>
      <c r="E32" s="100">
        <f t="shared" si="5"/>
        <v>16300000</v>
      </c>
      <c r="F32" s="100">
        <f t="shared" si="5"/>
        <v>182129</v>
      </c>
      <c r="G32" s="100">
        <f t="shared" si="5"/>
        <v>423091</v>
      </c>
      <c r="H32" s="100">
        <f t="shared" si="5"/>
        <v>0</v>
      </c>
      <c r="I32" s="100">
        <f t="shared" si="5"/>
        <v>605220</v>
      </c>
      <c r="J32" s="100">
        <f t="shared" si="5"/>
        <v>0</v>
      </c>
      <c r="K32" s="100">
        <f t="shared" si="5"/>
        <v>0</v>
      </c>
      <c r="L32" s="100">
        <f t="shared" si="5"/>
        <v>0</v>
      </c>
      <c r="M32" s="100">
        <f t="shared" si="5"/>
        <v>0</v>
      </c>
      <c r="N32" s="100">
        <f t="shared" si="5"/>
        <v>0</v>
      </c>
      <c r="O32" s="100">
        <f t="shared" si="5"/>
        <v>0</v>
      </c>
      <c r="P32" s="100">
        <f t="shared" si="5"/>
        <v>0</v>
      </c>
      <c r="Q32" s="100">
        <f t="shared" si="5"/>
        <v>0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605220</v>
      </c>
      <c r="W32" s="100">
        <f t="shared" si="5"/>
        <v>4075000</v>
      </c>
      <c r="X32" s="100">
        <f t="shared" si="5"/>
        <v>-3469780</v>
      </c>
      <c r="Y32" s="101">
        <f>+IF(W32&lt;&gt;0,(X32/W32)*100,0)</f>
        <v>-85.14797546012271</v>
      </c>
      <c r="Z32" s="102">
        <f t="shared" si="5"/>
        <v>16300000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179939199</v>
      </c>
      <c r="C35" s="19">
        <v>0</v>
      </c>
      <c r="D35" s="59">
        <v>181394000</v>
      </c>
      <c r="E35" s="60">
        <v>181394000</v>
      </c>
      <c r="F35" s="60">
        <v>189519637</v>
      </c>
      <c r="G35" s="60">
        <v>203226964</v>
      </c>
      <c r="H35" s="60">
        <v>193751956</v>
      </c>
      <c r="I35" s="60">
        <v>193751956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193751956</v>
      </c>
      <c r="W35" s="60">
        <v>45348500</v>
      </c>
      <c r="X35" s="60">
        <v>148403456</v>
      </c>
      <c r="Y35" s="61">
        <v>327.25</v>
      </c>
      <c r="Z35" s="62">
        <v>181394000</v>
      </c>
    </row>
    <row r="36" spans="1:26" ht="13.5">
      <c r="A36" s="58" t="s">
        <v>57</v>
      </c>
      <c r="B36" s="19">
        <v>340445563</v>
      </c>
      <c r="C36" s="19">
        <v>0</v>
      </c>
      <c r="D36" s="59">
        <v>486202000</v>
      </c>
      <c r="E36" s="60">
        <v>486202000</v>
      </c>
      <c r="F36" s="60">
        <v>340453538</v>
      </c>
      <c r="G36" s="60">
        <v>340857718</v>
      </c>
      <c r="H36" s="60">
        <v>340123764</v>
      </c>
      <c r="I36" s="60">
        <v>340123764</v>
      </c>
      <c r="J36" s="60">
        <v>0</v>
      </c>
      <c r="K36" s="60">
        <v>0</v>
      </c>
      <c r="L36" s="60">
        <v>0</v>
      </c>
      <c r="M36" s="60">
        <v>0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340123764</v>
      </c>
      <c r="W36" s="60">
        <v>121550500</v>
      </c>
      <c r="X36" s="60">
        <v>218573264</v>
      </c>
      <c r="Y36" s="61">
        <v>179.82</v>
      </c>
      <c r="Z36" s="62">
        <v>486202000</v>
      </c>
    </row>
    <row r="37" spans="1:26" ht="13.5">
      <c r="A37" s="58" t="s">
        <v>58</v>
      </c>
      <c r="B37" s="19">
        <v>47788441</v>
      </c>
      <c r="C37" s="19">
        <v>0</v>
      </c>
      <c r="D37" s="59">
        <v>24409000</v>
      </c>
      <c r="E37" s="60">
        <v>24409000</v>
      </c>
      <c r="F37" s="60">
        <v>30053163</v>
      </c>
      <c r="G37" s="60">
        <v>31686114</v>
      </c>
      <c r="H37" s="60">
        <v>34907246</v>
      </c>
      <c r="I37" s="60">
        <v>34907246</v>
      </c>
      <c r="J37" s="60">
        <v>0</v>
      </c>
      <c r="K37" s="60">
        <v>0</v>
      </c>
      <c r="L37" s="60">
        <v>0</v>
      </c>
      <c r="M37" s="60">
        <v>0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34907246</v>
      </c>
      <c r="W37" s="60">
        <v>6102250</v>
      </c>
      <c r="X37" s="60">
        <v>28804996</v>
      </c>
      <c r="Y37" s="61">
        <v>472.04</v>
      </c>
      <c r="Z37" s="62">
        <v>24409000</v>
      </c>
    </row>
    <row r="38" spans="1:26" ht="13.5">
      <c r="A38" s="58" t="s">
        <v>59</v>
      </c>
      <c r="B38" s="19">
        <v>172077677</v>
      </c>
      <c r="C38" s="19">
        <v>0</v>
      </c>
      <c r="D38" s="59">
        <v>161002000</v>
      </c>
      <c r="E38" s="60">
        <v>161002000</v>
      </c>
      <c r="F38" s="60">
        <v>184789818</v>
      </c>
      <c r="G38" s="60">
        <v>184305054</v>
      </c>
      <c r="H38" s="60">
        <v>183812332</v>
      </c>
      <c r="I38" s="60">
        <v>183812332</v>
      </c>
      <c r="J38" s="60">
        <v>0</v>
      </c>
      <c r="K38" s="60">
        <v>0</v>
      </c>
      <c r="L38" s="60">
        <v>0</v>
      </c>
      <c r="M38" s="60">
        <v>0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183812332</v>
      </c>
      <c r="W38" s="60">
        <v>40250500</v>
      </c>
      <c r="X38" s="60">
        <v>143561832</v>
      </c>
      <c r="Y38" s="61">
        <v>356.67</v>
      </c>
      <c r="Z38" s="62">
        <v>161002000</v>
      </c>
    </row>
    <row r="39" spans="1:26" ht="13.5">
      <c r="A39" s="58" t="s">
        <v>60</v>
      </c>
      <c r="B39" s="19">
        <v>300518644</v>
      </c>
      <c r="C39" s="19">
        <v>0</v>
      </c>
      <c r="D39" s="59">
        <v>482185000</v>
      </c>
      <c r="E39" s="60">
        <v>482185000</v>
      </c>
      <c r="F39" s="60">
        <v>315130194</v>
      </c>
      <c r="G39" s="60">
        <v>328093514</v>
      </c>
      <c r="H39" s="60">
        <v>315156142</v>
      </c>
      <c r="I39" s="60">
        <v>315156142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315156142</v>
      </c>
      <c r="W39" s="60">
        <v>120546250</v>
      </c>
      <c r="X39" s="60">
        <v>194609892</v>
      </c>
      <c r="Y39" s="61">
        <v>161.44</v>
      </c>
      <c r="Z39" s="62">
        <v>482185000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48629570</v>
      </c>
      <c r="C42" s="19">
        <v>0</v>
      </c>
      <c r="D42" s="59">
        <v>40584000</v>
      </c>
      <c r="E42" s="60">
        <v>40584000</v>
      </c>
      <c r="F42" s="60">
        <v>-2103310</v>
      </c>
      <c r="G42" s="60">
        <v>1132869</v>
      </c>
      <c r="H42" s="60">
        <v>-63625</v>
      </c>
      <c r="I42" s="60">
        <v>-1034066</v>
      </c>
      <c r="J42" s="60">
        <v>0</v>
      </c>
      <c r="K42" s="60">
        <v>0</v>
      </c>
      <c r="L42" s="60">
        <v>0</v>
      </c>
      <c r="M42" s="60">
        <v>0</v>
      </c>
      <c r="N42" s="60">
        <v>0</v>
      </c>
      <c r="O42" s="60">
        <v>0</v>
      </c>
      <c r="P42" s="60">
        <v>0</v>
      </c>
      <c r="Q42" s="60">
        <v>0</v>
      </c>
      <c r="R42" s="60">
        <v>0</v>
      </c>
      <c r="S42" s="60">
        <v>0</v>
      </c>
      <c r="T42" s="60">
        <v>0</v>
      </c>
      <c r="U42" s="60">
        <v>0</v>
      </c>
      <c r="V42" s="60">
        <v>-1034066</v>
      </c>
      <c r="W42" s="60">
        <v>22684000</v>
      </c>
      <c r="X42" s="60">
        <v>-23718066</v>
      </c>
      <c r="Y42" s="61">
        <v>-104.56</v>
      </c>
      <c r="Z42" s="62">
        <v>40584000</v>
      </c>
    </row>
    <row r="43" spans="1:26" ht="13.5">
      <c r="A43" s="58" t="s">
        <v>63</v>
      </c>
      <c r="B43" s="19">
        <v>-34795045</v>
      </c>
      <c r="C43" s="19">
        <v>0</v>
      </c>
      <c r="D43" s="59">
        <v>-16300000</v>
      </c>
      <c r="E43" s="60">
        <v>-16300000</v>
      </c>
      <c r="F43" s="60">
        <v>-182129</v>
      </c>
      <c r="G43" s="60">
        <v>-423091</v>
      </c>
      <c r="H43" s="60">
        <v>0</v>
      </c>
      <c r="I43" s="60">
        <v>-605220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-605220</v>
      </c>
      <c r="W43" s="60">
        <v>-2608000</v>
      </c>
      <c r="X43" s="60">
        <v>2002780</v>
      </c>
      <c r="Y43" s="61">
        <v>-76.79</v>
      </c>
      <c r="Z43" s="62">
        <v>-16300000</v>
      </c>
    </row>
    <row r="44" spans="1:26" ht="13.5">
      <c r="A44" s="58" t="s">
        <v>64</v>
      </c>
      <c r="B44" s="19">
        <v>11161970</v>
      </c>
      <c r="C44" s="19">
        <v>0</v>
      </c>
      <c r="D44" s="59">
        <v>-8861000</v>
      </c>
      <c r="E44" s="60">
        <v>-8861000</v>
      </c>
      <c r="F44" s="60">
        <v>-1262639</v>
      </c>
      <c r="G44" s="60">
        <v>0</v>
      </c>
      <c r="H44" s="60">
        <v>0</v>
      </c>
      <c r="I44" s="60">
        <v>-1262639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-1262639</v>
      </c>
      <c r="W44" s="60">
        <v>0</v>
      </c>
      <c r="X44" s="60">
        <v>-1262639</v>
      </c>
      <c r="Y44" s="61">
        <v>0</v>
      </c>
      <c r="Z44" s="62">
        <v>-8861000</v>
      </c>
    </row>
    <row r="45" spans="1:26" ht="13.5">
      <c r="A45" s="70" t="s">
        <v>65</v>
      </c>
      <c r="B45" s="22">
        <v>159236941</v>
      </c>
      <c r="C45" s="22">
        <v>0</v>
      </c>
      <c r="D45" s="99">
        <v>174155000</v>
      </c>
      <c r="E45" s="100">
        <v>174155000</v>
      </c>
      <c r="F45" s="100">
        <v>155688863</v>
      </c>
      <c r="G45" s="100">
        <v>156398641</v>
      </c>
      <c r="H45" s="100">
        <v>156335016</v>
      </c>
      <c r="I45" s="100">
        <v>156335016</v>
      </c>
      <c r="J45" s="100">
        <v>0</v>
      </c>
      <c r="K45" s="100">
        <v>0</v>
      </c>
      <c r="L45" s="100">
        <v>0</v>
      </c>
      <c r="M45" s="100">
        <v>0</v>
      </c>
      <c r="N45" s="100">
        <v>0</v>
      </c>
      <c r="O45" s="100">
        <v>0</v>
      </c>
      <c r="P45" s="100">
        <v>0</v>
      </c>
      <c r="Q45" s="100">
        <v>0</v>
      </c>
      <c r="R45" s="100">
        <v>0</v>
      </c>
      <c r="S45" s="100">
        <v>0</v>
      </c>
      <c r="T45" s="100">
        <v>0</v>
      </c>
      <c r="U45" s="100">
        <v>0</v>
      </c>
      <c r="V45" s="100">
        <v>156335016</v>
      </c>
      <c r="W45" s="100">
        <v>178808000</v>
      </c>
      <c r="X45" s="100">
        <v>-22472984</v>
      </c>
      <c r="Y45" s="101">
        <v>-12.57</v>
      </c>
      <c r="Z45" s="102">
        <v>174155000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283</v>
      </c>
      <c r="B47" s="115" t="s">
        <v>268</v>
      </c>
      <c r="C47" s="115"/>
      <c r="D47" s="116" t="s">
        <v>269</v>
      </c>
      <c r="E47" s="117" t="s">
        <v>270</v>
      </c>
      <c r="F47" s="118"/>
      <c r="G47" s="118"/>
      <c r="H47" s="118"/>
      <c r="I47" s="119" t="s">
        <v>271</v>
      </c>
      <c r="J47" s="118"/>
      <c r="K47" s="118"/>
      <c r="L47" s="118"/>
      <c r="M47" s="120"/>
      <c r="N47" s="120"/>
      <c r="O47" s="120"/>
      <c r="P47" s="120"/>
      <c r="Q47" s="120"/>
      <c r="R47" s="120"/>
      <c r="S47" s="120"/>
      <c r="T47" s="120"/>
      <c r="U47" s="120"/>
      <c r="V47" s="119" t="s">
        <v>272</v>
      </c>
      <c r="W47" s="119" t="s">
        <v>273</v>
      </c>
      <c r="X47" s="119" t="s">
        <v>274</v>
      </c>
      <c r="Y47" s="119" t="s">
        <v>275</v>
      </c>
      <c r="Z47" s="121" t="s">
        <v>276</v>
      </c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7309299</v>
      </c>
      <c r="C49" s="52">
        <v>0</v>
      </c>
      <c r="D49" s="129">
        <v>142409</v>
      </c>
      <c r="E49" s="54">
        <v>53003</v>
      </c>
      <c r="F49" s="54">
        <v>0</v>
      </c>
      <c r="G49" s="54">
        <v>0</v>
      </c>
      <c r="H49" s="54">
        <v>0</v>
      </c>
      <c r="I49" s="54">
        <v>29166</v>
      </c>
      <c r="J49" s="54">
        <v>0</v>
      </c>
      <c r="K49" s="54">
        <v>0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39837</v>
      </c>
      <c r="W49" s="54">
        <v>0</v>
      </c>
      <c r="X49" s="54">
        <v>0</v>
      </c>
      <c r="Y49" s="54">
        <v>0</v>
      </c>
      <c r="Z49" s="130">
        <v>7573714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18270924</v>
      </c>
      <c r="C51" s="52">
        <v>0</v>
      </c>
      <c r="D51" s="129">
        <v>0</v>
      </c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0</v>
      </c>
      <c r="Y51" s="54">
        <v>0</v>
      </c>
      <c r="Z51" s="130">
        <v>18270924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284</v>
      </c>
      <c r="B58" s="5">
        <f>IF(B67=0,0,+(B76/B67)*100)</f>
        <v>100</v>
      </c>
      <c r="C58" s="5">
        <f>IF(C67=0,0,+(C76/C67)*100)</f>
        <v>0</v>
      </c>
      <c r="D58" s="6">
        <f aca="true" t="shared" si="6" ref="D58:Z58">IF(D67=0,0,+(D76/D67)*100)</f>
        <v>100.00258002988483</v>
      </c>
      <c r="E58" s="7">
        <f t="shared" si="6"/>
        <v>100.00258002988483</v>
      </c>
      <c r="F58" s="7">
        <f t="shared" si="6"/>
        <v>100</v>
      </c>
      <c r="G58" s="7">
        <f t="shared" si="6"/>
        <v>100</v>
      </c>
      <c r="H58" s="7">
        <f t="shared" si="6"/>
        <v>100</v>
      </c>
      <c r="I58" s="7">
        <f t="shared" si="6"/>
        <v>100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100</v>
      </c>
      <c r="W58" s="7">
        <f t="shared" si="6"/>
        <v>64.005462948948</v>
      </c>
      <c r="X58" s="7">
        <f t="shared" si="6"/>
        <v>0</v>
      </c>
      <c r="Y58" s="7">
        <f t="shared" si="6"/>
        <v>0</v>
      </c>
      <c r="Z58" s="8">
        <f t="shared" si="6"/>
        <v>100.00258002988483</v>
      </c>
    </row>
    <row r="59" spans="1:26" ht="13.5">
      <c r="A59" s="37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0</v>
      </c>
      <c r="E59" s="10">
        <f t="shared" si="7"/>
        <v>0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0</v>
      </c>
    </row>
    <row r="60" spans="1:26" ht="13.5">
      <c r="A60" s="38" t="s">
        <v>32</v>
      </c>
      <c r="B60" s="12">
        <f t="shared" si="7"/>
        <v>100</v>
      </c>
      <c r="C60" s="12">
        <f t="shared" si="7"/>
        <v>0</v>
      </c>
      <c r="D60" s="3">
        <f t="shared" si="7"/>
        <v>100.00258002988483</v>
      </c>
      <c r="E60" s="13">
        <f t="shared" si="7"/>
        <v>100.00258002988483</v>
      </c>
      <c r="F60" s="13">
        <f t="shared" si="7"/>
        <v>100</v>
      </c>
      <c r="G60" s="13">
        <f t="shared" si="7"/>
        <v>100</v>
      </c>
      <c r="H60" s="13">
        <f t="shared" si="7"/>
        <v>100</v>
      </c>
      <c r="I60" s="13">
        <f t="shared" si="7"/>
        <v>100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100</v>
      </c>
      <c r="W60" s="13">
        <f t="shared" si="7"/>
        <v>64.005462948948</v>
      </c>
      <c r="X60" s="13">
        <f t="shared" si="7"/>
        <v>0</v>
      </c>
      <c r="Y60" s="13">
        <f t="shared" si="7"/>
        <v>0</v>
      </c>
      <c r="Z60" s="14">
        <f t="shared" si="7"/>
        <v>100.00258002988483</v>
      </c>
    </row>
    <row r="61" spans="1:26" ht="13.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9" t="s">
        <v>104</v>
      </c>
      <c r="B62" s="12">
        <f t="shared" si="7"/>
        <v>101.78511160850105</v>
      </c>
      <c r="C62" s="12">
        <f t="shared" si="7"/>
        <v>0</v>
      </c>
      <c r="D62" s="3">
        <f t="shared" si="7"/>
        <v>100.00258002988483</v>
      </c>
      <c r="E62" s="13">
        <f t="shared" si="7"/>
        <v>100.00258002988483</v>
      </c>
      <c r="F62" s="13">
        <f t="shared" si="7"/>
        <v>100</v>
      </c>
      <c r="G62" s="13">
        <f t="shared" si="7"/>
        <v>103.84392951340793</v>
      </c>
      <c r="H62" s="13">
        <f t="shared" si="7"/>
        <v>100.02850427556338</v>
      </c>
      <c r="I62" s="13">
        <f t="shared" si="7"/>
        <v>101.59157316244472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101.59157316244472</v>
      </c>
      <c r="W62" s="13">
        <f t="shared" si="7"/>
        <v>64.005462948948</v>
      </c>
      <c r="X62" s="13">
        <f t="shared" si="7"/>
        <v>0</v>
      </c>
      <c r="Y62" s="13">
        <f t="shared" si="7"/>
        <v>0</v>
      </c>
      <c r="Z62" s="14">
        <f t="shared" si="7"/>
        <v>100.00258002988483</v>
      </c>
    </row>
    <row r="63" spans="1:26" ht="13.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3.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1" t="s">
        <v>285</v>
      </c>
      <c r="B67" s="24">
        <v>88808087</v>
      </c>
      <c r="C67" s="24"/>
      <c r="D67" s="25">
        <v>96510510</v>
      </c>
      <c r="E67" s="26">
        <v>96510510</v>
      </c>
      <c r="F67" s="26">
        <v>3103230</v>
      </c>
      <c r="G67" s="26">
        <v>6898670</v>
      </c>
      <c r="H67" s="26">
        <v>6414901</v>
      </c>
      <c r="I67" s="26">
        <v>16416801</v>
      </c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>
        <v>16416801</v>
      </c>
      <c r="W67" s="26">
        <v>24127628</v>
      </c>
      <c r="X67" s="26"/>
      <c r="Y67" s="25"/>
      <c r="Z67" s="27">
        <v>96510510</v>
      </c>
    </row>
    <row r="68" spans="1:26" ht="13.5" hidden="1">
      <c r="A68" s="37" t="s">
        <v>31</v>
      </c>
      <c r="B68" s="19"/>
      <c r="C68" s="19"/>
      <c r="D68" s="20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0"/>
      <c r="Z68" s="23"/>
    </row>
    <row r="69" spans="1:26" ht="13.5" hidden="1">
      <c r="A69" s="38" t="s">
        <v>32</v>
      </c>
      <c r="B69" s="19">
        <v>88808087</v>
      </c>
      <c r="C69" s="19"/>
      <c r="D69" s="20">
        <v>96510510</v>
      </c>
      <c r="E69" s="21">
        <v>96510510</v>
      </c>
      <c r="F69" s="21">
        <v>3103230</v>
      </c>
      <c r="G69" s="21">
        <v>6898670</v>
      </c>
      <c r="H69" s="21">
        <v>6414901</v>
      </c>
      <c r="I69" s="21">
        <v>16416801</v>
      </c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>
        <v>16416801</v>
      </c>
      <c r="W69" s="21">
        <v>24127628</v>
      </c>
      <c r="X69" s="21"/>
      <c r="Y69" s="20"/>
      <c r="Z69" s="23">
        <v>96510510</v>
      </c>
    </row>
    <row r="70" spans="1:26" ht="13.5" hidden="1">
      <c r="A70" s="39" t="s">
        <v>103</v>
      </c>
      <c r="B70" s="19"/>
      <c r="C70" s="19"/>
      <c r="D70" s="20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0"/>
      <c r="Z70" s="23"/>
    </row>
    <row r="71" spans="1:26" ht="13.5" hidden="1">
      <c r="A71" s="39" t="s">
        <v>104</v>
      </c>
      <c r="B71" s="19">
        <v>87250567</v>
      </c>
      <c r="C71" s="19"/>
      <c r="D71" s="20">
        <v>96510510</v>
      </c>
      <c r="E71" s="21">
        <v>96510510</v>
      </c>
      <c r="F71" s="21">
        <v>3103230</v>
      </c>
      <c r="G71" s="21">
        <v>6643306</v>
      </c>
      <c r="H71" s="21">
        <v>6413073</v>
      </c>
      <c r="I71" s="21">
        <v>16159609</v>
      </c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>
        <v>16159609</v>
      </c>
      <c r="W71" s="21">
        <v>24127628</v>
      </c>
      <c r="X71" s="21"/>
      <c r="Y71" s="20"/>
      <c r="Z71" s="23">
        <v>96510510</v>
      </c>
    </row>
    <row r="72" spans="1:26" ht="13.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0"/>
      <c r="Z72" s="23"/>
    </row>
    <row r="73" spans="1:26" ht="13.5" hidden="1">
      <c r="A73" s="39" t="s">
        <v>106</v>
      </c>
      <c r="B73" s="19"/>
      <c r="C73" s="19"/>
      <c r="D73" s="20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0"/>
      <c r="Z73" s="23"/>
    </row>
    <row r="74" spans="1:26" ht="13.5" hidden="1">
      <c r="A74" s="39" t="s">
        <v>107</v>
      </c>
      <c r="B74" s="19">
        <v>1557520</v>
      </c>
      <c r="C74" s="19"/>
      <c r="D74" s="20"/>
      <c r="E74" s="21"/>
      <c r="F74" s="21"/>
      <c r="G74" s="21">
        <v>255364</v>
      </c>
      <c r="H74" s="21">
        <v>1828</v>
      </c>
      <c r="I74" s="21">
        <v>257192</v>
      </c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>
        <v>257192</v>
      </c>
      <c r="W74" s="21"/>
      <c r="X74" s="21"/>
      <c r="Y74" s="20"/>
      <c r="Z74" s="23"/>
    </row>
    <row r="75" spans="1:26" ht="13.5" hidden="1">
      <c r="A75" s="40" t="s">
        <v>110</v>
      </c>
      <c r="B75" s="28"/>
      <c r="C75" s="28"/>
      <c r="D75" s="29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29"/>
      <c r="Z75" s="31"/>
    </row>
    <row r="76" spans="1:26" ht="13.5" hidden="1">
      <c r="A76" s="42" t="s">
        <v>286</v>
      </c>
      <c r="B76" s="32">
        <v>88808087</v>
      </c>
      <c r="C76" s="32"/>
      <c r="D76" s="33">
        <v>96513000</v>
      </c>
      <c r="E76" s="34">
        <v>96513000</v>
      </c>
      <c r="F76" s="34">
        <v>3103230</v>
      </c>
      <c r="G76" s="34">
        <v>6898670</v>
      </c>
      <c r="H76" s="34">
        <v>6414901</v>
      </c>
      <c r="I76" s="34">
        <v>16416801</v>
      </c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>
        <v>16416801</v>
      </c>
      <c r="W76" s="34">
        <v>15443000</v>
      </c>
      <c r="X76" s="34"/>
      <c r="Y76" s="33"/>
      <c r="Z76" s="35">
        <v>96513000</v>
      </c>
    </row>
    <row r="77" spans="1:26" ht="13.5" hidden="1">
      <c r="A77" s="37" t="s">
        <v>31</v>
      </c>
      <c r="B77" s="19"/>
      <c r="C77" s="19"/>
      <c r="D77" s="20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0"/>
      <c r="Z77" s="23"/>
    </row>
    <row r="78" spans="1:26" ht="13.5" hidden="1">
      <c r="A78" s="38" t="s">
        <v>32</v>
      </c>
      <c r="B78" s="19">
        <v>88808087</v>
      </c>
      <c r="C78" s="19"/>
      <c r="D78" s="20">
        <v>96513000</v>
      </c>
      <c r="E78" s="21">
        <v>96513000</v>
      </c>
      <c r="F78" s="21">
        <v>3103230</v>
      </c>
      <c r="G78" s="21">
        <v>6898670</v>
      </c>
      <c r="H78" s="21">
        <v>6414901</v>
      </c>
      <c r="I78" s="21">
        <v>16416801</v>
      </c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>
        <v>16416801</v>
      </c>
      <c r="W78" s="21">
        <v>15443000</v>
      </c>
      <c r="X78" s="21"/>
      <c r="Y78" s="20"/>
      <c r="Z78" s="23">
        <v>96513000</v>
      </c>
    </row>
    <row r="79" spans="1:26" ht="13.5" hidden="1">
      <c r="A79" s="39" t="s">
        <v>103</v>
      </c>
      <c r="B79" s="19"/>
      <c r="C79" s="19"/>
      <c r="D79" s="20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0"/>
      <c r="Z79" s="23"/>
    </row>
    <row r="80" spans="1:26" ht="13.5" hidden="1">
      <c r="A80" s="39" t="s">
        <v>104</v>
      </c>
      <c r="B80" s="19">
        <v>88808087</v>
      </c>
      <c r="C80" s="19"/>
      <c r="D80" s="20">
        <v>96513000</v>
      </c>
      <c r="E80" s="21">
        <v>96513000</v>
      </c>
      <c r="F80" s="21">
        <v>3103230</v>
      </c>
      <c r="G80" s="21">
        <v>6898670</v>
      </c>
      <c r="H80" s="21">
        <v>6414901</v>
      </c>
      <c r="I80" s="21">
        <v>16416801</v>
      </c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>
        <v>16416801</v>
      </c>
      <c r="W80" s="21">
        <v>15443000</v>
      </c>
      <c r="X80" s="21"/>
      <c r="Y80" s="20"/>
      <c r="Z80" s="23">
        <v>96513000</v>
      </c>
    </row>
    <row r="81" spans="1:26" ht="13.5" hidden="1">
      <c r="A81" s="39" t="s">
        <v>105</v>
      </c>
      <c r="B81" s="19"/>
      <c r="C81" s="19"/>
      <c r="D81" s="20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0"/>
      <c r="Z81" s="23"/>
    </row>
    <row r="82" spans="1:26" ht="13.5" hidden="1">
      <c r="A82" s="39" t="s">
        <v>106</v>
      </c>
      <c r="B82" s="19"/>
      <c r="C82" s="19"/>
      <c r="D82" s="20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0"/>
      <c r="Z82" s="23"/>
    </row>
    <row r="83" spans="1:26" ht="13.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3.5" hidden="1">
      <c r="A84" s="40" t="s">
        <v>110</v>
      </c>
      <c r="B84" s="28"/>
      <c r="C84" s="28"/>
      <c r="D84" s="29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29"/>
      <c r="Z84" s="31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36" customHeight="1">
      <c r="A1" s="327" t="s">
        <v>265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266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11027406</v>
      </c>
      <c r="D5" s="357">
        <f t="shared" si="0"/>
        <v>0</v>
      </c>
      <c r="E5" s="356">
        <f t="shared" si="0"/>
        <v>74277360</v>
      </c>
      <c r="F5" s="358">
        <f t="shared" si="0"/>
        <v>74277360</v>
      </c>
      <c r="G5" s="358">
        <f t="shared" si="0"/>
        <v>0</v>
      </c>
      <c r="H5" s="356">
        <f t="shared" si="0"/>
        <v>379545</v>
      </c>
      <c r="I5" s="356">
        <f t="shared" si="0"/>
        <v>65000</v>
      </c>
      <c r="J5" s="358">
        <f t="shared" si="0"/>
        <v>444545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444545</v>
      </c>
      <c r="X5" s="356">
        <f t="shared" si="0"/>
        <v>18569340</v>
      </c>
      <c r="Y5" s="358">
        <f t="shared" si="0"/>
        <v>-18124795</v>
      </c>
      <c r="Z5" s="359">
        <f>+IF(X5&lt;&gt;0,+(Y5/X5)*100,0)</f>
        <v>-97.60602692395098</v>
      </c>
      <c r="AA5" s="360">
        <f>+AA6+AA8+AA11+AA13+AA15</f>
        <v>74277360</v>
      </c>
    </row>
    <row r="6" spans="1:27" ht="13.5">
      <c r="A6" s="361" t="s">
        <v>204</v>
      </c>
      <c r="B6" s="142"/>
      <c r="C6" s="60">
        <f>+C7</f>
        <v>7100364</v>
      </c>
      <c r="D6" s="340">
        <f aca="true" t="shared" si="1" ref="D6:AA6">+D7</f>
        <v>0</v>
      </c>
      <c r="E6" s="60">
        <f t="shared" si="1"/>
        <v>70264860</v>
      </c>
      <c r="F6" s="59">
        <f t="shared" si="1"/>
        <v>70264860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17566215</v>
      </c>
      <c r="Y6" s="59">
        <f t="shared" si="1"/>
        <v>-17566215</v>
      </c>
      <c r="Z6" s="61">
        <f>+IF(X6&lt;&gt;0,+(Y6/X6)*100,0)</f>
        <v>-100</v>
      </c>
      <c r="AA6" s="62">
        <f t="shared" si="1"/>
        <v>70264860</v>
      </c>
    </row>
    <row r="7" spans="1:27" ht="13.5">
      <c r="A7" s="291" t="s">
        <v>228</v>
      </c>
      <c r="B7" s="142"/>
      <c r="C7" s="60">
        <v>7100364</v>
      </c>
      <c r="D7" s="340"/>
      <c r="E7" s="60">
        <v>70264860</v>
      </c>
      <c r="F7" s="59">
        <v>70264860</v>
      </c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>
        <v>17566215</v>
      </c>
      <c r="Y7" s="59">
        <v>-17566215</v>
      </c>
      <c r="Z7" s="61">
        <v>-100</v>
      </c>
      <c r="AA7" s="62">
        <v>70264860</v>
      </c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3927042</v>
      </c>
      <c r="D11" s="363">
        <f aca="true" t="shared" si="3" ref="D11:AA11">+D12</f>
        <v>0</v>
      </c>
      <c r="E11" s="362">
        <f t="shared" si="3"/>
        <v>4012500</v>
      </c>
      <c r="F11" s="364">
        <f t="shared" si="3"/>
        <v>4012500</v>
      </c>
      <c r="G11" s="364">
        <f t="shared" si="3"/>
        <v>0</v>
      </c>
      <c r="H11" s="362">
        <f t="shared" si="3"/>
        <v>379545</v>
      </c>
      <c r="I11" s="362">
        <f t="shared" si="3"/>
        <v>65000</v>
      </c>
      <c r="J11" s="364">
        <f t="shared" si="3"/>
        <v>444545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444545</v>
      </c>
      <c r="X11" s="362">
        <f t="shared" si="3"/>
        <v>1003125</v>
      </c>
      <c r="Y11" s="364">
        <f t="shared" si="3"/>
        <v>-558580</v>
      </c>
      <c r="Z11" s="365">
        <f>+IF(X11&lt;&gt;0,+(Y11/X11)*100,0)</f>
        <v>-55.683987538940805</v>
      </c>
      <c r="AA11" s="366">
        <f t="shared" si="3"/>
        <v>4012500</v>
      </c>
    </row>
    <row r="12" spans="1:27" ht="13.5">
      <c r="A12" s="291" t="s">
        <v>231</v>
      </c>
      <c r="B12" s="136"/>
      <c r="C12" s="60">
        <v>3927042</v>
      </c>
      <c r="D12" s="340"/>
      <c r="E12" s="60">
        <v>4012500</v>
      </c>
      <c r="F12" s="59">
        <v>4012500</v>
      </c>
      <c r="G12" s="59"/>
      <c r="H12" s="60">
        <v>379545</v>
      </c>
      <c r="I12" s="60">
        <v>65000</v>
      </c>
      <c r="J12" s="59">
        <v>444545</v>
      </c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>
        <v>444545</v>
      </c>
      <c r="X12" s="60">
        <v>1003125</v>
      </c>
      <c r="Y12" s="59">
        <v>-558580</v>
      </c>
      <c r="Z12" s="61">
        <v>-55.68</v>
      </c>
      <c r="AA12" s="62">
        <v>4012500</v>
      </c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312948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54334</v>
      </c>
      <c r="I22" s="343">
        <f t="shared" si="6"/>
        <v>0</v>
      </c>
      <c r="J22" s="345">
        <f t="shared" si="6"/>
        <v>54334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54334</v>
      </c>
      <c r="X22" s="343">
        <f t="shared" si="6"/>
        <v>0</v>
      </c>
      <c r="Y22" s="345">
        <f t="shared" si="6"/>
        <v>54334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>
        <v>312948</v>
      </c>
      <c r="D27" s="340"/>
      <c r="E27" s="60"/>
      <c r="F27" s="59"/>
      <c r="G27" s="59"/>
      <c r="H27" s="60">
        <v>54334</v>
      </c>
      <c r="I27" s="60"/>
      <c r="J27" s="59">
        <v>54334</v>
      </c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>
        <v>54334</v>
      </c>
      <c r="X27" s="60"/>
      <c r="Y27" s="59">
        <v>54334</v>
      </c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2620614</v>
      </c>
      <c r="D40" s="344">
        <f t="shared" si="9"/>
        <v>0</v>
      </c>
      <c r="E40" s="343">
        <f t="shared" si="9"/>
        <v>3922960</v>
      </c>
      <c r="F40" s="345">
        <f t="shared" si="9"/>
        <v>3922960</v>
      </c>
      <c r="G40" s="345">
        <f t="shared" si="9"/>
        <v>0</v>
      </c>
      <c r="H40" s="343">
        <f t="shared" si="9"/>
        <v>223067</v>
      </c>
      <c r="I40" s="343">
        <f t="shared" si="9"/>
        <v>92005</v>
      </c>
      <c r="J40" s="345">
        <f t="shared" si="9"/>
        <v>315072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315072</v>
      </c>
      <c r="X40" s="343">
        <f t="shared" si="9"/>
        <v>980740</v>
      </c>
      <c r="Y40" s="345">
        <f t="shared" si="9"/>
        <v>-665668</v>
      </c>
      <c r="Z40" s="336">
        <f>+IF(X40&lt;&gt;0,+(Y40/X40)*100,0)</f>
        <v>-67.87405428553949</v>
      </c>
      <c r="AA40" s="350">
        <f>SUM(AA41:AA49)</f>
        <v>3922960</v>
      </c>
    </row>
    <row r="41" spans="1:27" ht="13.5">
      <c r="A41" s="361" t="s">
        <v>247</v>
      </c>
      <c r="B41" s="142"/>
      <c r="C41" s="362">
        <v>878224</v>
      </c>
      <c r="D41" s="363"/>
      <c r="E41" s="362">
        <v>187000</v>
      </c>
      <c r="F41" s="364">
        <v>187000</v>
      </c>
      <c r="G41" s="364"/>
      <c r="H41" s="362">
        <v>149677</v>
      </c>
      <c r="I41" s="362">
        <v>92005</v>
      </c>
      <c r="J41" s="364">
        <v>241682</v>
      </c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>
        <v>241682</v>
      </c>
      <c r="X41" s="362">
        <v>46750</v>
      </c>
      <c r="Y41" s="364">
        <v>194932</v>
      </c>
      <c r="Z41" s="365">
        <v>416.97</v>
      </c>
      <c r="AA41" s="366">
        <v>187000</v>
      </c>
    </row>
    <row r="42" spans="1:27" ht="13.5">
      <c r="A42" s="361" t="s">
        <v>248</v>
      </c>
      <c r="B42" s="136"/>
      <c r="C42" s="60">
        <f aca="true" t="shared" si="10" ref="C42:Y42">+C62</f>
        <v>8</v>
      </c>
      <c r="D42" s="368">
        <f t="shared" si="10"/>
        <v>0</v>
      </c>
      <c r="E42" s="54">
        <f t="shared" si="10"/>
        <v>800000</v>
      </c>
      <c r="F42" s="53">
        <f t="shared" si="10"/>
        <v>800000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200000</v>
      </c>
      <c r="Y42" s="53">
        <f t="shared" si="10"/>
        <v>-200000</v>
      </c>
      <c r="Z42" s="94">
        <f>+IF(X42&lt;&gt;0,+(Y42/X42)*100,0)</f>
        <v>-100</v>
      </c>
      <c r="AA42" s="95">
        <f>+AA62</f>
        <v>800000</v>
      </c>
    </row>
    <row r="43" spans="1:27" ht="13.5">
      <c r="A43" s="361" t="s">
        <v>249</v>
      </c>
      <c r="B43" s="136"/>
      <c r="C43" s="275">
        <v>430116</v>
      </c>
      <c r="D43" s="369"/>
      <c r="E43" s="305">
        <v>266800</v>
      </c>
      <c r="F43" s="370">
        <v>266800</v>
      </c>
      <c r="G43" s="370"/>
      <c r="H43" s="305">
        <v>36515</v>
      </c>
      <c r="I43" s="305"/>
      <c r="J43" s="370">
        <v>36515</v>
      </c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>
        <v>36515</v>
      </c>
      <c r="X43" s="305">
        <v>66700</v>
      </c>
      <c r="Y43" s="370">
        <v>-30185</v>
      </c>
      <c r="Z43" s="371">
        <v>-45.25</v>
      </c>
      <c r="AA43" s="303">
        <v>266800</v>
      </c>
    </row>
    <row r="44" spans="1:27" ht="13.5">
      <c r="A44" s="361" t="s">
        <v>250</v>
      </c>
      <c r="B44" s="136"/>
      <c r="C44" s="60"/>
      <c r="D44" s="368"/>
      <c r="E44" s="54">
        <v>98060</v>
      </c>
      <c r="F44" s="53">
        <v>98060</v>
      </c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>
        <v>24515</v>
      </c>
      <c r="Y44" s="53">
        <v>-24515</v>
      </c>
      <c r="Z44" s="94">
        <v>-100</v>
      </c>
      <c r="AA44" s="95">
        <v>98060</v>
      </c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>
        <v>707572</v>
      </c>
      <c r="D47" s="368"/>
      <c r="E47" s="54">
        <v>2571100</v>
      </c>
      <c r="F47" s="53">
        <v>2571100</v>
      </c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>
        <v>642775</v>
      </c>
      <c r="Y47" s="53">
        <v>-642775</v>
      </c>
      <c r="Z47" s="94">
        <v>-100</v>
      </c>
      <c r="AA47" s="95">
        <v>2571100</v>
      </c>
    </row>
    <row r="48" spans="1:27" ht="13.5">
      <c r="A48" s="361" t="s">
        <v>254</v>
      </c>
      <c r="B48" s="136"/>
      <c r="C48" s="60">
        <v>494909</v>
      </c>
      <c r="D48" s="368"/>
      <c r="E48" s="54"/>
      <c r="F48" s="53"/>
      <c r="G48" s="53"/>
      <c r="H48" s="54">
        <v>30169</v>
      </c>
      <c r="I48" s="54"/>
      <c r="J48" s="53">
        <v>30169</v>
      </c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>
        <v>30169</v>
      </c>
      <c r="X48" s="54"/>
      <c r="Y48" s="53">
        <v>30169</v>
      </c>
      <c r="Z48" s="94"/>
      <c r="AA48" s="95"/>
    </row>
    <row r="49" spans="1:27" ht="13.5">
      <c r="A49" s="361" t="s">
        <v>93</v>
      </c>
      <c r="B49" s="136"/>
      <c r="C49" s="54">
        <v>109785</v>
      </c>
      <c r="D49" s="368"/>
      <c r="E49" s="54"/>
      <c r="F49" s="53"/>
      <c r="G49" s="53"/>
      <c r="H49" s="54">
        <v>6706</v>
      </c>
      <c r="I49" s="54"/>
      <c r="J49" s="53">
        <v>6706</v>
      </c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>
        <v>6706</v>
      </c>
      <c r="X49" s="54"/>
      <c r="Y49" s="53">
        <v>6706</v>
      </c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267</v>
      </c>
      <c r="B60" s="149"/>
      <c r="C60" s="219">
        <f aca="true" t="shared" si="14" ref="C60:Y60">+C57+C54+C51+C40+C37+C34+C22+C5</f>
        <v>13960968</v>
      </c>
      <c r="D60" s="346">
        <f t="shared" si="14"/>
        <v>0</v>
      </c>
      <c r="E60" s="219">
        <f t="shared" si="14"/>
        <v>78200320</v>
      </c>
      <c r="F60" s="264">
        <f t="shared" si="14"/>
        <v>78200320</v>
      </c>
      <c r="G60" s="264">
        <f t="shared" si="14"/>
        <v>0</v>
      </c>
      <c r="H60" s="219">
        <f t="shared" si="14"/>
        <v>656946</v>
      </c>
      <c r="I60" s="219">
        <f t="shared" si="14"/>
        <v>157005</v>
      </c>
      <c r="J60" s="264">
        <f t="shared" si="14"/>
        <v>813951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813951</v>
      </c>
      <c r="X60" s="219">
        <f t="shared" si="14"/>
        <v>19550080</v>
      </c>
      <c r="Y60" s="264">
        <f t="shared" si="14"/>
        <v>-18736129</v>
      </c>
      <c r="Z60" s="337">
        <f>+IF(X60&lt;&gt;0,+(Y60/X60)*100,0)</f>
        <v>-95.83658481192916</v>
      </c>
      <c r="AA60" s="232">
        <f>+AA57+AA54+AA51+AA40+AA37+AA34+AA22+AA5</f>
        <v>78200320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8</v>
      </c>
      <c r="D62" s="348">
        <f t="shared" si="15"/>
        <v>0</v>
      </c>
      <c r="E62" s="347">
        <f t="shared" si="15"/>
        <v>800000</v>
      </c>
      <c r="F62" s="349">
        <f t="shared" si="15"/>
        <v>800000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200000</v>
      </c>
      <c r="Y62" s="349">
        <f t="shared" si="15"/>
        <v>-200000</v>
      </c>
      <c r="Z62" s="338">
        <f>+IF(X62&lt;&gt;0,+(Y62/X62)*100,0)</f>
        <v>-100</v>
      </c>
      <c r="AA62" s="351">
        <f>SUM(AA63:AA66)</f>
        <v>800000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>
        <v>8</v>
      </c>
      <c r="D64" s="340"/>
      <c r="E64" s="60">
        <v>800000</v>
      </c>
      <c r="F64" s="59">
        <v>800000</v>
      </c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>
        <v>200000</v>
      </c>
      <c r="Y64" s="59">
        <v>-200000</v>
      </c>
      <c r="Z64" s="61">
        <v>-100</v>
      </c>
      <c r="AA64" s="62">
        <v>800000</v>
      </c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82995196</v>
      </c>
      <c r="D5" s="153">
        <f>SUM(D6:D8)</f>
        <v>0</v>
      </c>
      <c r="E5" s="154">
        <f t="shared" si="0"/>
        <v>77063400</v>
      </c>
      <c r="F5" s="100">
        <f t="shared" si="0"/>
        <v>77063400</v>
      </c>
      <c r="G5" s="100">
        <f t="shared" si="0"/>
        <v>26288358</v>
      </c>
      <c r="H5" s="100">
        <f t="shared" si="0"/>
        <v>255215</v>
      </c>
      <c r="I5" s="100">
        <f t="shared" si="0"/>
        <v>676099</v>
      </c>
      <c r="J5" s="100">
        <f t="shared" si="0"/>
        <v>27219672</v>
      </c>
      <c r="K5" s="100">
        <f t="shared" si="0"/>
        <v>0</v>
      </c>
      <c r="L5" s="100">
        <f t="shared" si="0"/>
        <v>0</v>
      </c>
      <c r="M5" s="100">
        <f t="shared" si="0"/>
        <v>0</v>
      </c>
      <c r="N5" s="100">
        <f t="shared" si="0"/>
        <v>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27219672</v>
      </c>
      <c r="X5" s="100">
        <f t="shared" si="0"/>
        <v>19265850</v>
      </c>
      <c r="Y5" s="100">
        <f t="shared" si="0"/>
        <v>7953822</v>
      </c>
      <c r="Z5" s="137">
        <f>+IF(X5&lt;&gt;0,+(Y5/X5)*100,0)</f>
        <v>41.284563099992994</v>
      </c>
      <c r="AA5" s="153">
        <f>SUM(AA6:AA8)</f>
        <v>77063400</v>
      </c>
    </row>
    <row r="6" spans="1:27" ht="13.5">
      <c r="A6" s="138" t="s">
        <v>75</v>
      </c>
      <c r="B6" s="136"/>
      <c r="C6" s="155">
        <v>751678</v>
      </c>
      <c r="D6" s="155"/>
      <c r="E6" s="156">
        <v>2097900</v>
      </c>
      <c r="F6" s="60">
        <v>2097900</v>
      </c>
      <c r="G6" s="60">
        <v>263</v>
      </c>
      <c r="H6" s="60">
        <v>34681</v>
      </c>
      <c r="I6" s="60">
        <v>14553</v>
      </c>
      <c r="J6" s="60">
        <v>49497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49497</v>
      </c>
      <c r="X6" s="60">
        <v>524475</v>
      </c>
      <c r="Y6" s="60">
        <v>-474978</v>
      </c>
      <c r="Z6" s="140">
        <v>-90.56</v>
      </c>
      <c r="AA6" s="155">
        <v>2097900</v>
      </c>
    </row>
    <row r="7" spans="1:27" ht="13.5">
      <c r="A7" s="138" t="s">
        <v>76</v>
      </c>
      <c r="B7" s="136"/>
      <c r="C7" s="157">
        <v>80816932</v>
      </c>
      <c r="D7" s="157"/>
      <c r="E7" s="158">
        <v>73573400</v>
      </c>
      <c r="F7" s="159">
        <v>73573400</v>
      </c>
      <c r="G7" s="159">
        <v>26170081</v>
      </c>
      <c r="H7" s="159">
        <v>94353</v>
      </c>
      <c r="I7" s="159">
        <v>540099</v>
      </c>
      <c r="J7" s="159">
        <v>26804533</v>
      </c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>
        <v>26804533</v>
      </c>
      <c r="X7" s="159">
        <v>18393350</v>
      </c>
      <c r="Y7" s="159">
        <v>8411183</v>
      </c>
      <c r="Z7" s="141">
        <v>45.73</v>
      </c>
      <c r="AA7" s="157">
        <v>73573400</v>
      </c>
    </row>
    <row r="8" spans="1:27" ht="13.5">
      <c r="A8" s="138" t="s">
        <v>77</v>
      </c>
      <c r="B8" s="136"/>
      <c r="C8" s="155">
        <v>1426586</v>
      </c>
      <c r="D8" s="155"/>
      <c r="E8" s="156">
        <v>1392100</v>
      </c>
      <c r="F8" s="60">
        <v>1392100</v>
      </c>
      <c r="G8" s="60">
        <v>118014</v>
      </c>
      <c r="H8" s="60">
        <v>126181</v>
      </c>
      <c r="I8" s="60">
        <v>121447</v>
      </c>
      <c r="J8" s="60">
        <v>365642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365642</v>
      </c>
      <c r="X8" s="60">
        <v>348025</v>
      </c>
      <c r="Y8" s="60">
        <v>17617</v>
      </c>
      <c r="Z8" s="140">
        <v>5.06</v>
      </c>
      <c r="AA8" s="155">
        <v>1392100</v>
      </c>
    </row>
    <row r="9" spans="1:27" ht="13.5">
      <c r="A9" s="135" t="s">
        <v>78</v>
      </c>
      <c r="B9" s="136"/>
      <c r="C9" s="153">
        <f aca="true" t="shared" si="1" ref="C9:Y9">SUM(C10:C14)</f>
        <v>15088799</v>
      </c>
      <c r="D9" s="153">
        <f>SUM(D10:D14)</f>
        <v>0</v>
      </c>
      <c r="E9" s="154">
        <f t="shared" si="1"/>
        <v>15484520</v>
      </c>
      <c r="F9" s="100">
        <f t="shared" si="1"/>
        <v>15484520</v>
      </c>
      <c r="G9" s="100">
        <f t="shared" si="1"/>
        <v>4505861</v>
      </c>
      <c r="H9" s="100">
        <f t="shared" si="1"/>
        <v>687560</v>
      </c>
      <c r="I9" s="100">
        <f t="shared" si="1"/>
        <v>448717</v>
      </c>
      <c r="J9" s="100">
        <f t="shared" si="1"/>
        <v>5642138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5642138</v>
      </c>
      <c r="X9" s="100">
        <f t="shared" si="1"/>
        <v>3871130</v>
      </c>
      <c r="Y9" s="100">
        <f t="shared" si="1"/>
        <v>1771008</v>
      </c>
      <c r="Z9" s="137">
        <f>+IF(X9&lt;&gt;0,+(Y9/X9)*100,0)</f>
        <v>45.74912234928819</v>
      </c>
      <c r="AA9" s="153">
        <f>SUM(AA10:AA14)</f>
        <v>15484520</v>
      </c>
    </row>
    <row r="10" spans="1:27" ht="13.5">
      <c r="A10" s="138" t="s">
        <v>79</v>
      </c>
      <c r="B10" s="136"/>
      <c r="C10" s="155"/>
      <c r="D10" s="155"/>
      <c r="E10" s="156">
        <v>2795600</v>
      </c>
      <c r="F10" s="60">
        <v>2795600</v>
      </c>
      <c r="G10" s="60">
        <v>261983</v>
      </c>
      <c r="H10" s="60">
        <v>267913</v>
      </c>
      <c r="I10" s="60">
        <v>260488</v>
      </c>
      <c r="J10" s="60">
        <v>790384</v>
      </c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>
        <v>790384</v>
      </c>
      <c r="X10" s="60">
        <v>698900</v>
      </c>
      <c r="Y10" s="60">
        <v>91484</v>
      </c>
      <c r="Z10" s="140">
        <v>13.09</v>
      </c>
      <c r="AA10" s="155">
        <v>2795600</v>
      </c>
    </row>
    <row r="11" spans="1:27" ht="13.5">
      <c r="A11" s="138" t="s">
        <v>80</v>
      </c>
      <c r="B11" s="136"/>
      <c r="C11" s="155">
        <v>2820622</v>
      </c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>
        <v>0</v>
      </c>
      <c r="AA11" s="155"/>
    </row>
    <row r="12" spans="1:27" ht="13.5">
      <c r="A12" s="138" t="s">
        <v>81</v>
      </c>
      <c r="B12" s="136"/>
      <c r="C12" s="155">
        <v>5557059</v>
      </c>
      <c r="D12" s="155"/>
      <c r="E12" s="156">
        <v>5263000</v>
      </c>
      <c r="F12" s="60">
        <v>5263000</v>
      </c>
      <c r="G12" s="60">
        <v>2045158</v>
      </c>
      <c r="H12" s="60">
        <v>257389</v>
      </c>
      <c r="I12" s="60">
        <v>25611</v>
      </c>
      <c r="J12" s="60">
        <v>2328158</v>
      </c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>
        <v>2328158</v>
      </c>
      <c r="X12" s="60">
        <v>1315750</v>
      </c>
      <c r="Y12" s="60">
        <v>1012408</v>
      </c>
      <c r="Z12" s="140">
        <v>76.95</v>
      </c>
      <c r="AA12" s="155">
        <v>5263000</v>
      </c>
    </row>
    <row r="13" spans="1:27" ht="13.5">
      <c r="A13" s="138" t="s">
        <v>82</v>
      </c>
      <c r="B13" s="136"/>
      <c r="C13" s="155">
        <v>1602274</v>
      </c>
      <c r="D13" s="155"/>
      <c r="E13" s="156">
        <v>1589300</v>
      </c>
      <c r="F13" s="60">
        <v>1589300</v>
      </c>
      <c r="G13" s="60">
        <v>148383</v>
      </c>
      <c r="H13" s="60">
        <v>151623</v>
      </c>
      <c r="I13" s="60">
        <v>151939</v>
      </c>
      <c r="J13" s="60">
        <v>451945</v>
      </c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>
        <v>451945</v>
      </c>
      <c r="X13" s="60">
        <v>397325</v>
      </c>
      <c r="Y13" s="60">
        <v>54620</v>
      </c>
      <c r="Z13" s="140">
        <v>13.75</v>
      </c>
      <c r="AA13" s="155">
        <v>1589300</v>
      </c>
    </row>
    <row r="14" spans="1:27" ht="13.5">
      <c r="A14" s="138" t="s">
        <v>83</v>
      </c>
      <c r="B14" s="136"/>
      <c r="C14" s="157">
        <v>5108844</v>
      </c>
      <c r="D14" s="157"/>
      <c r="E14" s="158">
        <v>5836620</v>
      </c>
      <c r="F14" s="159">
        <v>5836620</v>
      </c>
      <c r="G14" s="159">
        <v>2050337</v>
      </c>
      <c r="H14" s="159">
        <v>10635</v>
      </c>
      <c r="I14" s="159">
        <v>10679</v>
      </c>
      <c r="J14" s="159">
        <v>2071651</v>
      </c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>
        <v>2071651</v>
      </c>
      <c r="X14" s="159">
        <v>1459155</v>
      </c>
      <c r="Y14" s="159">
        <v>612496</v>
      </c>
      <c r="Z14" s="141">
        <v>41.98</v>
      </c>
      <c r="AA14" s="157">
        <v>5836620</v>
      </c>
    </row>
    <row r="15" spans="1:27" ht="13.5">
      <c r="A15" s="135" t="s">
        <v>84</v>
      </c>
      <c r="B15" s="142"/>
      <c r="C15" s="153">
        <f aca="true" t="shared" si="2" ref="C15:Y15">SUM(C16:C18)</f>
        <v>70981811</v>
      </c>
      <c r="D15" s="153">
        <f>SUM(D16:D18)</f>
        <v>0</v>
      </c>
      <c r="E15" s="154">
        <f t="shared" si="2"/>
        <v>81368000</v>
      </c>
      <c r="F15" s="100">
        <f t="shared" si="2"/>
        <v>81368000</v>
      </c>
      <c r="G15" s="100">
        <f t="shared" si="2"/>
        <v>2169</v>
      </c>
      <c r="H15" s="100">
        <f t="shared" si="2"/>
        <v>20729310</v>
      </c>
      <c r="I15" s="100">
        <f t="shared" si="2"/>
        <v>12250</v>
      </c>
      <c r="J15" s="100">
        <f t="shared" si="2"/>
        <v>20743729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20743729</v>
      </c>
      <c r="X15" s="100">
        <f t="shared" si="2"/>
        <v>20342000</v>
      </c>
      <c r="Y15" s="100">
        <f t="shared" si="2"/>
        <v>401729</v>
      </c>
      <c r="Z15" s="137">
        <f>+IF(X15&lt;&gt;0,+(Y15/X15)*100,0)</f>
        <v>1.9748746435945337</v>
      </c>
      <c r="AA15" s="153">
        <f>SUM(AA16:AA18)</f>
        <v>81368000</v>
      </c>
    </row>
    <row r="16" spans="1:27" ht="13.5">
      <c r="A16" s="138" t="s">
        <v>85</v>
      </c>
      <c r="B16" s="136"/>
      <c r="C16" s="155">
        <v>25920</v>
      </c>
      <c r="D16" s="155"/>
      <c r="E16" s="156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>
        <v>0</v>
      </c>
      <c r="AA16" s="155"/>
    </row>
    <row r="17" spans="1:27" ht="13.5">
      <c r="A17" s="138" t="s">
        <v>86</v>
      </c>
      <c r="B17" s="136"/>
      <c r="C17" s="155">
        <v>70955891</v>
      </c>
      <c r="D17" s="155"/>
      <c r="E17" s="156">
        <v>81368000</v>
      </c>
      <c r="F17" s="60">
        <v>81368000</v>
      </c>
      <c r="G17" s="60">
        <v>2169</v>
      </c>
      <c r="H17" s="60">
        <v>20729310</v>
      </c>
      <c r="I17" s="60">
        <v>12250</v>
      </c>
      <c r="J17" s="60">
        <v>20743729</v>
      </c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>
        <v>20743729</v>
      </c>
      <c r="X17" s="60">
        <v>20342000</v>
      </c>
      <c r="Y17" s="60">
        <v>401729</v>
      </c>
      <c r="Z17" s="140">
        <v>1.97</v>
      </c>
      <c r="AA17" s="155">
        <v>81368000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3.5">
      <c r="A19" s="135" t="s">
        <v>88</v>
      </c>
      <c r="B19" s="142"/>
      <c r="C19" s="153">
        <f aca="true" t="shared" si="3" ref="C19:Y19">SUM(C20:C23)</f>
        <v>93470364</v>
      </c>
      <c r="D19" s="153">
        <f>SUM(D20:D23)</f>
        <v>0</v>
      </c>
      <c r="E19" s="154">
        <f t="shared" si="3"/>
        <v>106510510</v>
      </c>
      <c r="F19" s="100">
        <f t="shared" si="3"/>
        <v>106510510</v>
      </c>
      <c r="G19" s="100">
        <f t="shared" si="3"/>
        <v>3507110</v>
      </c>
      <c r="H19" s="100">
        <f t="shared" si="3"/>
        <v>6643306</v>
      </c>
      <c r="I19" s="100">
        <f t="shared" si="3"/>
        <v>6413073</v>
      </c>
      <c r="J19" s="100">
        <f t="shared" si="3"/>
        <v>16563489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16563489</v>
      </c>
      <c r="X19" s="100">
        <f t="shared" si="3"/>
        <v>26627628</v>
      </c>
      <c r="Y19" s="100">
        <f t="shared" si="3"/>
        <v>-10064139</v>
      </c>
      <c r="Z19" s="137">
        <f>+IF(X19&lt;&gt;0,+(Y19/X19)*100,0)</f>
        <v>-37.795852488250176</v>
      </c>
      <c r="AA19" s="153">
        <f>SUM(AA20:AA23)</f>
        <v>106510510</v>
      </c>
    </row>
    <row r="20" spans="1:27" ht="13.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>
        <v>0</v>
      </c>
      <c r="AA20" s="155"/>
    </row>
    <row r="21" spans="1:27" ht="13.5">
      <c r="A21" s="138" t="s">
        <v>90</v>
      </c>
      <c r="B21" s="136"/>
      <c r="C21" s="155">
        <v>93470364</v>
      </c>
      <c r="D21" s="155"/>
      <c r="E21" s="156">
        <v>106510510</v>
      </c>
      <c r="F21" s="60">
        <v>106510510</v>
      </c>
      <c r="G21" s="60">
        <v>3507110</v>
      </c>
      <c r="H21" s="60">
        <v>6643306</v>
      </c>
      <c r="I21" s="60">
        <v>6413073</v>
      </c>
      <c r="J21" s="60">
        <v>16563489</v>
      </c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>
        <v>16563489</v>
      </c>
      <c r="X21" s="60">
        <v>26627628</v>
      </c>
      <c r="Y21" s="60">
        <v>-10064139</v>
      </c>
      <c r="Z21" s="140">
        <v>-37.8</v>
      </c>
      <c r="AA21" s="155">
        <v>106510510</v>
      </c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>
        <v>0</v>
      </c>
      <c r="AA22" s="157"/>
    </row>
    <row r="23" spans="1:27" ht="13.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>
        <v>0</v>
      </c>
      <c r="AA23" s="155"/>
    </row>
    <row r="24" spans="1:27" ht="13.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262536170</v>
      </c>
      <c r="D25" s="168">
        <f>+D5+D9+D15+D19+D24</f>
        <v>0</v>
      </c>
      <c r="E25" s="169">
        <f t="shared" si="4"/>
        <v>280426430</v>
      </c>
      <c r="F25" s="73">
        <f t="shared" si="4"/>
        <v>280426430</v>
      </c>
      <c r="G25" s="73">
        <f t="shared" si="4"/>
        <v>34303498</v>
      </c>
      <c r="H25" s="73">
        <f t="shared" si="4"/>
        <v>28315391</v>
      </c>
      <c r="I25" s="73">
        <f t="shared" si="4"/>
        <v>7550139</v>
      </c>
      <c r="J25" s="73">
        <f t="shared" si="4"/>
        <v>70169028</v>
      </c>
      <c r="K25" s="73">
        <f t="shared" si="4"/>
        <v>0</v>
      </c>
      <c r="L25" s="73">
        <f t="shared" si="4"/>
        <v>0</v>
      </c>
      <c r="M25" s="73">
        <f t="shared" si="4"/>
        <v>0</v>
      </c>
      <c r="N25" s="73">
        <f t="shared" si="4"/>
        <v>0</v>
      </c>
      <c r="O25" s="73">
        <f t="shared" si="4"/>
        <v>0</v>
      </c>
      <c r="P25" s="73">
        <f t="shared" si="4"/>
        <v>0</v>
      </c>
      <c r="Q25" s="73">
        <f t="shared" si="4"/>
        <v>0</v>
      </c>
      <c r="R25" s="73">
        <f t="shared" si="4"/>
        <v>0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70169028</v>
      </c>
      <c r="X25" s="73">
        <f t="shared" si="4"/>
        <v>70106608</v>
      </c>
      <c r="Y25" s="73">
        <f t="shared" si="4"/>
        <v>62420</v>
      </c>
      <c r="Z25" s="170">
        <f>+IF(X25&lt;&gt;0,+(Y25/X25)*100,0)</f>
        <v>0.08903582954690947</v>
      </c>
      <c r="AA25" s="168">
        <f>+AA5+AA9+AA15+AA19+AA24</f>
        <v>280426430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48682431</v>
      </c>
      <c r="D28" s="153">
        <f>SUM(D29:D31)</f>
        <v>0</v>
      </c>
      <c r="E28" s="154">
        <f t="shared" si="5"/>
        <v>37532350</v>
      </c>
      <c r="F28" s="100">
        <f t="shared" si="5"/>
        <v>37532350</v>
      </c>
      <c r="G28" s="100">
        <f t="shared" si="5"/>
        <v>2453831</v>
      </c>
      <c r="H28" s="100">
        <f t="shared" si="5"/>
        <v>2708131</v>
      </c>
      <c r="I28" s="100">
        <f t="shared" si="5"/>
        <v>2307259</v>
      </c>
      <c r="J28" s="100">
        <f t="shared" si="5"/>
        <v>7469221</v>
      </c>
      <c r="K28" s="100">
        <f t="shared" si="5"/>
        <v>0</v>
      </c>
      <c r="L28" s="100">
        <f t="shared" si="5"/>
        <v>0</v>
      </c>
      <c r="M28" s="100">
        <f t="shared" si="5"/>
        <v>0</v>
      </c>
      <c r="N28" s="100">
        <f t="shared" si="5"/>
        <v>0</v>
      </c>
      <c r="O28" s="100">
        <f t="shared" si="5"/>
        <v>0</v>
      </c>
      <c r="P28" s="100">
        <f t="shared" si="5"/>
        <v>0</v>
      </c>
      <c r="Q28" s="100">
        <f t="shared" si="5"/>
        <v>0</v>
      </c>
      <c r="R28" s="100">
        <f t="shared" si="5"/>
        <v>0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7469221</v>
      </c>
      <c r="X28" s="100">
        <f t="shared" si="5"/>
        <v>9383088</v>
      </c>
      <c r="Y28" s="100">
        <f t="shared" si="5"/>
        <v>-1913867</v>
      </c>
      <c r="Z28" s="137">
        <f>+IF(X28&lt;&gt;0,+(Y28/X28)*100,0)</f>
        <v>-20.396984446911294</v>
      </c>
      <c r="AA28" s="153">
        <f>SUM(AA29:AA31)</f>
        <v>37532350</v>
      </c>
    </row>
    <row r="29" spans="1:27" ht="13.5">
      <c r="A29" s="138" t="s">
        <v>75</v>
      </c>
      <c r="B29" s="136"/>
      <c r="C29" s="155">
        <v>12839671</v>
      </c>
      <c r="D29" s="155"/>
      <c r="E29" s="156">
        <v>14064750</v>
      </c>
      <c r="F29" s="60">
        <v>14064750</v>
      </c>
      <c r="G29" s="60">
        <v>871185</v>
      </c>
      <c r="H29" s="60">
        <v>1498737</v>
      </c>
      <c r="I29" s="60">
        <v>945835</v>
      </c>
      <c r="J29" s="60">
        <v>3315757</v>
      </c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>
        <v>3315757</v>
      </c>
      <c r="X29" s="60">
        <v>3516188</v>
      </c>
      <c r="Y29" s="60">
        <v>-200431</v>
      </c>
      <c r="Z29" s="140">
        <v>-5.7</v>
      </c>
      <c r="AA29" s="155">
        <v>14064750</v>
      </c>
    </row>
    <row r="30" spans="1:27" ht="13.5">
      <c r="A30" s="138" t="s">
        <v>76</v>
      </c>
      <c r="B30" s="136"/>
      <c r="C30" s="157">
        <v>26063296</v>
      </c>
      <c r="D30" s="157"/>
      <c r="E30" s="158">
        <v>9822040</v>
      </c>
      <c r="F30" s="159">
        <v>9822040</v>
      </c>
      <c r="G30" s="159">
        <v>329553</v>
      </c>
      <c r="H30" s="159">
        <v>410523</v>
      </c>
      <c r="I30" s="159">
        <v>594237</v>
      </c>
      <c r="J30" s="159">
        <v>1334313</v>
      </c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>
        <v>1334313</v>
      </c>
      <c r="X30" s="159">
        <v>2455510</v>
      </c>
      <c r="Y30" s="159">
        <v>-1121197</v>
      </c>
      <c r="Z30" s="141">
        <v>-45.66</v>
      </c>
      <c r="AA30" s="157">
        <v>9822040</v>
      </c>
    </row>
    <row r="31" spans="1:27" ht="13.5">
      <c r="A31" s="138" t="s">
        <v>77</v>
      </c>
      <c r="B31" s="136"/>
      <c r="C31" s="155">
        <v>9779464</v>
      </c>
      <c r="D31" s="155"/>
      <c r="E31" s="156">
        <v>13645560</v>
      </c>
      <c r="F31" s="60">
        <v>13645560</v>
      </c>
      <c r="G31" s="60">
        <v>1253093</v>
      </c>
      <c r="H31" s="60">
        <v>798871</v>
      </c>
      <c r="I31" s="60">
        <v>767187</v>
      </c>
      <c r="J31" s="60">
        <v>2819151</v>
      </c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>
        <v>2819151</v>
      </c>
      <c r="X31" s="60">
        <v>3411390</v>
      </c>
      <c r="Y31" s="60">
        <v>-592239</v>
      </c>
      <c r="Z31" s="140">
        <v>-17.36</v>
      </c>
      <c r="AA31" s="155">
        <v>13645560</v>
      </c>
    </row>
    <row r="32" spans="1:27" ht="13.5">
      <c r="A32" s="135" t="s">
        <v>78</v>
      </c>
      <c r="B32" s="136"/>
      <c r="C32" s="153">
        <f aca="true" t="shared" si="6" ref="C32:Y32">SUM(C33:C37)</f>
        <v>44991067</v>
      </c>
      <c r="D32" s="153">
        <f>SUM(D33:D37)</f>
        <v>0</v>
      </c>
      <c r="E32" s="154">
        <f t="shared" si="6"/>
        <v>50373170</v>
      </c>
      <c r="F32" s="100">
        <f t="shared" si="6"/>
        <v>50373170</v>
      </c>
      <c r="G32" s="100">
        <f t="shared" si="6"/>
        <v>3136059</v>
      </c>
      <c r="H32" s="100">
        <f t="shared" si="6"/>
        <v>3637617</v>
      </c>
      <c r="I32" s="100">
        <f t="shared" si="6"/>
        <v>3441520</v>
      </c>
      <c r="J32" s="100">
        <f t="shared" si="6"/>
        <v>10215196</v>
      </c>
      <c r="K32" s="100">
        <f t="shared" si="6"/>
        <v>0</v>
      </c>
      <c r="L32" s="100">
        <f t="shared" si="6"/>
        <v>0</v>
      </c>
      <c r="M32" s="100">
        <f t="shared" si="6"/>
        <v>0</v>
      </c>
      <c r="N32" s="100">
        <f t="shared" si="6"/>
        <v>0</v>
      </c>
      <c r="O32" s="100">
        <f t="shared" si="6"/>
        <v>0</v>
      </c>
      <c r="P32" s="100">
        <f t="shared" si="6"/>
        <v>0</v>
      </c>
      <c r="Q32" s="100">
        <f t="shared" si="6"/>
        <v>0</v>
      </c>
      <c r="R32" s="100">
        <f t="shared" si="6"/>
        <v>0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10215196</v>
      </c>
      <c r="X32" s="100">
        <f t="shared" si="6"/>
        <v>12593294</v>
      </c>
      <c r="Y32" s="100">
        <f t="shared" si="6"/>
        <v>-2378098</v>
      </c>
      <c r="Z32" s="137">
        <f>+IF(X32&lt;&gt;0,+(Y32/X32)*100,0)</f>
        <v>-18.883844052239233</v>
      </c>
      <c r="AA32" s="153">
        <f>SUM(AA33:AA37)</f>
        <v>50373170</v>
      </c>
    </row>
    <row r="33" spans="1:27" ht="13.5">
      <c r="A33" s="138" t="s">
        <v>79</v>
      </c>
      <c r="B33" s="136"/>
      <c r="C33" s="155"/>
      <c r="D33" s="155"/>
      <c r="E33" s="156">
        <v>3906510</v>
      </c>
      <c r="F33" s="60">
        <v>3906510</v>
      </c>
      <c r="G33" s="60">
        <v>300909</v>
      </c>
      <c r="H33" s="60">
        <v>339630</v>
      </c>
      <c r="I33" s="60">
        <v>346500</v>
      </c>
      <c r="J33" s="60">
        <v>987039</v>
      </c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>
        <v>987039</v>
      </c>
      <c r="X33" s="60">
        <v>976628</v>
      </c>
      <c r="Y33" s="60">
        <v>10411</v>
      </c>
      <c r="Z33" s="140">
        <v>1.07</v>
      </c>
      <c r="AA33" s="155">
        <v>3906510</v>
      </c>
    </row>
    <row r="34" spans="1:27" ht="13.5">
      <c r="A34" s="138" t="s">
        <v>80</v>
      </c>
      <c r="B34" s="136"/>
      <c r="C34" s="155">
        <v>3500546</v>
      </c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>
        <v>0</v>
      </c>
      <c r="AA34" s="155"/>
    </row>
    <row r="35" spans="1:27" ht="13.5">
      <c r="A35" s="138" t="s">
        <v>81</v>
      </c>
      <c r="B35" s="136"/>
      <c r="C35" s="155">
        <v>26760647</v>
      </c>
      <c r="D35" s="155"/>
      <c r="E35" s="156">
        <v>29295790</v>
      </c>
      <c r="F35" s="60">
        <v>29295790</v>
      </c>
      <c r="G35" s="60">
        <v>1510342</v>
      </c>
      <c r="H35" s="60">
        <v>2193328</v>
      </c>
      <c r="I35" s="60">
        <v>1839513</v>
      </c>
      <c r="J35" s="60">
        <v>5543183</v>
      </c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>
        <v>5543183</v>
      </c>
      <c r="X35" s="60">
        <v>7323948</v>
      </c>
      <c r="Y35" s="60">
        <v>-1780765</v>
      </c>
      <c r="Z35" s="140">
        <v>-24.31</v>
      </c>
      <c r="AA35" s="155">
        <v>29295790</v>
      </c>
    </row>
    <row r="36" spans="1:27" ht="13.5">
      <c r="A36" s="138" t="s">
        <v>82</v>
      </c>
      <c r="B36" s="136"/>
      <c r="C36" s="155">
        <v>983040</v>
      </c>
      <c r="D36" s="155"/>
      <c r="E36" s="156">
        <v>1215720</v>
      </c>
      <c r="F36" s="60">
        <v>1215720</v>
      </c>
      <c r="G36" s="60">
        <v>30590</v>
      </c>
      <c r="H36" s="60">
        <v>36531</v>
      </c>
      <c r="I36" s="60">
        <v>28516</v>
      </c>
      <c r="J36" s="60">
        <v>95637</v>
      </c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>
        <v>95637</v>
      </c>
      <c r="X36" s="60">
        <v>303930</v>
      </c>
      <c r="Y36" s="60">
        <v>-208293</v>
      </c>
      <c r="Z36" s="140">
        <v>-68.53</v>
      </c>
      <c r="AA36" s="155">
        <v>1215720</v>
      </c>
    </row>
    <row r="37" spans="1:27" ht="13.5">
      <c r="A37" s="138" t="s">
        <v>83</v>
      </c>
      <c r="B37" s="136"/>
      <c r="C37" s="157">
        <v>13746834</v>
      </c>
      <c r="D37" s="157"/>
      <c r="E37" s="158">
        <v>15955150</v>
      </c>
      <c r="F37" s="159">
        <v>15955150</v>
      </c>
      <c r="G37" s="159">
        <v>1294218</v>
      </c>
      <c r="H37" s="159">
        <v>1068128</v>
      </c>
      <c r="I37" s="159">
        <v>1226991</v>
      </c>
      <c r="J37" s="159">
        <v>3589337</v>
      </c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>
        <v>3589337</v>
      </c>
      <c r="X37" s="159">
        <v>3988788</v>
      </c>
      <c r="Y37" s="159">
        <v>-399451</v>
      </c>
      <c r="Z37" s="141">
        <v>-10.01</v>
      </c>
      <c r="AA37" s="157">
        <v>15955150</v>
      </c>
    </row>
    <row r="38" spans="1:27" ht="13.5">
      <c r="A38" s="135" t="s">
        <v>84</v>
      </c>
      <c r="B38" s="142"/>
      <c r="C38" s="153">
        <f aca="true" t="shared" si="7" ref="C38:Y38">SUM(C39:C41)</f>
        <v>75084904</v>
      </c>
      <c r="D38" s="153">
        <f>SUM(D39:D41)</f>
        <v>0</v>
      </c>
      <c r="E38" s="154">
        <f t="shared" si="7"/>
        <v>84335460</v>
      </c>
      <c r="F38" s="100">
        <f t="shared" si="7"/>
        <v>84335460</v>
      </c>
      <c r="G38" s="100">
        <f t="shared" si="7"/>
        <v>7693833</v>
      </c>
      <c r="H38" s="100">
        <f t="shared" si="7"/>
        <v>5041713</v>
      </c>
      <c r="I38" s="100">
        <f t="shared" si="7"/>
        <v>9702288</v>
      </c>
      <c r="J38" s="100">
        <f t="shared" si="7"/>
        <v>22437834</v>
      </c>
      <c r="K38" s="100">
        <f t="shared" si="7"/>
        <v>0</v>
      </c>
      <c r="L38" s="100">
        <f t="shared" si="7"/>
        <v>0</v>
      </c>
      <c r="M38" s="100">
        <f t="shared" si="7"/>
        <v>0</v>
      </c>
      <c r="N38" s="100">
        <f t="shared" si="7"/>
        <v>0</v>
      </c>
      <c r="O38" s="100">
        <f t="shared" si="7"/>
        <v>0</v>
      </c>
      <c r="P38" s="100">
        <f t="shared" si="7"/>
        <v>0</v>
      </c>
      <c r="Q38" s="100">
        <f t="shared" si="7"/>
        <v>0</v>
      </c>
      <c r="R38" s="100">
        <f t="shared" si="7"/>
        <v>0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22437834</v>
      </c>
      <c r="X38" s="100">
        <f t="shared" si="7"/>
        <v>21083865</v>
      </c>
      <c r="Y38" s="100">
        <f t="shared" si="7"/>
        <v>1353969</v>
      </c>
      <c r="Z38" s="137">
        <f>+IF(X38&lt;&gt;0,+(Y38/X38)*100,0)</f>
        <v>6.421825410094402</v>
      </c>
      <c r="AA38" s="153">
        <f>SUM(AA39:AA41)</f>
        <v>84335460</v>
      </c>
    </row>
    <row r="39" spans="1:27" ht="13.5">
      <c r="A39" s="138" t="s">
        <v>85</v>
      </c>
      <c r="B39" s="136"/>
      <c r="C39" s="155">
        <v>4129013</v>
      </c>
      <c r="D39" s="155"/>
      <c r="E39" s="156">
        <v>2967460</v>
      </c>
      <c r="F39" s="60">
        <v>2967460</v>
      </c>
      <c r="G39" s="60">
        <v>216520</v>
      </c>
      <c r="H39" s="60">
        <v>241013</v>
      </c>
      <c r="I39" s="60">
        <v>321896</v>
      </c>
      <c r="J39" s="60">
        <v>779429</v>
      </c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>
        <v>779429</v>
      </c>
      <c r="X39" s="60">
        <v>741865</v>
      </c>
      <c r="Y39" s="60">
        <v>37564</v>
      </c>
      <c r="Z39" s="140">
        <v>5.06</v>
      </c>
      <c r="AA39" s="155">
        <v>2967460</v>
      </c>
    </row>
    <row r="40" spans="1:27" ht="13.5">
      <c r="A40" s="138" t="s">
        <v>86</v>
      </c>
      <c r="B40" s="136"/>
      <c r="C40" s="155">
        <v>70955891</v>
      </c>
      <c r="D40" s="155"/>
      <c r="E40" s="156">
        <v>81368000</v>
      </c>
      <c r="F40" s="60">
        <v>81368000</v>
      </c>
      <c r="G40" s="60">
        <v>7477313</v>
      </c>
      <c r="H40" s="60">
        <v>4800700</v>
      </c>
      <c r="I40" s="60">
        <v>9380392</v>
      </c>
      <c r="J40" s="60">
        <v>21658405</v>
      </c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>
        <v>21658405</v>
      </c>
      <c r="X40" s="60">
        <v>20342000</v>
      </c>
      <c r="Y40" s="60">
        <v>1316405</v>
      </c>
      <c r="Z40" s="140">
        <v>6.47</v>
      </c>
      <c r="AA40" s="155">
        <v>81368000</v>
      </c>
    </row>
    <row r="41" spans="1:27" ht="13.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3.5">
      <c r="A42" s="135" t="s">
        <v>88</v>
      </c>
      <c r="B42" s="142"/>
      <c r="C42" s="153">
        <f aca="true" t="shared" si="8" ref="C42:Y42">SUM(C43:C46)</f>
        <v>86910878</v>
      </c>
      <c r="D42" s="153">
        <f>SUM(D43:D46)</f>
        <v>0</v>
      </c>
      <c r="E42" s="154">
        <f t="shared" si="8"/>
        <v>97564580</v>
      </c>
      <c r="F42" s="100">
        <f t="shared" si="8"/>
        <v>97564580</v>
      </c>
      <c r="G42" s="100">
        <f t="shared" si="8"/>
        <v>6408209</v>
      </c>
      <c r="H42" s="100">
        <f t="shared" si="8"/>
        <v>5179049</v>
      </c>
      <c r="I42" s="100">
        <f t="shared" si="8"/>
        <v>5874309</v>
      </c>
      <c r="J42" s="100">
        <f t="shared" si="8"/>
        <v>17461567</v>
      </c>
      <c r="K42" s="100">
        <f t="shared" si="8"/>
        <v>0</v>
      </c>
      <c r="L42" s="100">
        <f t="shared" si="8"/>
        <v>0</v>
      </c>
      <c r="M42" s="100">
        <f t="shared" si="8"/>
        <v>0</v>
      </c>
      <c r="N42" s="100">
        <f t="shared" si="8"/>
        <v>0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17461567</v>
      </c>
      <c r="X42" s="100">
        <f t="shared" si="8"/>
        <v>24391145</v>
      </c>
      <c r="Y42" s="100">
        <f t="shared" si="8"/>
        <v>-6929578</v>
      </c>
      <c r="Z42" s="137">
        <f>+IF(X42&lt;&gt;0,+(Y42/X42)*100,0)</f>
        <v>-28.410220184415287</v>
      </c>
      <c r="AA42" s="153">
        <f>SUM(AA43:AA46)</f>
        <v>97564580</v>
      </c>
    </row>
    <row r="43" spans="1:27" ht="13.5">
      <c r="A43" s="138" t="s">
        <v>89</v>
      </c>
      <c r="B43" s="136"/>
      <c r="C43" s="155"/>
      <c r="D43" s="155"/>
      <c r="E43" s="156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40">
        <v>0</v>
      </c>
      <c r="AA43" s="155"/>
    </row>
    <row r="44" spans="1:27" ht="13.5">
      <c r="A44" s="138" t="s">
        <v>90</v>
      </c>
      <c r="B44" s="136"/>
      <c r="C44" s="155">
        <v>86910878</v>
      </c>
      <c r="D44" s="155"/>
      <c r="E44" s="156">
        <v>97564580</v>
      </c>
      <c r="F44" s="60">
        <v>97564580</v>
      </c>
      <c r="G44" s="60">
        <v>6408209</v>
      </c>
      <c r="H44" s="60">
        <v>5179049</v>
      </c>
      <c r="I44" s="60">
        <v>5874309</v>
      </c>
      <c r="J44" s="60">
        <v>17461567</v>
      </c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>
        <v>17461567</v>
      </c>
      <c r="X44" s="60">
        <v>24391145</v>
      </c>
      <c r="Y44" s="60">
        <v>-6929578</v>
      </c>
      <c r="Z44" s="140">
        <v>-28.41</v>
      </c>
      <c r="AA44" s="155">
        <v>97564580</v>
      </c>
    </row>
    <row r="45" spans="1:27" ht="13.5">
      <c r="A45" s="138" t="s">
        <v>91</v>
      </c>
      <c r="B45" s="136"/>
      <c r="C45" s="157"/>
      <c r="D45" s="157"/>
      <c r="E45" s="158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41">
        <v>0</v>
      </c>
      <c r="AA45" s="157"/>
    </row>
    <row r="46" spans="1:27" ht="13.5">
      <c r="A46" s="138" t="s">
        <v>92</v>
      </c>
      <c r="B46" s="136"/>
      <c r="C46" s="155"/>
      <c r="D46" s="155"/>
      <c r="E46" s="156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40">
        <v>0</v>
      </c>
      <c r="AA46" s="155"/>
    </row>
    <row r="47" spans="1:27" ht="13.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255669280</v>
      </c>
      <c r="D48" s="168">
        <f>+D28+D32+D38+D42+D47</f>
        <v>0</v>
      </c>
      <c r="E48" s="169">
        <f t="shared" si="9"/>
        <v>269805560</v>
      </c>
      <c r="F48" s="73">
        <f t="shared" si="9"/>
        <v>269805560</v>
      </c>
      <c r="G48" s="73">
        <f t="shared" si="9"/>
        <v>19691932</v>
      </c>
      <c r="H48" s="73">
        <f t="shared" si="9"/>
        <v>16566510</v>
      </c>
      <c r="I48" s="73">
        <f t="shared" si="9"/>
        <v>21325376</v>
      </c>
      <c r="J48" s="73">
        <f t="shared" si="9"/>
        <v>57583818</v>
      </c>
      <c r="K48" s="73">
        <f t="shared" si="9"/>
        <v>0</v>
      </c>
      <c r="L48" s="73">
        <f t="shared" si="9"/>
        <v>0</v>
      </c>
      <c r="M48" s="73">
        <f t="shared" si="9"/>
        <v>0</v>
      </c>
      <c r="N48" s="73">
        <f t="shared" si="9"/>
        <v>0</v>
      </c>
      <c r="O48" s="73">
        <f t="shared" si="9"/>
        <v>0</v>
      </c>
      <c r="P48" s="73">
        <f t="shared" si="9"/>
        <v>0</v>
      </c>
      <c r="Q48" s="73">
        <f t="shared" si="9"/>
        <v>0</v>
      </c>
      <c r="R48" s="73">
        <f t="shared" si="9"/>
        <v>0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57583818</v>
      </c>
      <c r="X48" s="73">
        <f t="shared" si="9"/>
        <v>67451392</v>
      </c>
      <c r="Y48" s="73">
        <f t="shared" si="9"/>
        <v>-9867574</v>
      </c>
      <c r="Z48" s="170">
        <f>+IF(X48&lt;&gt;0,+(Y48/X48)*100,0)</f>
        <v>-14.629162879247918</v>
      </c>
      <c r="AA48" s="168">
        <f>+AA28+AA32+AA38+AA42+AA47</f>
        <v>269805560</v>
      </c>
    </row>
    <row r="49" spans="1:27" ht="13.5">
      <c r="A49" s="148" t="s">
        <v>49</v>
      </c>
      <c r="B49" s="149"/>
      <c r="C49" s="171">
        <f aca="true" t="shared" si="10" ref="C49:Y49">+C25-C48</f>
        <v>6866890</v>
      </c>
      <c r="D49" s="171">
        <f>+D25-D48</f>
        <v>0</v>
      </c>
      <c r="E49" s="172">
        <f t="shared" si="10"/>
        <v>10620870</v>
      </c>
      <c r="F49" s="173">
        <f t="shared" si="10"/>
        <v>10620870</v>
      </c>
      <c r="G49" s="173">
        <f t="shared" si="10"/>
        <v>14611566</v>
      </c>
      <c r="H49" s="173">
        <f t="shared" si="10"/>
        <v>11748881</v>
      </c>
      <c r="I49" s="173">
        <f t="shared" si="10"/>
        <v>-13775237</v>
      </c>
      <c r="J49" s="173">
        <f t="shared" si="10"/>
        <v>12585210</v>
      </c>
      <c r="K49" s="173">
        <f t="shared" si="10"/>
        <v>0</v>
      </c>
      <c r="L49" s="173">
        <f t="shared" si="10"/>
        <v>0</v>
      </c>
      <c r="M49" s="173">
        <f t="shared" si="10"/>
        <v>0</v>
      </c>
      <c r="N49" s="173">
        <f t="shared" si="10"/>
        <v>0</v>
      </c>
      <c r="O49" s="173">
        <f t="shared" si="10"/>
        <v>0</v>
      </c>
      <c r="P49" s="173">
        <f t="shared" si="10"/>
        <v>0</v>
      </c>
      <c r="Q49" s="173">
        <f t="shared" si="10"/>
        <v>0</v>
      </c>
      <c r="R49" s="173">
        <f t="shared" si="10"/>
        <v>0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12585210</v>
      </c>
      <c r="X49" s="173">
        <f>IF(F25=F48,0,X25-X48)</f>
        <v>2655216</v>
      </c>
      <c r="Y49" s="173">
        <f t="shared" si="10"/>
        <v>9929994</v>
      </c>
      <c r="Z49" s="174">
        <f>+IF(X49&lt;&gt;0,+(Y49/X49)*100,0)</f>
        <v>373.9806479020916</v>
      </c>
      <c r="AA49" s="171">
        <f>+AA25-AA48</f>
        <v>10620870</v>
      </c>
    </row>
    <row r="50" spans="1:27" ht="13.5">
      <c r="A50" s="150" t="s">
        <v>287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289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290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291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0</v>
      </c>
      <c r="D5" s="155">
        <v>0</v>
      </c>
      <c r="E5" s="156">
        <v>0</v>
      </c>
      <c r="F5" s="60">
        <v>0</v>
      </c>
      <c r="G5" s="60">
        <v>0</v>
      </c>
      <c r="H5" s="60">
        <v>0</v>
      </c>
      <c r="I5" s="60">
        <v>0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0</v>
      </c>
      <c r="X5" s="60">
        <v>0</v>
      </c>
      <c r="Y5" s="60">
        <v>0</v>
      </c>
      <c r="Z5" s="140">
        <v>0</v>
      </c>
      <c r="AA5" s="155">
        <v>0</v>
      </c>
    </row>
    <row r="6" spans="1:27" ht="13.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>
        <v>0</v>
      </c>
      <c r="Y6" s="60">
        <v>0</v>
      </c>
      <c r="Z6" s="140">
        <v>0</v>
      </c>
      <c r="AA6" s="155">
        <v>0</v>
      </c>
    </row>
    <row r="7" spans="1:27" ht="13.5">
      <c r="A7" s="183" t="s">
        <v>103</v>
      </c>
      <c r="B7" s="182"/>
      <c r="C7" s="155">
        <v>0</v>
      </c>
      <c r="D7" s="155">
        <v>0</v>
      </c>
      <c r="E7" s="156">
        <v>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0</v>
      </c>
      <c r="X7" s="60">
        <v>0</v>
      </c>
      <c r="Y7" s="60">
        <v>0</v>
      </c>
      <c r="Z7" s="140">
        <v>0</v>
      </c>
      <c r="AA7" s="155">
        <v>0</v>
      </c>
    </row>
    <row r="8" spans="1:27" ht="13.5">
      <c r="A8" s="183" t="s">
        <v>104</v>
      </c>
      <c r="B8" s="182"/>
      <c r="C8" s="155">
        <v>87250567</v>
      </c>
      <c r="D8" s="155">
        <v>0</v>
      </c>
      <c r="E8" s="156">
        <v>96510510</v>
      </c>
      <c r="F8" s="60">
        <v>96510510</v>
      </c>
      <c r="G8" s="60">
        <v>3103230</v>
      </c>
      <c r="H8" s="60">
        <v>6643306</v>
      </c>
      <c r="I8" s="60">
        <v>6413073</v>
      </c>
      <c r="J8" s="60">
        <v>16159609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16159609</v>
      </c>
      <c r="X8" s="60">
        <v>24127628</v>
      </c>
      <c r="Y8" s="60">
        <v>-7968019</v>
      </c>
      <c r="Z8" s="140">
        <v>-33.02</v>
      </c>
      <c r="AA8" s="155">
        <v>96510510</v>
      </c>
    </row>
    <row r="9" spans="1:27" ht="13.5">
      <c r="A9" s="183" t="s">
        <v>105</v>
      </c>
      <c r="B9" s="182"/>
      <c r="C9" s="155">
        <v>0</v>
      </c>
      <c r="D9" s="155">
        <v>0</v>
      </c>
      <c r="E9" s="156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>
        <v>0</v>
      </c>
      <c r="Y9" s="60">
        <v>0</v>
      </c>
      <c r="Z9" s="140">
        <v>0</v>
      </c>
      <c r="AA9" s="155">
        <v>0</v>
      </c>
    </row>
    <row r="10" spans="1:27" ht="13.5">
      <c r="A10" s="183" t="s">
        <v>106</v>
      </c>
      <c r="B10" s="182"/>
      <c r="C10" s="155">
        <v>0</v>
      </c>
      <c r="D10" s="155">
        <v>0</v>
      </c>
      <c r="E10" s="156">
        <v>0</v>
      </c>
      <c r="F10" s="54">
        <v>0</v>
      </c>
      <c r="G10" s="54">
        <v>0</v>
      </c>
      <c r="H10" s="54">
        <v>0</v>
      </c>
      <c r="I10" s="54">
        <v>0</v>
      </c>
      <c r="J10" s="54">
        <v>0</v>
      </c>
      <c r="K10" s="54">
        <v>0</v>
      </c>
      <c r="L10" s="54">
        <v>0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0</v>
      </c>
      <c r="X10" s="54">
        <v>0</v>
      </c>
      <c r="Y10" s="54">
        <v>0</v>
      </c>
      <c r="Z10" s="184">
        <v>0</v>
      </c>
      <c r="AA10" s="130">
        <v>0</v>
      </c>
    </row>
    <row r="11" spans="1:27" ht="13.5">
      <c r="A11" s="183" t="s">
        <v>107</v>
      </c>
      <c r="B11" s="185"/>
      <c r="C11" s="155">
        <v>1557520</v>
      </c>
      <c r="D11" s="155">
        <v>0</v>
      </c>
      <c r="E11" s="156">
        <v>0</v>
      </c>
      <c r="F11" s="60">
        <v>0</v>
      </c>
      <c r="G11" s="60">
        <v>0</v>
      </c>
      <c r="H11" s="60">
        <v>255364</v>
      </c>
      <c r="I11" s="60">
        <v>1828</v>
      </c>
      <c r="J11" s="60">
        <v>257192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257192</v>
      </c>
      <c r="X11" s="60">
        <v>0</v>
      </c>
      <c r="Y11" s="60">
        <v>257192</v>
      </c>
      <c r="Z11" s="140">
        <v>0</v>
      </c>
      <c r="AA11" s="155">
        <v>0</v>
      </c>
    </row>
    <row r="12" spans="1:27" ht="13.5">
      <c r="A12" s="183" t="s">
        <v>108</v>
      </c>
      <c r="B12" s="185"/>
      <c r="C12" s="155">
        <v>0</v>
      </c>
      <c r="D12" s="155">
        <v>0</v>
      </c>
      <c r="E12" s="156">
        <v>5279300</v>
      </c>
      <c r="F12" s="60">
        <v>5279300</v>
      </c>
      <c r="G12" s="60">
        <v>519473</v>
      </c>
      <c r="H12" s="60">
        <v>419536</v>
      </c>
      <c r="I12" s="60">
        <v>412427</v>
      </c>
      <c r="J12" s="60">
        <v>1351436</v>
      </c>
      <c r="K12" s="60">
        <v>0</v>
      </c>
      <c r="L12" s="60">
        <v>0</v>
      </c>
      <c r="M12" s="60">
        <v>0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1351436</v>
      </c>
      <c r="X12" s="60">
        <v>1319825</v>
      </c>
      <c r="Y12" s="60">
        <v>31611</v>
      </c>
      <c r="Z12" s="140">
        <v>2.4</v>
      </c>
      <c r="AA12" s="155">
        <v>5279300</v>
      </c>
    </row>
    <row r="13" spans="1:27" ht="13.5">
      <c r="A13" s="181" t="s">
        <v>109</v>
      </c>
      <c r="B13" s="185"/>
      <c r="C13" s="155">
        <v>8898704</v>
      </c>
      <c r="D13" s="155">
        <v>0</v>
      </c>
      <c r="E13" s="156">
        <v>8000000</v>
      </c>
      <c r="F13" s="60">
        <v>8000000</v>
      </c>
      <c r="G13" s="60">
        <v>-10146</v>
      </c>
      <c r="H13" s="60">
        <v>32819</v>
      </c>
      <c r="I13" s="60">
        <v>309373</v>
      </c>
      <c r="J13" s="60">
        <v>332046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332046</v>
      </c>
      <c r="X13" s="60">
        <v>2000000</v>
      </c>
      <c r="Y13" s="60">
        <v>-1667954</v>
      </c>
      <c r="Z13" s="140">
        <v>-83.4</v>
      </c>
      <c r="AA13" s="155">
        <v>8000000</v>
      </c>
    </row>
    <row r="14" spans="1:27" ht="13.5">
      <c r="A14" s="181" t="s">
        <v>110</v>
      </c>
      <c r="B14" s="185"/>
      <c r="C14" s="155">
        <v>0</v>
      </c>
      <c r="D14" s="155">
        <v>0</v>
      </c>
      <c r="E14" s="156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0</v>
      </c>
      <c r="X14" s="60">
        <v>0</v>
      </c>
      <c r="Y14" s="60">
        <v>0</v>
      </c>
      <c r="Z14" s="140">
        <v>0</v>
      </c>
      <c r="AA14" s="155">
        <v>0</v>
      </c>
    </row>
    <row r="15" spans="1:27" ht="13.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>
        <v>0</v>
      </c>
      <c r="Y15" s="60">
        <v>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0</v>
      </c>
      <c r="D16" s="155">
        <v>0</v>
      </c>
      <c r="E16" s="156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0</v>
      </c>
      <c r="X16" s="60">
        <v>0</v>
      </c>
      <c r="Y16" s="60">
        <v>0</v>
      </c>
      <c r="Z16" s="140">
        <v>0</v>
      </c>
      <c r="AA16" s="155">
        <v>0</v>
      </c>
    </row>
    <row r="17" spans="1:27" ht="13.5">
      <c r="A17" s="181" t="s">
        <v>113</v>
      </c>
      <c r="B17" s="185"/>
      <c r="C17" s="155">
        <v>402000</v>
      </c>
      <c r="D17" s="155">
        <v>0</v>
      </c>
      <c r="E17" s="156">
        <v>120120</v>
      </c>
      <c r="F17" s="60">
        <v>120120</v>
      </c>
      <c r="G17" s="60">
        <v>20000</v>
      </c>
      <c r="H17" s="60">
        <v>0</v>
      </c>
      <c r="I17" s="60">
        <v>0</v>
      </c>
      <c r="J17" s="60">
        <v>20000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20000</v>
      </c>
      <c r="X17" s="60">
        <v>30030</v>
      </c>
      <c r="Y17" s="60">
        <v>-10030</v>
      </c>
      <c r="Z17" s="140">
        <v>-33.4</v>
      </c>
      <c r="AA17" s="155">
        <v>120120</v>
      </c>
    </row>
    <row r="18" spans="1:27" ht="13.5">
      <c r="A18" s="183" t="s">
        <v>114</v>
      </c>
      <c r="B18" s="182"/>
      <c r="C18" s="155">
        <v>70955891</v>
      </c>
      <c r="D18" s="155">
        <v>0</v>
      </c>
      <c r="E18" s="156">
        <v>81368000</v>
      </c>
      <c r="F18" s="60">
        <v>81368000</v>
      </c>
      <c r="G18" s="60">
        <v>0</v>
      </c>
      <c r="H18" s="60">
        <v>20138000</v>
      </c>
      <c r="I18" s="60">
        <v>0</v>
      </c>
      <c r="J18" s="60">
        <v>20138000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20138000</v>
      </c>
      <c r="X18" s="60">
        <v>20342000</v>
      </c>
      <c r="Y18" s="60">
        <v>-204000</v>
      </c>
      <c r="Z18" s="140">
        <v>-1</v>
      </c>
      <c r="AA18" s="155">
        <v>81368000</v>
      </c>
    </row>
    <row r="19" spans="1:27" ht="13.5">
      <c r="A19" s="181" t="s">
        <v>34</v>
      </c>
      <c r="B19" s="185"/>
      <c r="C19" s="155">
        <v>82061757</v>
      </c>
      <c r="D19" s="155">
        <v>0</v>
      </c>
      <c r="E19" s="156">
        <v>76281000</v>
      </c>
      <c r="F19" s="60">
        <v>76281000</v>
      </c>
      <c r="G19" s="60">
        <v>30261000</v>
      </c>
      <c r="H19" s="60">
        <v>34681</v>
      </c>
      <c r="I19" s="60">
        <v>0</v>
      </c>
      <c r="J19" s="60">
        <v>30295681</v>
      </c>
      <c r="K19" s="60">
        <v>0</v>
      </c>
      <c r="L19" s="60">
        <v>0</v>
      </c>
      <c r="M19" s="60">
        <v>0</v>
      </c>
      <c r="N19" s="60">
        <v>0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30295681</v>
      </c>
      <c r="X19" s="60">
        <v>19070250</v>
      </c>
      <c r="Y19" s="60">
        <v>11225431</v>
      </c>
      <c r="Z19" s="140">
        <v>58.86</v>
      </c>
      <c r="AA19" s="155">
        <v>76281000</v>
      </c>
    </row>
    <row r="20" spans="1:27" ht="13.5">
      <c r="A20" s="181" t="s">
        <v>35</v>
      </c>
      <c r="B20" s="185"/>
      <c r="C20" s="155">
        <v>11409731</v>
      </c>
      <c r="D20" s="155">
        <v>0</v>
      </c>
      <c r="E20" s="156">
        <v>2867500</v>
      </c>
      <c r="F20" s="54">
        <v>2867500</v>
      </c>
      <c r="G20" s="54">
        <v>409941</v>
      </c>
      <c r="H20" s="54">
        <v>791685</v>
      </c>
      <c r="I20" s="54">
        <v>413438</v>
      </c>
      <c r="J20" s="54">
        <v>1615064</v>
      </c>
      <c r="K20" s="54">
        <v>0</v>
      </c>
      <c r="L20" s="54">
        <v>0</v>
      </c>
      <c r="M20" s="54">
        <v>0</v>
      </c>
      <c r="N20" s="54">
        <v>0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4">
        <v>1615064</v>
      </c>
      <c r="X20" s="54">
        <v>716875</v>
      </c>
      <c r="Y20" s="54">
        <v>898189</v>
      </c>
      <c r="Z20" s="184">
        <v>125.29</v>
      </c>
      <c r="AA20" s="130">
        <v>2867500</v>
      </c>
    </row>
    <row r="21" spans="1:27" ht="13.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>
        <v>0</v>
      </c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262536170</v>
      </c>
      <c r="D22" s="188">
        <f>SUM(D5:D21)</f>
        <v>0</v>
      </c>
      <c r="E22" s="189">
        <f t="shared" si="0"/>
        <v>270426430</v>
      </c>
      <c r="F22" s="190">
        <f t="shared" si="0"/>
        <v>270426430</v>
      </c>
      <c r="G22" s="190">
        <f t="shared" si="0"/>
        <v>34303498</v>
      </c>
      <c r="H22" s="190">
        <f t="shared" si="0"/>
        <v>28315391</v>
      </c>
      <c r="I22" s="190">
        <f t="shared" si="0"/>
        <v>7550139</v>
      </c>
      <c r="J22" s="190">
        <f t="shared" si="0"/>
        <v>70169028</v>
      </c>
      <c r="K22" s="190">
        <f t="shared" si="0"/>
        <v>0</v>
      </c>
      <c r="L22" s="190">
        <f t="shared" si="0"/>
        <v>0</v>
      </c>
      <c r="M22" s="190">
        <f t="shared" si="0"/>
        <v>0</v>
      </c>
      <c r="N22" s="190">
        <f t="shared" si="0"/>
        <v>0</v>
      </c>
      <c r="O22" s="190">
        <f t="shared" si="0"/>
        <v>0</v>
      </c>
      <c r="P22" s="190">
        <f t="shared" si="0"/>
        <v>0</v>
      </c>
      <c r="Q22" s="190">
        <f t="shared" si="0"/>
        <v>0</v>
      </c>
      <c r="R22" s="190">
        <f t="shared" si="0"/>
        <v>0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70169028</v>
      </c>
      <c r="X22" s="190">
        <f t="shared" si="0"/>
        <v>67606608</v>
      </c>
      <c r="Y22" s="190">
        <f t="shared" si="0"/>
        <v>2562420</v>
      </c>
      <c r="Z22" s="191">
        <f>+IF(X22&lt;&gt;0,+(Y22/X22)*100,0)</f>
        <v>3.790191633338564</v>
      </c>
      <c r="AA22" s="188">
        <f>SUM(AA5:AA21)</f>
        <v>270426430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67436501</v>
      </c>
      <c r="D25" s="155">
        <v>0</v>
      </c>
      <c r="E25" s="156">
        <v>74916010</v>
      </c>
      <c r="F25" s="60">
        <v>74916010</v>
      </c>
      <c r="G25" s="60">
        <v>5993024</v>
      </c>
      <c r="H25" s="60">
        <v>5364656</v>
      </c>
      <c r="I25" s="60">
        <v>5949131</v>
      </c>
      <c r="J25" s="60">
        <v>17306811</v>
      </c>
      <c r="K25" s="60">
        <v>0</v>
      </c>
      <c r="L25" s="60">
        <v>0</v>
      </c>
      <c r="M25" s="60">
        <v>0</v>
      </c>
      <c r="N25" s="60">
        <v>0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0">
        <v>0</v>
      </c>
      <c r="V25" s="60">
        <v>0</v>
      </c>
      <c r="W25" s="60">
        <v>17306811</v>
      </c>
      <c r="X25" s="60">
        <v>18729003</v>
      </c>
      <c r="Y25" s="60">
        <v>-1422192</v>
      </c>
      <c r="Z25" s="140">
        <v>-7.59</v>
      </c>
      <c r="AA25" s="155">
        <v>74916010</v>
      </c>
    </row>
    <row r="26" spans="1:27" ht="13.5">
      <c r="A26" s="183" t="s">
        <v>38</v>
      </c>
      <c r="B26" s="182"/>
      <c r="C26" s="155">
        <v>3951457</v>
      </c>
      <c r="D26" s="155">
        <v>0</v>
      </c>
      <c r="E26" s="156">
        <v>4783820</v>
      </c>
      <c r="F26" s="60">
        <v>4783820</v>
      </c>
      <c r="G26" s="60">
        <v>344838</v>
      </c>
      <c r="H26" s="60">
        <v>344838</v>
      </c>
      <c r="I26" s="60">
        <v>345572</v>
      </c>
      <c r="J26" s="60">
        <v>1035248</v>
      </c>
      <c r="K26" s="60">
        <v>0</v>
      </c>
      <c r="L26" s="60">
        <v>0</v>
      </c>
      <c r="M26" s="60">
        <v>0</v>
      </c>
      <c r="N26" s="60">
        <v>0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  <c r="V26" s="60">
        <v>0</v>
      </c>
      <c r="W26" s="60">
        <v>1035248</v>
      </c>
      <c r="X26" s="60">
        <v>1195955</v>
      </c>
      <c r="Y26" s="60">
        <v>-160707</v>
      </c>
      <c r="Z26" s="140">
        <v>-13.44</v>
      </c>
      <c r="AA26" s="155">
        <v>4783820</v>
      </c>
    </row>
    <row r="27" spans="1:27" ht="13.5">
      <c r="A27" s="183" t="s">
        <v>118</v>
      </c>
      <c r="B27" s="182"/>
      <c r="C27" s="155">
        <v>0</v>
      </c>
      <c r="D27" s="155">
        <v>0</v>
      </c>
      <c r="E27" s="156">
        <v>0</v>
      </c>
      <c r="F27" s="60">
        <v>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0</v>
      </c>
      <c r="Y27" s="60">
        <v>0</v>
      </c>
      <c r="Z27" s="140">
        <v>0</v>
      </c>
      <c r="AA27" s="155">
        <v>0</v>
      </c>
    </row>
    <row r="28" spans="1:27" ht="13.5">
      <c r="A28" s="183" t="s">
        <v>39</v>
      </c>
      <c r="B28" s="182"/>
      <c r="C28" s="155">
        <v>12485462</v>
      </c>
      <c r="D28" s="155">
        <v>0</v>
      </c>
      <c r="E28" s="156">
        <v>24763590</v>
      </c>
      <c r="F28" s="60">
        <v>24763590</v>
      </c>
      <c r="G28" s="60">
        <v>0</v>
      </c>
      <c r="H28" s="60">
        <v>1041597</v>
      </c>
      <c r="I28" s="60">
        <v>2042898</v>
      </c>
      <c r="J28" s="60">
        <v>3084495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3084495</v>
      </c>
      <c r="X28" s="60">
        <v>6190898</v>
      </c>
      <c r="Y28" s="60">
        <v>-3106403</v>
      </c>
      <c r="Z28" s="140">
        <v>-50.18</v>
      </c>
      <c r="AA28" s="155">
        <v>24763590</v>
      </c>
    </row>
    <row r="29" spans="1:27" ht="13.5">
      <c r="A29" s="183" t="s">
        <v>40</v>
      </c>
      <c r="B29" s="182"/>
      <c r="C29" s="155">
        <v>12020200</v>
      </c>
      <c r="D29" s="155">
        <v>0</v>
      </c>
      <c r="E29" s="156">
        <v>12930380</v>
      </c>
      <c r="F29" s="60">
        <v>12930380</v>
      </c>
      <c r="G29" s="60">
        <v>1650123</v>
      </c>
      <c r="H29" s="60">
        <v>-12469</v>
      </c>
      <c r="I29" s="60">
        <v>0</v>
      </c>
      <c r="J29" s="60">
        <v>1637654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1637654</v>
      </c>
      <c r="X29" s="60">
        <v>3232595</v>
      </c>
      <c r="Y29" s="60">
        <v>-1594941</v>
      </c>
      <c r="Z29" s="140">
        <v>-49.34</v>
      </c>
      <c r="AA29" s="155">
        <v>12930380</v>
      </c>
    </row>
    <row r="30" spans="1:27" ht="13.5">
      <c r="A30" s="183" t="s">
        <v>119</v>
      </c>
      <c r="B30" s="182"/>
      <c r="C30" s="155">
        <v>8719712</v>
      </c>
      <c r="D30" s="155">
        <v>0</v>
      </c>
      <c r="E30" s="156">
        <v>9861150</v>
      </c>
      <c r="F30" s="60">
        <v>9861150</v>
      </c>
      <c r="G30" s="60">
        <v>778238</v>
      </c>
      <c r="H30" s="60">
        <v>743</v>
      </c>
      <c r="I30" s="60">
        <v>742534</v>
      </c>
      <c r="J30" s="60">
        <v>1521515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1521515</v>
      </c>
      <c r="X30" s="60">
        <v>2465288</v>
      </c>
      <c r="Y30" s="60">
        <v>-943773</v>
      </c>
      <c r="Z30" s="140">
        <v>-38.28</v>
      </c>
      <c r="AA30" s="155">
        <v>9861150</v>
      </c>
    </row>
    <row r="31" spans="1:27" ht="13.5">
      <c r="A31" s="183" t="s">
        <v>120</v>
      </c>
      <c r="B31" s="182"/>
      <c r="C31" s="155">
        <v>13960968</v>
      </c>
      <c r="D31" s="155">
        <v>0</v>
      </c>
      <c r="E31" s="156">
        <v>78200320</v>
      </c>
      <c r="F31" s="60">
        <v>78200320</v>
      </c>
      <c r="G31" s="60">
        <v>-920992</v>
      </c>
      <c r="H31" s="60">
        <v>711893</v>
      </c>
      <c r="I31" s="60">
        <v>5336147</v>
      </c>
      <c r="J31" s="60">
        <v>5127048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5127048</v>
      </c>
      <c r="X31" s="60">
        <v>19550080</v>
      </c>
      <c r="Y31" s="60">
        <v>-14423032</v>
      </c>
      <c r="Z31" s="140">
        <v>-73.77</v>
      </c>
      <c r="AA31" s="155">
        <v>78200320</v>
      </c>
    </row>
    <row r="32" spans="1:27" ht="13.5">
      <c r="A32" s="183" t="s">
        <v>121</v>
      </c>
      <c r="B32" s="182"/>
      <c r="C32" s="155">
        <v>0</v>
      </c>
      <c r="D32" s="155">
        <v>0</v>
      </c>
      <c r="E32" s="156">
        <v>0</v>
      </c>
      <c r="F32" s="60">
        <v>0</v>
      </c>
      <c r="G32" s="60">
        <v>0</v>
      </c>
      <c r="H32" s="60">
        <v>0</v>
      </c>
      <c r="I32" s="60">
        <v>0</v>
      </c>
      <c r="J32" s="60">
        <v>0</v>
      </c>
      <c r="K32" s="60">
        <v>0</v>
      </c>
      <c r="L32" s="60">
        <v>0</v>
      </c>
      <c r="M32" s="60">
        <v>0</v>
      </c>
      <c r="N32" s="60">
        <v>0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0</v>
      </c>
      <c r="X32" s="60">
        <v>0</v>
      </c>
      <c r="Y32" s="60">
        <v>0</v>
      </c>
      <c r="Z32" s="140">
        <v>0</v>
      </c>
      <c r="AA32" s="155">
        <v>0</v>
      </c>
    </row>
    <row r="33" spans="1:27" ht="13.5">
      <c r="A33" s="183" t="s">
        <v>42</v>
      </c>
      <c r="B33" s="182"/>
      <c r="C33" s="155">
        <v>0</v>
      </c>
      <c r="D33" s="155">
        <v>0</v>
      </c>
      <c r="E33" s="156">
        <v>0</v>
      </c>
      <c r="F33" s="60">
        <v>0</v>
      </c>
      <c r="G33" s="60">
        <v>0</v>
      </c>
      <c r="H33" s="60">
        <v>0</v>
      </c>
      <c r="I33" s="60">
        <v>0</v>
      </c>
      <c r="J33" s="60">
        <v>0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0</v>
      </c>
      <c r="X33" s="60">
        <v>0</v>
      </c>
      <c r="Y33" s="60">
        <v>0</v>
      </c>
      <c r="Z33" s="140">
        <v>0</v>
      </c>
      <c r="AA33" s="155">
        <v>0</v>
      </c>
    </row>
    <row r="34" spans="1:27" ht="13.5">
      <c r="A34" s="183" t="s">
        <v>43</v>
      </c>
      <c r="B34" s="182"/>
      <c r="C34" s="155">
        <v>137083635</v>
      </c>
      <c r="D34" s="155">
        <v>0</v>
      </c>
      <c r="E34" s="156">
        <v>64350290</v>
      </c>
      <c r="F34" s="60">
        <v>64350290</v>
      </c>
      <c r="G34" s="60">
        <v>11846701</v>
      </c>
      <c r="H34" s="60">
        <v>9115252</v>
      </c>
      <c r="I34" s="60">
        <v>6909094</v>
      </c>
      <c r="J34" s="60">
        <v>27871047</v>
      </c>
      <c r="K34" s="60">
        <v>0</v>
      </c>
      <c r="L34" s="60">
        <v>0</v>
      </c>
      <c r="M34" s="60">
        <v>0</v>
      </c>
      <c r="N34" s="60">
        <v>0</v>
      </c>
      <c r="O34" s="60">
        <v>0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  <c r="V34" s="60">
        <v>0</v>
      </c>
      <c r="W34" s="60">
        <v>27871047</v>
      </c>
      <c r="X34" s="60">
        <v>16087573</v>
      </c>
      <c r="Y34" s="60">
        <v>11783474</v>
      </c>
      <c r="Z34" s="140">
        <v>73.25</v>
      </c>
      <c r="AA34" s="155">
        <v>64350290</v>
      </c>
    </row>
    <row r="35" spans="1:27" ht="13.5">
      <c r="A35" s="181" t="s">
        <v>122</v>
      </c>
      <c r="B35" s="185"/>
      <c r="C35" s="155">
        <v>11345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>
        <v>0</v>
      </c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255669280</v>
      </c>
      <c r="D36" s="188">
        <f>SUM(D25:D35)</f>
        <v>0</v>
      </c>
      <c r="E36" s="189">
        <f t="shared" si="1"/>
        <v>269805560</v>
      </c>
      <c r="F36" s="190">
        <f t="shared" si="1"/>
        <v>269805560</v>
      </c>
      <c r="G36" s="190">
        <f t="shared" si="1"/>
        <v>19691932</v>
      </c>
      <c r="H36" s="190">
        <f t="shared" si="1"/>
        <v>16566510</v>
      </c>
      <c r="I36" s="190">
        <f t="shared" si="1"/>
        <v>21325376</v>
      </c>
      <c r="J36" s="190">
        <f t="shared" si="1"/>
        <v>57583818</v>
      </c>
      <c r="K36" s="190">
        <f t="shared" si="1"/>
        <v>0</v>
      </c>
      <c r="L36" s="190">
        <f t="shared" si="1"/>
        <v>0</v>
      </c>
      <c r="M36" s="190">
        <f t="shared" si="1"/>
        <v>0</v>
      </c>
      <c r="N36" s="190">
        <f t="shared" si="1"/>
        <v>0</v>
      </c>
      <c r="O36" s="190">
        <f t="shared" si="1"/>
        <v>0</v>
      </c>
      <c r="P36" s="190">
        <f t="shared" si="1"/>
        <v>0</v>
      </c>
      <c r="Q36" s="190">
        <f t="shared" si="1"/>
        <v>0</v>
      </c>
      <c r="R36" s="190">
        <f t="shared" si="1"/>
        <v>0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57583818</v>
      </c>
      <c r="X36" s="190">
        <f t="shared" si="1"/>
        <v>67451392</v>
      </c>
      <c r="Y36" s="190">
        <f t="shared" si="1"/>
        <v>-9867574</v>
      </c>
      <c r="Z36" s="191">
        <f>+IF(X36&lt;&gt;0,+(Y36/X36)*100,0)</f>
        <v>-14.629162879247918</v>
      </c>
      <c r="AA36" s="188">
        <f>SUM(AA25:AA35)</f>
        <v>269805560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6866890</v>
      </c>
      <c r="D38" s="199">
        <f>+D22-D36</f>
        <v>0</v>
      </c>
      <c r="E38" s="200">
        <f t="shared" si="2"/>
        <v>620870</v>
      </c>
      <c r="F38" s="106">
        <f t="shared" si="2"/>
        <v>620870</v>
      </c>
      <c r="G38" s="106">
        <f t="shared" si="2"/>
        <v>14611566</v>
      </c>
      <c r="H38" s="106">
        <f t="shared" si="2"/>
        <v>11748881</v>
      </c>
      <c r="I38" s="106">
        <f t="shared" si="2"/>
        <v>-13775237</v>
      </c>
      <c r="J38" s="106">
        <f t="shared" si="2"/>
        <v>12585210</v>
      </c>
      <c r="K38" s="106">
        <f t="shared" si="2"/>
        <v>0</v>
      </c>
      <c r="L38" s="106">
        <f t="shared" si="2"/>
        <v>0</v>
      </c>
      <c r="M38" s="106">
        <f t="shared" si="2"/>
        <v>0</v>
      </c>
      <c r="N38" s="106">
        <f t="shared" si="2"/>
        <v>0</v>
      </c>
      <c r="O38" s="106">
        <f t="shared" si="2"/>
        <v>0</v>
      </c>
      <c r="P38" s="106">
        <f t="shared" si="2"/>
        <v>0</v>
      </c>
      <c r="Q38" s="106">
        <f t="shared" si="2"/>
        <v>0</v>
      </c>
      <c r="R38" s="106">
        <f t="shared" si="2"/>
        <v>0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12585210</v>
      </c>
      <c r="X38" s="106">
        <f>IF(F22=F36,0,X22-X36)</f>
        <v>155216</v>
      </c>
      <c r="Y38" s="106">
        <f t="shared" si="2"/>
        <v>12429994</v>
      </c>
      <c r="Z38" s="201">
        <f>+IF(X38&lt;&gt;0,+(Y38/X38)*100,0)</f>
        <v>8008.191165859189</v>
      </c>
      <c r="AA38" s="199">
        <f>+AA22-AA36</f>
        <v>620870</v>
      </c>
    </row>
    <row r="39" spans="1:27" ht="13.5">
      <c r="A39" s="181" t="s">
        <v>46</v>
      </c>
      <c r="B39" s="185"/>
      <c r="C39" s="155">
        <v>0</v>
      </c>
      <c r="D39" s="155">
        <v>0</v>
      </c>
      <c r="E39" s="156">
        <v>10000000</v>
      </c>
      <c r="F39" s="60">
        <v>10000000</v>
      </c>
      <c r="G39" s="60">
        <v>0</v>
      </c>
      <c r="H39" s="60">
        <v>0</v>
      </c>
      <c r="I39" s="60">
        <v>0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0</v>
      </c>
      <c r="X39" s="60">
        <v>2500000</v>
      </c>
      <c r="Y39" s="60">
        <v>-2500000</v>
      </c>
      <c r="Z39" s="140">
        <v>-100</v>
      </c>
      <c r="AA39" s="155">
        <v>10000000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>
        <v>0</v>
      </c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>
        <v>0</v>
      </c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6866890</v>
      </c>
      <c r="D42" s="206">
        <f>SUM(D38:D41)</f>
        <v>0</v>
      </c>
      <c r="E42" s="207">
        <f t="shared" si="3"/>
        <v>10620870</v>
      </c>
      <c r="F42" s="88">
        <f t="shared" si="3"/>
        <v>10620870</v>
      </c>
      <c r="G42" s="88">
        <f t="shared" si="3"/>
        <v>14611566</v>
      </c>
      <c r="H42" s="88">
        <f t="shared" si="3"/>
        <v>11748881</v>
      </c>
      <c r="I42" s="88">
        <f t="shared" si="3"/>
        <v>-13775237</v>
      </c>
      <c r="J42" s="88">
        <f t="shared" si="3"/>
        <v>12585210</v>
      </c>
      <c r="K42" s="88">
        <f t="shared" si="3"/>
        <v>0</v>
      </c>
      <c r="L42" s="88">
        <f t="shared" si="3"/>
        <v>0</v>
      </c>
      <c r="M42" s="88">
        <f t="shared" si="3"/>
        <v>0</v>
      </c>
      <c r="N42" s="88">
        <f t="shared" si="3"/>
        <v>0</v>
      </c>
      <c r="O42" s="88">
        <f t="shared" si="3"/>
        <v>0</v>
      </c>
      <c r="P42" s="88">
        <f t="shared" si="3"/>
        <v>0</v>
      </c>
      <c r="Q42" s="88">
        <f t="shared" si="3"/>
        <v>0</v>
      </c>
      <c r="R42" s="88">
        <f t="shared" si="3"/>
        <v>0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12585210</v>
      </c>
      <c r="X42" s="88">
        <f t="shared" si="3"/>
        <v>2655216</v>
      </c>
      <c r="Y42" s="88">
        <f t="shared" si="3"/>
        <v>9929994</v>
      </c>
      <c r="Z42" s="208">
        <f>+IF(X42&lt;&gt;0,+(Y42/X42)*100,0)</f>
        <v>373.9806479020916</v>
      </c>
      <c r="AA42" s="206">
        <f>SUM(AA38:AA41)</f>
        <v>10620870</v>
      </c>
    </row>
    <row r="43" spans="1:27" ht="13.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>
        <v>0</v>
      </c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6866890</v>
      </c>
      <c r="D44" s="210">
        <f>+D42-D43</f>
        <v>0</v>
      </c>
      <c r="E44" s="211">
        <f t="shared" si="4"/>
        <v>10620870</v>
      </c>
      <c r="F44" s="77">
        <f t="shared" si="4"/>
        <v>10620870</v>
      </c>
      <c r="G44" s="77">
        <f t="shared" si="4"/>
        <v>14611566</v>
      </c>
      <c r="H44" s="77">
        <f t="shared" si="4"/>
        <v>11748881</v>
      </c>
      <c r="I44" s="77">
        <f t="shared" si="4"/>
        <v>-13775237</v>
      </c>
      <c r="J44" s="77">
        <f t="shared" si="4"/>
        <v>12585210</v>
      </c>
      <c r="K44" s="77">
        <f t="shared" si="4"/>
        <v>0</v>
      </c>
      <c r="L44" s="77">
        <f t="shared" si="4"/>
        <v>0</v>
      </c>
      <c r="M44" s="77">
        <f t="shared" si="4"/>
        <v>0</v>
      </c>
      <c r="N44" s="77">
        <f t="shared" si="4"/>
        <v>0</v>
      </c>
      <c r="O44" s="77">
        <f t="shared" si="4"/>
        <v>0</v>
      </c>
      <c r="P44" s="77">
        <f t="shared" si="4"/>
        <v>0</v>
      </c>
      <c r="Q44" s="77">
        <f t="shared" si="4"/>
        <v>0</v>
      </c>
      <c r="R44" s="77">
        <f t="shared" si="4"/>
        <v>0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12585210</v>
      </c>
      <c r="X44" s="77">
        <f t="shared" si="4"/>
        <v>2655216</v>
      </c>
      <c r="Y44" s="77">
        <f t="shared" si="4"/>
        <v>9929994</v>
      </c>
      <c r="Z44" s="212">
        <f>+IF(X44&lt;&gt;0,+(Y44/X44)*100,0)</f>
        <v>373.9806479020916</v>
      </c>
      <c r="AA44" s="210">
        <f>+AA42-AA43</f>
        <v>10620870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>
        <v>0</v>
      </c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6866890</v>
      </c>
      <c r="D46" s="206">
        <f>SUM(D44:D45)</f>
        <v>0</v>
      </c>
      <c r="E46" s="207">
        <f t="shared" si="5"/>
        <v>10620870</v>
      </c>
      <c r="F46" s="88">
        <f t="shared" si="5"/>
        <v>10620870</v>
      </c>
      <c r="G46" s="88">
        <f t="shared" si="5"/>
        <v>14611566</v>
      </c>
      <c r="H46" s="88">
        <f t="shared" si="5"/>
        <v>11748881</v>
      </c>
      <c r="I46" s="88">
        <f t="shared" si="5"/>
        <v>-13775237</v>
      </c>
      <c r="J46" s="88">
        <f t="shared" si="5"/>
        <v>12585210</v>
      </c>
      <c r="K46" s="88">
        <f t="shared" si="5"/>
        <v>0</v>
      </c>
      <c r="L46" s="88">
        <f t="shared" si="5"/>
        <v>0</v>
      </c>
      <c r="M46" s="88">
        <f t="shared" si="5"/>
        <v>0</v>
      </c>
      <c r="N46" s="88">
        <f t="shared" si="5"/>
        <v>0</v>
      </c>
      <c r="O46" s="88">
        <f t="shared" si="5"/>
        <v>0</v>
      </c>
      <c r="P46" s="88">
        <f t="shared" si="5"/>
        <v>0</v>
      </c>
      <c r="Q46" s="88">
        <f t="shared" si="5"/>
        <v>0</v>
      </c>
      <c r="R46" s="88">
        <f t="shared" si="5"/>
        <v>0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12585210</v>
      </c>
      <c r="X46" s="88">
        <f t="shared" si="5"/>
        <v>2655216</v>
      </c>
      <c r="Y46" s="88">
        <f t="shared" si="5"/>
        <v>9929994</v>
      </c>
      <c r="Z46" s="208">
        <f>+IF(X46&lt;&gt;0,+(Y46/X46)*100,0)</f>
        <v>373.9806479020916</v>
      </c>
      <c r="AA46" s="206">
        <f>SUM(AA44:AA45)</f>
        <v>10620870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>
        <v>0</v>
      </c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6866890</v>
      </c>
      <c r="D48" s="217">
        <f>SUM(D46:D47)</f>
        <v>0</v>
      </c>
      <c r="E48" s="218">
        <f t="shared" si="6"/>
        <v>10620870</v>
      </c>
      <c r="F48" s="219">
        <f t="shared" si="6"/>
        <v>10620870</v>
      </c>
      <c r="G48" s="219">
        <f t="shared" si="6"/>
        <v>14611566</v>
      </c>
      <c r="H48" s="220">
        <f t="shared" si="6"/>
        <v>11748881</v>
      </c>
      <c r="I48" s="220">
        <f t="shared" si="6"/>
        <v>-13775237</v>
      </c>
      <c r="J48" s="220">
        <f t="shared" si="6"/>
        <v>12585210</v>
      </c>
      <c r="K48" s="220">
        <f t="shared" si="6"/>
        <v>0</v>
      </c>
      <c r="L48" s="220">
        <f t="shared" si="6"/>
        <v>0</v>
      </c>
      <c r="M48" s="219">
        <f t="shared" si="6"/>
        <v>0</v>
      </c>
      <c r="N48" s="219">
        <f t="shared" si="6"/>
        <v>0</v>
      </c>
      <c r="O48" s="220">
        <f t="shared" si="6"/>
        <v>0</v>
      </c>
      <c r="P48" s="220">
        <f t="shared" si="6"/>
        <v>0</v>
      </c>
      <c r="Q48" s="220">
        <f t="shared" si="6"/>
        <v>0</v>
      </c>
      <c r="R48" s="220">
        <f t="shared" si="6"/>
        <v>0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12585210</v>
      </c>
      <c r="X48" s="220">
        <f t="shared" si="6"/>
        <v>2655216</v>
      </c>
      <c r="Y48" s="220">
        <f t="shared" si="6"/>
        <v>9929994</v>
      </c>
      <c r="Z48" s="221">
        <f>+IF(X48&lt;&gt;0,+(Y48/X48)*100,0)</f>
        <v>373.9806479020916</v>
      </c>
      <c r="AA48" s="222">
        <f>SUM(AA46:AA47)</f>
        <v>10620870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979180</v>
      </c>
      <c r="D5" s="153">
        <f>SUM(D6:D8)</f>
        <v>0</v>
      </c>
      <c r="E5" s="154">
        <f t="shared" si="0"/>
        <v>659000</v>
      </c>
      <c r="F5" s="100">
        <f t="shared" si="0"/>
        <v>659000</v>
      </c>
      <c r="G5" s="100">
        <f t="shared" si="0"/>
        <v>6219</v>
      </c>
      <c r="H5" s="100">
        <f t="shared" si="0"/>
        <v>7281</v>
      </c>
      <c r="I5" s="100">
        <f t="shared" si="0"/>
        <v>0</v>
      </c>
      <c r="J5" s="100">
        <f t="shared" si="0"/>
        <v>13500</v>
      </c>
      <c r="K5" s="100">
        <f t="shared" si="0"/>
        <v>0</v>
      </c>
      <c r="L5" s="100">
        <f t="shared" si="0"/>
        <v>0</v>
      </c>
      <c r="M5" s="100">
        <f t="shared" si="0"/>
        <v>0</v>
      </c>
      <c r="N5" s="100">
        <f t="shared" si="0"/>
        <v>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13500</v>
      </c>
      <c r="X5" s="100">
        <f t="shared" si="0"/>
        <v>164750</v>
      </c>
      <c r="Y5" s="100">
        <f t="shared" si="0"/>
        <v>-151250</v>
      </c>
      <c r="Z5" s="137">
        <f>+IF(X5&lt;&gt;0,+(Y5/X5)*100,0)</f>
        <v>-91.80576631259484</v>
      </c>
      <c r="AA5" s="153">
        <f>SUM(AA6:AA8)</f>
        <v>659000</v>
      </c>
    </row>
    <row r="6" spans="1:27" ht="13.5">
      <c r="A6" s="138" t="s">
        <v>75</v>
      </c>
      <c r="B6" s="136"/>
      <c r="C6" s="155"/>
      <c r="D6" s="155"/>
      <c r="E6" s="156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62"/>
    </row>
    <row r="7" spans="1:27" ht="13.5">
      <c r="A7" s="138" t="s">
        <v>76</v>
      </c>
      <c r="B7" s="136"/>
      <c r="C7" s="157">
        <v>979180</v>
      </c>
      <c r="D7" s="157"/>
      <c r="E7" s="158">
        <v>243000</v>
      </c>
      <c r="F7" s="159">
        <v>243000</v>
      </c>
      <c r="G7" s="159">
        <v>6219</v>
      </c>
      <c r="H7" s="159">
        <v>7281</v>
      </c>
      <c r="I7" s="159"/>
      <c r="J7" s="159">
        <v>13500</v>
      </c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>
        <v>13500</v>
      </c>
      <c r="X7" s="159">
        <v>60750</v>
      </c>
      <c r="Y7" s="159">
        <v>-47250</v>
      </c>
      <c r="Z7" s="141">
        <v>-77.78</v>
      </c>
      <c r="AA7" s="225">
        <v>243000</v>
      </c>
    </row>
    <row r="8" spans="1:27" ht="13.5">
      <c r="A8" s="138" t="s">
        <v>77</v>
      </c>
      <c r="B8" s="136"/>
      <c r="C8" s="155"/>
      <c r="D8" s="155"/>
      <c r="E8" s="156">
        <v>416000</v>
      </c>
      <c r="F8" s="60">
        <v>416000</v>
      </c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>
        <v>104000</v>
      </c>
      <c r="Y8" s="60">
        <v>-104000</v>
      </c>
      <c r="Z8" s="140">
        <v>-100</v>
      </c>
      <c r="AA8" s="62">
        <v>416000</v>
      </c>
    </row>
    <row r="9" spans="1:27" ht="13.5">
      <c r="A9" s="135" t="s">
        <v>78</v>
      </c>
      <c r="B9" s="136"/>
      <c r="C9" s="153">
        <f aca="true" t="shared" si="1" ref="C9:Y9">SUM(C10:C14)</f>
        <v>1622370</v>
      </c>
      <c r="D9" s="153">
        <f>SUM(D10:D14)</f>
        <v>0</v>
      </c>
      <c r="E9" s="154">
        <f t="shared" si="1"/>
        <v>430000</v>
      </c>
      <c r="F9" s="100">
        <f t="shared" si="1"/>
        <v>430000</v>
      </c>
      <c r="G9" s="100">
        <f t="shared" si="1"/>
        <v>1754</v>
      </c>
      <c r="H9" s="100">
        <f t="shared" si="1"/>
        <v>246</v>
      </c>
      <c r="I9" s="100">
        <f t="shared" si="1"/>
        <v>0</v>
      </c>
      <c r="J9" s="100">
        <f t="shared" si="1"/>
        <v>2000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2000</v>
      </c>
      <c r="X9" s="100">
        <f t="shared" si="1"/>
        <v>107500</v>
      </c>
      <c r="Y9" s="100">
        <f t="shared" si="1"/>
        <v>-105500</v>
      </c>
      <c r="Z9" s="137">
        <f>+IF(X9&lt;&gt;0,+(Y9/X9)*100,0)</f>
        <v>-98.13953488372093</v>
      </c>
      <c r="AA9" s="102">
        <f>SUM(AA10:AA14)</f>
        <v>430000</v>
      </c>
    </row>
    <row r="10" spans="1:27" ht="13.5">
      <c r="A10" s="138" t="s">
        <v>79</v>
      </c>
      <c r="B10" s="136"/>
      <c r="C10" s="155"/>
      <c r="D10" s="155"/>
      <c r="E10" s="156">
        <v>30000</v>
      </c>
      <c r="F10" s="60">
        <v>30000</v>
      </c>
      <c r="G10" s="60">
        <v>1754</v>
      </c>
      <c r="H10" s="60">
        <v>246</v>
      </c>
      <c r="I10" s="60"/>
      <c r="J10" s="60">
        <v>2000</v>
      </c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>
        <v>2000</v>
      </c>
      <c r="X10" s="60">
        <v>7500</v>
      </c>
      <c r="Y10" s="60">
        <v>-5500</v>
      </c>
      <c r="Z10" s="140">
        <v>-73.33</v>
      </c>
      <c r="AA10" s="62">
        <v>30000</v>
      </c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138" t="s">
        <v>81</v>
      </c>
      <c r="B12" s="136"/>
      <c r="C12" s="155">
        <v>1622370</v>
      </c>
      <c r="D12" s="155"/>
      <c r="E12" s="156">
        <v>400000</v>
      </c>
      <c r="F12" s="60">
        <v>400000</v>
      </c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>
        <v>100000</v>
      </c>
      <c r="Y12" s="60">
        <v>-100000</v>
      </c>
      <c r="Z12" s="140">
        <v>-100</v>
      </c>
      <c r="AA12" s="62">
        <v>400000</v>
      </c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3.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11000</v>
      </c>
      <c r="F15" s="100">
        <f t="shared" si="2"/>
        <v>11000</v>
      </c>
      <c r="G15" s="100">
        <f t="shared" si="2"/>
        <v>0</v>
      </c>
      <c r="H15" s="100">
        <f t="shared" si="2"/>
        <v>0</v>
      </c>
      <c r="I15" s="100">
        <f t="shared" si="2"/>
        <v>0</v>
      </c>
      <c r="J15" s="100">
        <f t="shared" si="2"/>
        <v>0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0</v>
      </c>
      <c r="X15" s="100">
        <f t="shared" si="2"/>
        <v>2750</v>
      </c>
      <c r="Y15" s="100">
        <f t="shared" si="2"/>
        <v>-2750</v>
      </c>
      <c r="Z15" s="137">
        <f>+IF(X15&lt;&gt;0,+(Y15/X15)*100,0)</f>
        <v>-100</v>
      </c>
      <c r="AA15" s="102">
        <f>SUM(AA16:AA18)</f>
        <v>11000</v>
      </c>
    </row>
    <row r="16" spans="1:27" ht="13.5">
      <c r="A16" s="138" t="s">
        <v>85</v>
      </c>
      <c r="B16" s="136"/>
      <c r="C16" s="155"/>
      <c r="D16" s="155"/>
      <c r="E16" s="156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138" t="s">
        <v>86</v>
      </c>
      <c r="B17" s="136"/>
      <c r="C17" s="155"/>
      <c r="D17" s="155"/>
      <c r="E17" s="156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138" t="s">
        <v>87</v>
      </c>
      <c r="B18" s="136"/>
      <c r="C18" s="155"/>
      <c r="D18" s="155"/>
      <c r="E18" s="156">
        <v>11000</v>
      </c>
      <c r="F18" s="60">
        <v>11000</v>
      </c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>
        <v>2750</v>
      </c>
      <c r="Y18" s="60">
        <v>-2750</v>
      </c>
      <c r="Z18" s="140">
        <v>-100</v>
      </c>
      <c r="AA18" s="62">
        <v>11000</v>
      </c>
    </row>
    <row r="19" spans="1:27" ht="13.5">
      <c r="A19" s="135" t="s">
        <v>88</v>
      </c>
      <c r="B19" s="142"/>
      <c r="C19" s="153">
        <f aca="true" t="shared" si="3" ref="C19:Y19">SUM(C20:C23)</f>
        <v>32439164</v>
      </c>
      <c r="D19" s="153">
        <f>SUM(D20:D23)</f>
        <v>0</v>
      </c>
      <c r="E19" s="154">
        <f t="shared" si="3"/>
        <v>15200000</v>
      </c>
      <c r="F19" s="100">
        <f t="shared" si="3"/>
        <v>15200000</v>
      </c>
      <c r="G19" s="100">
        <f t="shared" si="3"/>
        <v>174156</v>
      </c>
      <c r="H19" s="100">
        <f t="shared" si="3"/>
        <v>415564</v>
      </c>
      <c r="I19" s="100">
        <f t="shared" si="3"/>
        <v>0</v>
      </c>
      <c r="J19" s="100">
        <f t="shared" si="3"/>
        <v>589720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589720</v>
      </c>
      <c r="X19" s="100">
        <f t="shared" si="3"/>
        <v>3800000</v>
      </c>
      <c r="Y19" s="100">
        <f t="shared" si="3"/>
        <v>-3210280</v>
      </c>
      <c r="Z19" s="137">
        <f>+IF(X19&lt;&gt;0,+(Y19/X19)*100,0)</f>
        <v>-84.48105263157895</v>
      </c>
      <c r="AA19" s="102">
        <f>SUM(AA20:AA23)</f>
        <v>15200000</v>
      </c>
    </row>
    <row r="20" spans="1:27" ht="13.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138" t="s">
        <v>90</v>
      </c>
      <c r="B21" s="136"/>
      <c r="C21" s="155">
        <v>32439164</v>
      </c>
      <c r="D21" s="155"/>
      <c r="E21" s="156">
        <v>15200000</v>
      </c>
      <c r="F21" s="60">
        <v>15200000</v>
      </c>
      <c r="G21" s="60">
        <v>174156</v>
      </c>
      <c r="H21" s="60">
        <v>415564</v>
      </c>
      <c r="I21" s="60"/>
      <c r="J21" s="60">
        <v>589720</v>
      </c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>
        <v>589720</v>
      </c>
      <c r="X21" s="60">
        <v>3800000</v>
      </c>
      <c r="Y21" s="60">
        <v>-3210280</v>
      </c>
      <c r="Z21" s="140">
        <v>-84.48</v>
      </c>
      <c r="AA21" s="62">
        <v>15200000</v>
      </c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3.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35040714</v>
      </c>
      <c r="D25" s="217">
        <f>+D5+D9+D15+D19+D24</f>
        <v>0</v>
      </c>
      <c r="E25" s="230">
        <f t="shared" si="4"/>
        <v>16300000</v>
      </c>
      <c r="F25" s="219">
        <f t="shared" si="4"/>
        <v>16300000</v>
      </c>
      <c r="G25" s="219">
        <f t="shared" si="4"/>
        <v>182129</v>
      </c>
      <c r="H25" s="219">
        <f t="shared" si="4"/>
        <v>423091</v>
      </c>
      <c r="I25" s="219">
        <f t="shared" si="4"/>
        <v>0</v>
      </c>
      <c r="J25" s="219">
        <f t="shared" si="4"/>
        <v>605220</v>
      </c>
      <c r="K25" s="219">
        <f t="shared" si="4"/>
        <v>0</v>
      </c>
      <c r="L25" s="219">
        <f t="shared" si="4"/>
        <v>0</v>
      </c>
      <c r="M25" s="219">
        <f t="shared" si="4"/>
        <v>0</v>
      </c>
      <c r="N25" s="219">
        <f t="shared" si="4"/>
        <v>0</v>
      </c>
      <c r="O25" s="219">
        <f t="shared" si="4"/>
        <v>0</v>
      </c>
      <c r="P25" s="219">
        <f t="shared" si="4"/>
        <v>0</v>
      </c>
      <c r="Q25" s="219">
        <f t="shared" si="4"/>
        <v>0</v>
      </c>
      <c r="R25" s="219">
        <f t="shared" si="4"/>
        <v>0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605220</v>
      </c>
      <c r="X25" s="219">
        <f t="shared" si="4"/>
        <v>4075000</v>
      </c>
      <c r="Y25" s="219">
        <f t="shared" si="4"/>
        <v>-3469780</v>
      </c>
      <c r="Z25" s="231">
        <f>+IF(X25&lt;&gt;0,+(Y25/X25)*100,0)</f>
        <v>-85.14797546012271</v>
      </c>
      <c r="AA25" s="232">
        <f>+AA5+AA9+AA15+AA19+AA24</f>
        <v>16300000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>
        <v>6420683</v>
      </c>
      <c r="D28" s="155"/>
      <c r="E28" s="156">
        <v>10000000</v>
      </c>
      <c r="F28" s="60">
        <v>10000000</v>
      </c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>
        <v>2500000</v>
      </c>
      <c r="Y28" s="60">
        <v>-2500000</v>
      </c>
      <c r="Z28" s="140">
        <v>-100</v>
      </c>
      <c r="AA28" s="155">
        <v>10000000</v>
      </c>
    </row>
    <row r="29" spans="1:27" ht="13.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3.5">
      <c r="A31" s="235" t="s">
        <v>136</v>
      </c>
      <c r="B31" s="136"/>
      <c r="C31" s="155"/>
      <c r="D31" s="155"/>
      <c r="E31" s="156"/>
      <c r="F31" s="60"/>
      <c r="G31" s="60">
        <v>174156</v>
      </c>
      <c r="H31" s="60">
        <v>204099</v>
      </c>
      <c r="I31" s="60"/>
      <c r="J31" s="60">
        <v>378255</v>
      </c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>
        <v>378255</v>
      </c>
      <c r="X31" s="60"/>
      <c r="Y31" s="60">
        <v>378255</v>
      </c>
      <c r="Z31" s="140"/>
      <c r="AA31" s="62"/>
    </row>
    <row r="32" spans="1:27" ht="13.5">
      <c r="A32" s="236" t="s">
        <v>46</v>
      </c>
      <c r="B32" s="136"/>
      <c r="C32" s="210">
        <f aca="true" t="shared" si="5" ref="C32:Y32">SUM(C28:C31)</f>
        <v>6420683</v>
      </c>
      <c r="D32" s="210">
        <f>SUM(D28:D31)</f>
        <v>0</v>
      </c>
      <c r="E32" s="211">
        <f t="shared" si="5"/>
        <v>10000000</v>
      </c>
      <c r="F32" s="77">
        <f t="shared" si="5"/>
        <v>10000000</v>
      </c>
      <c r="G32" s="77">
        <f t="shared" si="5"/>
        <v>174156</v>
      </c>
      <c r="H32" s="77">
        <f t="shared" si="5"/>
        <v>204099</v>
      </c>
      <c r="I32" s="77">
        <f t="shared" si="5"/>
        <v>0</v>
      </c>
      <c r="J32" s="77">
        <f t="shared" si="5"/>
        <v>378255</v>
      </c>
      <c r="K32" s="77">
        <f t="shared" si="5"/>
        <v>0</v>
      </c>
      <c r="L32" s="77">
        <f t="shared" si="5"/>
        <v>0</v>
      </c>
      <c r="M32" s="77">
        <f t="shared" si="5"/>
        <v>0</v>
      </c>
      <c r="N32" s="77">
        <f t="shared" si="5"/>
        <v>0</v>
      </c>
      <c r="O32" s="77">
        <f t="shared" si="5"/>
        <v>0</v>
      </c>
      <c r="P32" s="77">
        <f t="shared" si="5"/>
        <v>0</v>
      </c>
      <c r="Q32" s="77">
        <f t="shared" si="5"/>
        <v>0</v>
      </c>
      <c r="R32" s="77">
        <f t="shared" si="5"/>
        <v>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378255</v>
      </c>
      <c r="X32" s="77">
        <f t="shared" si="5"/>
        <v>2500000</v>
      </c>
      <c r="Y32" s="77">
        <f t="shared" si="5"/>
        <v>-2121745</v>
      </c>
      <c r="Z32" s="212">
        <f>+IF(X32&lt;&gt;0,+(Y32/X32)*100,0)</f>
        <v>-84.8698</v>
      </c>
      <c r="AA32" s="79">
        <f>SUM(AA28:AA31)</f>
        <v>10000000</v>
      </c>
    </row>
    <row r="33" spans="1:27" ht="13.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37" t="s">
        <v>52</v>
      </c>
      <c r="B34" s="136" t="s">
        <v>138</v>
      </c>
      <c r="C34" s="155">
        <v>24451988</v>
      </c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37" t="s">
        <v>53</v>
      </c>
      <c r="B35" s="136"/>
      <c r="C35" s="155">
        <v>4168043</v>
      </c>
      <c r="D35" s="155"/>
      <c r="E35" s="156">
        <v>6300000</v>
      </c>
      <c r="F35" s="60">
        <v>6300000</v>
      </c>
      <c r="G35" s="60">
        <v>7973</v>
      </c>
      <c r="H35" s="60">
        <v>218992</v>
      </c>
      <c r="I35" s="60"/>
      <c r="J35" s="60">
        <v>226965</v>
      </c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>
        <v>226965</v>
      </c>
      <c r="X35" s="60">
        <v>1575000</v>
      </c>
      <c r="Y35" s="60">
        <v>-1348035</v>
      </c>
      <c r="Z35" s="140">
        <v>-85.59</v>
      </c>
      <c r="AA35" s="62">
        <v>6300000</v>
      </c>
    </row>
    <row r="36" spans="1:27" ht="13.5">
      <c r="A36" s="238" t="s">
        <v>139</v>
      </c>
      <c r="B36" s="149"/>
      <c r="C36" s="222">
        <f aca="true" t="shared" si="6" ref="C36:Y36">SUM(C32:C35)</f>
        <v>35040714</v>
      </c>
      <c r="D36" s="222">
        <f>SUM(D32:D35)</f>
        <v>0</v>
      </c>
      <c r="E36" s="218">
        <f t="shared" si="6"/>
        <v>16300000</v>
      </c>
      <c r="F36" s="220">
        <f t="shared" si="6"/>
        <v>16300000</v>
      </c>
      <c r="G36" s="220">
        <f t="shared" si="6"/>
        <v>182129</v>
      </c>
      <c r="H36" s="220">
        <f t="shared" si="6"/>
        <v>423091</v>
      </c>
      <c r="I36" s="220">
        <f t="shared" si="6"/>
        <v>0</v>
      </c>
      <c r="J36" s="220">
        <f t="shared" si="6"/>
        <v>605220</v>
      </c>
      <c r="K36" s="220">
        <f t="shared" si="6"/>
        <v>0</v>
      </c>
      <c r="L36" s="220">
        <f t="shared" si="6"/>
        <v>0</v>
      </c>
      <c r="M36" s="220">
        <f t="shared" si="6"/>
        <v>0</v>
      </c>
      <c r="N36" s="220">
        <f t="shared" si="6"/>
        <v>0</v>
      </c>
      <c r="O36" s="220">
        <f t="shared" si="6"/>
        <v>0</v>
      </c>
      <c r="P36" s="220">
        <f t="shared" si="6"/>
        <v>0</v>
      </c>
      <c r="Q36" s="220">
        <f t="shared" si="6"/>
        <v>0</v>
      </c>
      <c r="R36" s="220">
        <f t="shared" si="6"/>
        <v>0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605220</v>
      </c>
      <c r="X36" s="220">
        <f t="shared" si="6"/>
        <v>4075000</v>
      </c>
      <c r="Y36" s="220">
        <f t="shared" si="6"/>
        <v>-3469780</v>
      </c>
      <c r="Z36" s="221">
        <f>+IF(X36&lt;&gt;0,+(Y36/X36)*100,0)</f>
        <v>-85.14797546012271</v>
      </c>
      <c r="AA36" s="239">
        <f>SUM(AA32:AA35)</f>
        <v>16300000</v>
      </c>
    </row>
    <row r="37" spans="1:27" ht="13.5">
      <c r="A37" s="150" t="s">
        <v>287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293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294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295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>
        <v>159236940</v>
      </c>
      <c r="D6" s="155"/>
      <c r="E6" s="59">
        <v>174156000</v>
      </c>
      <c r="F6" s="60">
        <v>174156000</v>
      </c>
      <c r="G6" s="60"/>
      <c r="H6" s="60"/>
      <c r="I6" s="60">
        <v>180598520</v>
      </c>
      <c r="J6" s="60">
        <v>180598520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180598520</v>
      </c>
      <c r="X6" s="60">
        <v>43539000</v>
      </c>
      <c r="Y6" s="60">
        <v>137059520</v>
      </c>
      <c r="Z6" s="140">
        <v>314.8</v>
      </c>
      <c r="AA6" s="62">
        <v>174156000</v>
      </c>
    </row>
    <row r="7" spans="1:27" ht="13.5">
      <c r="A7" s="249" t="s">
        <v>144</v>
      </c>
      <c r="B7" s="182"/>
      <c r="C7" s="155"/>
      <c r="D7" s="155"/>
      <c r="E7" s="59"/>
      <c r="F7" s="60"/>
      <c r="G7" s="60">
        <v>177739862</v>
      </c>
      <c r="H7" s="60">
        <v>190384932</v>
      </c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62"/>
    </row>
    <row r="8" spans="1:27" ht="13.5">
      <c r="A8" s="249" t="s">
        <v>145</v>
      </c>
      <c r="B8" s="182"/>
      <c r="C8" s="155">
        <v>7511253</v>
      </c>
      <c r="D8" s="155"/>
      <c r="E8" s="59">
        <v>5566000</v>
      </c>
      <c r="F8" s="60">
        <v>5566000</v>
      </c>
      <c r="G8" s="60">
        <v>7438043</v>
      </c>
      <c r="H8" s="60">
        <v>7799139</v>
      </c>
      <c r="I8" s="60">
        <v>7573714</v>
      </c>
      <c r="J8" s="60">
        <v>7573714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7573714</v>
      </c>
      <c r="X8" s="60">
        <v>1391500</v>
      </c>
      <c r="Y8" s="60">
        <v>6182214</v>
      </c>
      <c r="Z8" s="140">
        <v>444.28</v>
      </c>
      <c r="AA8" s="62">
        <v>5566000</v>
      </c>
    </row>
    <row r="9" spans="1:27" ht="13.5">
      <c r="A9" s="249" t="s">
        <v>146</v>
      </c>
      <c r="B9" s="182"/>
      <c r="C9" s="155">
        <v>11518743</v>
      </c>
      <c r="D9" s="155"/>
      <c r="E9" s="59">
        <v>410000</v>
      </c>
      <c r="F9" s="60">
        <v>410000</v>
      </c>
      <c r="G9" s="60">
        <v>2825481</v>
      </c>
      <c r="H9" s="60">
        <v>3412686</v>
      </c>
      <c r="I9" s="60">
        <v>3847638</v>
      </c>
      <c r="J9" s="60">
        <v>3847638</v>
      </c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>
        <v>3847638</v>
      </c>
      <c r="X9" s="60">
        <v>102500</v>
      </c>
      <c r="Y9" s="60">
        <v>3745138</v>
      </c>
      <c r="Z9" s="140">
        <v>3653.79</v>
      </c>
      <c r="AA9" s="62">
        <v>410000</v>
      </c>
    </row>
    <row r="10" spans="1:27" ht="13.5">
      <c r="A10" s="249" t="s">
        <v>147</v>
      </c>
      <c r="B10" s="182"/>
      <c r="C10" s="155"/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3.5">
      <c r="A11" s="249" t="s">
        <v>148</v>
      </c>
      <c r="B11" s="182"/>
      <c r="C11" s="155">
        <v>1672263</v>
      </c>
      <c r="D11" s="155"/>
      <c r="E11" s="59">
        <v>1262000</v>
      </c>
      <c r="F11" s="60">
        <v>1262000</v>
      </c>
      <c r="G11" s="60">
        <v>1516251</v>
      </c>
      <c r="H11" s="60">
        <v>1630207</v>
      </c>
      <c r="I11" s="60">
        <v>1732084</v>
      </c>
      <c r="J11" s="60">
        <v>1732084</v>
      </c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>
        <v>1732084</v>
      </c>
      <c r="X11" s="60">
        <v>315500</v>
      </c>
      <c r="Y11" s="60">
        <v>1416584</v>
      </c>
      <c r="Z11" s="140">
        <v>449</v>
      </c>
      <c r="AA11" s="62">
        <v>1262000</v>
      </c>
    </row>
    <row r="12" spans="1:27" ht="13.5">
      <c r="A12" s="250" t="s">
        <v>56</v>
      </c>
      <c r="B12" s="251"/>
      <c r="C12" s="168">
        <f aca="true" t="shared" si="0" ref="C12:Y12">SUM(C6:C11)</f>
        <v>179939199</v>
      </c>
      <c r="D12" s="168">
        <f>SUM(D6:D11)</f>
        <v>0</v>
      </c>
      <c r="E12" s="72">
        <f t="shared" si="0"/>
        <v>181394000</v>
      </c>
      <c r="F12" s="73">
        <f t="shared" si="0"/>
        <v>181394000</v>
      </c>
      <c r="G12" s="73">
        <f t="shared" si="0"/>
        <v>189519637</v>
      </c>
      <c r="H12" s="73">
        <f t="shared" si="0"/>
        <v>203226964</v>
      </c>
      <c r="I12" s="73">
        <f t="shared" si="0"/>
        <v>193751956</v>
      </c>
      <c r="J12" s="73">
        <f t="shared" si="0"/>
        <v>193751956</v>
      </c>
      <c r="K12" s="73">
        <f t="shared" si="0"/>
        <v>0</v>
      </c>
      <c r="L12" s="73">
        <f t="shared" si="0"/>
        <v>0</v>
      </c>
      <c r="M12" s="73">
        <f t="shared" si="0"/>
        <v>0</v>
      </c>
      <c r="N12" s="73">
        <f t="shared" si="0"/>
        <v>0</v>
      </c>
      <c r="O12" s="73">
        <f t="shared" si="0"/>
        <v>0</v>
      </c>
      <c r="P12" s="73">
        <f t="shared" si="0"/>
        <v>0</v>
      </c>
      <c r="Q12" s="73">
        <f t="shared" si="0"/>
        <v>0</v>
      </c>
      <c r="R12" s="73">
        <f t="shared" si="0"/>
        <v>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193751956</v>
      </c>
      <c r="X12" s="73">
        <f t="shared" si="0"/>
        <v>45348500</v>
      </c>
      <c r="Y12" s="73">
        <f t="shared" si="0"/>
        <v>148403456</v>
      </c>
      <c r="Z12" s="170">
        <f>+IF(X12&lt;&gt;0,+(Y12/X12)*100,0)</f>
        <v>327.251079969569</v>
      </c>
      <c r="AA12" s="74">
        <f>SUM(AA6:AA11)</f>
        <v>181394000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3.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3.5">
      <c r="A17" s="249" t="s">
        <v>152</v>
      </c>
      <c r="B17" s="182"/>
      <c r="C17" s="155">
        <v>4811974</v>
      </c>
      <c r="D17" s="155"/>
      <c r="E17" s="59">
        <v>5474000</v>
      </c>
      <c r="F17" s="60">
        <v>5474000</v>
      </c>
      <c r="G17" s="60">
        <v>4811975</v>
      </c>
      <c r="H17" s="60">
        <v>4800188</v>
      </c>
      <c r="I17" s="60">
        <v>4788402</v>
      </c>
      <c r="J17" s="60">
        <v>4788402</v>
      </c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>
        <v>4788402</v>
      </c>
      <c r="X17" s="60">
        <v>1368500</v>
      </c>
      <c r="Y17" s="60">
        <v>3419902</v>
      </c>
      <c r="Z17" s="140">
        <v>249.9</v>
      </c>
      <c r="AA17" s="62">
        <v>5474000</v>
      </c>
    </row>
    <row r="18" spans="1:27" ht="13.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9" t="s">
        <v>154</v>
      </c>
      <c r="B19" s="182"/>
      <c r="C19" s="155">
        <v>335313533</v>
      </c>
      <c r="D19" s="155"/>
      <c r="E19" s="59">
        <v>480728000</v>
      </c>
      <c r="F19" s="60">
        <v>480728000</v>
      </c>
      <c r="G19" s="60">
        <v>335321506</v>
      </c>
      <c r="H19" s="60">
        <v>335750220</v>
      </c>
      <c r="I19" s="60">
        <v>335040789</v>
      </c>
      <c r="J19" s="60">
        <v>335040789</v>
      </c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>
        <v>335040789</v>
      </c>
      <c r="X19" s="60">
        <v>120182000</v>
      </c>
      <c r="Y19" s="60">
        <v>214858789</v>
      </c>
      <c r="Z19" s="140">
        <v>178.78</v>
      </c>
      <c r="AA19" s="62">
        <v>480728000</v>
      </c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249" t="s">
        <v>157</v>
      </c>
      <c r="B22" s="182"/>
      <c r="C22" s="155">
        <v>320056</v>
      </c>
      <c r="D22" s="155"/>
      <c r="E22" s="59"/>
      <c r="F22" s="60"/>
      <c r="G22" s="60">
        <v>320057</v>
      </c>
      <c r="H22" s="60">
        <v>307310</v>
      </c>
      <c r="I22" s="60">
        <v>294573</v>
      </c>
      <c r="J22" s="60">
        <v>294573</v>
      </c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>
        <v>294573</v>
      </c>
      <c r="X22" s="60"/>
      <c r="Y22" s="60">
        <v>294573</v>
      </c>
      <c r="Z22" s="140"/>
      <c r="AA22" s="62"/>
    </row>
    <row r="23" spans="1:27" ht="13.5">
      <c r="A23" s="249" t="s">
        <v>158</v>
      </c>
      <c r="B23" s="182"/>
      <c r="C23" s="155"/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3.5">
      <c r="A24" s="250" t="s">
        <v>57</v>
      </c>
      <c r="B24" s="253"/>
      <c r="C24" s="168">
        <f aca="true" t="shared" si="1" ref="C24:Y24">SUM(C15:C23)</f>
        <v>340445563</v>
      </c>
      <c r="D24" s="168">
        <f>SUM(D15:D23)</f>
        <v>0</v>
      </c>
      <c r="E24" s="76">
        <f t="shared" si="1"/>
        <v>486202000</v>
      </c>
      <c r="F24" s="77">
        <f t="shared" si="1"/>
        <v>486202000</v>
      </c>
      <c r="G24" s="77">
        <f t="shared" si="1"/>
        <v>340453538</v>
      </c>
      <c r="H24" s="77">
        <f t="shared" si="1"/>
        <v>340857718</v>
      </c>
      <c r="I24" s="77">
        <f t="shared" si="1"/>
        <v>340123764</v>
      </c>
      <c r="J24" s="77">
        <f t="shared" si="1"/>
        <v>340123764</v>
      </c>
      <c r="K24" s="77">
        <f t="shared" si="1"/>
        <v>0</v>
      </c>
      <c r="L24" s="77">
        <f t="shared" si="1"/>
        <v>0</v>
      </c>
      <c r="M24" s="77">
        <f t="shared" si="1"/>
        <v>0</v>
      </c>
      <c r="N24" s="77">
        <f t="shared" si="1"/>
        <v>0</v>
      </c>
      <c r="O24" s="77">
        <f t="shared" si="1"/>
        <v>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340123764</v>
      </c>
      <c r="X24" s="77">
        <f t="shared" si="1"/>
        <v>121550500</v>
      </c>
      <c r="Y24" s="77">
        <f t="shared" si="1"/>
        <v>218573264</v>
      </c>
      <c r="Z24" s="212">
        <f>+IF(X24&lt;&gt;0,+(Y24/X24)*100,0)</f>
        <v>179.82095014006524</v>
      </c>
      <c r="AA24" s="79">
        <f>SUM(AA15:AA23)</f>
        <v>486202000</v>
      </c>
    </row>
    <row r="25" spans="1:27" ht="13.5">
      <c r="A25" s="250" t="s">
        <v>159</v>
      </c>
      <c r="B25" s="251"/>
      <c r="C25" s="168">
        <f aca="true" t="shared" si="2" ref="C25:Y25">+C12+C24</f>
        <v>520384762</v>
      </c>
      <c r="D25" s="168">
        <f>+D12+D24</f>
        <v>0</v>
      </c>
      <c r="E25" s="72">
        <f t="shared" si="2"/>
        <v>667596000</v>
      </c>
      <c r="F25" s="73">
        <f t="shared" si="2"/>
        <v>667596000</v>
      </c>
      <c r="G25" s="73">
        <f t="shared" si="2"/>
        <v>529973175</v>
      </c>
      <c r="H25" s="73">
        <f t="shared" si="2"/>
        <v>544084682</v>
      </c>
      <c r="I25" s="73">
        <f t="shared" si="2"/>
        <v>533875720</v>
      </c>
      <c r="J25" s="73">
        <f t="shared" si="2"/>
        <v>533875720</v>
      </c>
      <c r="K25" s="73">
        <f t="shared" si="2"/>
        <v>0</v>
      </c>
      <c r="L25" s="73">
        <f t="shared" si="2"/>
        <v>0</v>
      </c>
      <c r="M25" s="73">
        <f t="shared" si="2"/>
        <v>0</v>
      </c>
      <c r="N25" s="73">
        <f t="shared" si="2"/>
        <v>0</v>
      </c>
      <c r="O25" s="73">
        <f t="shared" si="2"/>
        <v>0</v>
      </c>
      <c r="P25" s="73">
        <f t="shared" si="2"/>
        <v>0</v>
      </c>
      <c r="Q25" s="73">
        <f t="shared" si="2"/>
        <v>0</v>
      </c>
      <c r="R25" s="73">
        <f t="shared" si="2"/>
        <v>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533875720</v>
      </c>
      <c r="X25" s="73">
        <f t="shared" si="2"/>
        <v>166899000</v>
      </c>
      <c r="Y25" s="73">
        <f t="shared" si="2"/>
        <v>366976720</v>
      </c>
      <c r="Z25" s="170">
        <f>+IF(X25&lt;&gt;0,+(Y25/X25)*100,0)</f>
        <v>219.87951994919084</v>
      </c>
      <c r="AA25" s="74">
        <f>+AA12+AA24</f>
        <v>667596000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52</v>
      </c>
      <c r="B30" s="182"/>
      <c r="C30" s="155">
        <v>10915703</v>
      </c>
      <c r="D30" s="155"/>
      <c r="E30" s="59">
        <v>8861000</v>
      </c>
      <c r="F30" s="60">
        <v>8861000</v>
      </c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>
        <v>2215250</v>
      </c>
      <c r="Y30" s="60">
        <v>-2215250</v>
      </c>
      <c r="Z30" s="140">
        <v>-100</v>
      </c>
      <c r="AA30" s="62">
        <v>8861000</v>
      </c>
    </row>
    <row r="31" spans="1:27" ht="13.5">
      <c r="A31" s="249" t="s">
        <v>163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49" t="s">
        <v>164</v>
      </c>
      <c r="B32" s="182"/>
      <c r="C32" s="155">
        <v>33745230</v>
      </c>
      <c r="D32" s="155"/>
      <c r="E32" s="59">
        <v>15548000</v>
      </c>
      <c r="F32" s="60">
        <v>15548000</v>
      </c>
      <c r="G32" s="60">
        <v>30053163</v>
      </c>
      <c r="H32" s="60">
        <v>31686114</v>
      </c>
      <c r="I32" s="60">
        <v>34907246</v>
      </c>
      <c r="J32" s="60">
        <v>34907246</v>
      </c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>
        <v>34907246</v>
      </c>
      <c r="X32" s="60">
        <v>3887000</v>
      </c>
      <c r="Y32" s="60">
        <v>31020246</v>
      </c>
      <c r="Z32" s="140">
        <v>798.05</v>
      </c>
      <c r="AA32" s="62">
        <v>15548000</v>
      </c>
    </row>
    <row r="33" spans="1:27" ht="13.5">
      <c r="A33" s="249" t="s">
        <v>165</v>
      </c>
      <c r="B33" s="182"/>
      <c r="C33" s="155">
        <v>3127508</v>
      </c>
      <c r="D33" s="155"/>
      <c r="E33" s="59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50" t="s">
        <v>58</v>
      </c>
      <c r="B34" s="251"/>
      <c r="C34" s="168">
        <f aca="true" t="shared" si="3" ref="C34:Y34">SUM(C29:C33)</f>
        <v>47788441</v>
      </c>
      <c r="D34" s="168">
        <f>SUM(D29:D33)</f>
        <v>0</v>
      </c>
      <c r="E34" s="72">
        <f t="shared" si="3"/>
        <v>24409000</v>
      </c>
      <c r="F34" s="73">
        <f t="shared" si="3"/>
        <v>24409000</v>
      </c>
      <c r="G34" s="73">
        <f t="shared" si="3"/>
        <v>30053163</v>
      </c>
      <c r="H34" s="73">
        <f t="shared" si="3"/>
        <v>31686114</v>
      </c>
      <c r="I34" s="73">
        <f t="shared" si="3"/>
        <v>34907246</v>
      </c>
      <c r="J34" s="73">
        <f t="shared" si="3"/>
        <v>34907246</v>
      </c>
      <c r="K34" s="73">
        <f t="shared" si="3"/>
        <v>0</v>
      </c>
      <c r="L34" s="73">
        <f t="shared" si="3"/>
        <v>0</v>
      </c>
      <c r="M34" s="73">
        <f t="shared" si="3"/>
        <v>0</v>
      </c>
      <c r="N34" s="73">
        <f t="shared" si="3"/>
        <v>0</v>
      </c>
      <c r="O34" s="73">
        <f t="shared" si="3"/>
        <v>0</v>
      </c>
      <c r="P34" s="73">
        <f t="shared" si="3"/>
        <v>0</v>
      </c>
      <c r="Q34" s="73">
        <f t="shared" si="3"/>
        <v>0</v>
      </c>
      <c r="R34" s="73">
        <f t="shared" si="3"/>
        <v>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34907246</v>
      </c>
      <c r="X34" s="73">
        <f t="shared" si="3"/>
        <v>6102250</v>
      </c>
      <c r="Y34" s="73">
        <f t="shared" si="3"/>
        <v>28804996</v>
      </c>
      <c r="Z34" s="170">
        <f>+IF(X34&lt;&gt;0,+(Y34/X34)*100,0)</f>
        <v>472.03893645786394</v>
      </c>
      <c r="AA34" s="74">
        <f>SUM(AA29:AA33)</f>
        <v>24409000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>
        <v>100755766</v>
      </c>
      <c r="D37" s="155"/>
      <c r="E37" s="59">
        <v>104285000</v>
      </c>
      <c r="F37" s="60">
        <v>104285000</v>
      </c>
      <c r="G37" s="60">
        <v>110408830</v>
      </c>
      <c r="H37" s="60">
        <v>110408830</v>
      </c>
      <c r="I37" s="60">
        <v>110408830</v>
      </c>
      <c r="J37" s="60">
        <v>110408830</v>
      </c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>
        <v>110408830</v>
      </c>
      <c r="X37" s="60">
        <v>26071250</v>
      </c>
      <c r="Y37" s="60">
        <v>84337580</v>
      </c>
      <c r="Z37" s="140">
        <v>323.49</v>
      </c>
      <c r="AA37" s="62">
        <v>104285000</v>
      </c>
    </row>
    <row r="38" spans="1:27" ht="13.5">
      <c r="A38" s="249" t="s">
        <v>165</v>
      </c>
      <c r="B38" s="182"/>
      <c r="C38" s="155">
        <v>71321911</v>
      </c>
      <c r="D38" s="155"/>
      <c r="E38" s="59">
        <v>56717000</v>
      </c>
      <c r="F38" s="60">
        <v>56717000</v>
      </c>
      <c r="G38" s="60">
        <v>74380988</v>
      </c>
      <c r="H38" s="60">
        <v>73896224</v>
      </c>
      <c r="I38" s="60">
        <v>73403502</v>
      </c>
      <c r="J38" s="60">
        <v>73403502</v>
      </c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>
        <v>73403502</v>
      </c>
      <c r="X38" s="60">
        <v>14179250</v>
      </c>
      <c r="Y38" s="60">
        <v>59224252</v>
      </c>
      <c r="Z38" s="140">
        <v>417.68</v>
      </c>
      <c r="AA38" s="62">
        <v>56717000</v>
      </c>
    </row>
    <row r="39" spans="1:27" ht="13.5">
      <c r="A39" s="250" t="s">
        <v>59</v>
      </c>
      <c r="B39" s="253"/>
      <c r="C39" s="168">
        <f aca="true" t="shared" si="4" ref="C39:Y39">SUM(C37:C38)</f>
        <v>172077677</v>
      </c>
      <c r="D39" s="168">
        <f>SUM(D37:D38)</f>
        <v>0</v>
      </c>
      <c r="E39" s="76">
        <f t="shared" si="4"/>
        <v>161002000</v>
      </c>
      <c r="F39" s="77">
        <f t="shared" si="4"/>
        <v>161002000</v>
      </c>
      <c r="G39" s="77">
        <f t="shared" si="4"/>
        <v>184789818</v>
      </c>
      <c r="H39" s="77">
        <f t="shared" si="4"/>
        <v>184305054</v>
      </c>
      <c r="I39" s="77">
        <f t="shared" si="4"/>
        <v>183812332</v>
      </c>
      <c r="J39" s="77">
        <f t="shared" si="4"/>
        <v>183812332</v>
      </c>
      <c r="K39" s="77">
        <f t="shared" si="4"/>
        <v>0</v>
      </c>
      <c r="L39" s="77">
        <f t="shared" si="4"/>
        <v>0</v>
      </c>
      <c r="M39" s="77">
        <f t="shared" si="4"/>
        <v>0</v>
      </c>
      <c r="N39" s="77">
        <f t="shared" si="4"/>
        <v>0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183812332</v>
      </c>
      <c r="X39" s="77">
        <f t="shared" si="4"/>
        <v>40250500</v>
      </c>
      <c r="Y39" s="77">
        <f t="shared" si="4"/>
        <v>143561832</v>
      </c>
      <c r="Z39" s="212">
        <f>+IF(X39&lt;&gt;0,+(Y39/X39)*100,0)</f>
        <v>356.67092831144953</v>
      </c>
      <c r="AA39" s="79">
        <f>SUM(AA37:AA38)</f>
        <v>161002000</v>
      </c>
    </row>
    <row r="40" spans="1:27" ht="13.5">
      <c r="A40" s="250" t="s">
        <v>167</v>
      </c>
      <c r="B40" s="251"/>
      <c r="C40" s="168">
        <f aca="true" t="shared" si="5" ref="C40:Y40">+C34+C39</f>
        <v>219866118</v>
      </c>
      <c r="D40" s="168">
        <f>+D34+D39</f>
        <v>0</v>
      </c>
      <c r="E40" s="72">
        <f t="shared" si="5"/>
        <v>185411000</v>
      </c>
      <c r="F40" s="73">
        <f t="shared" si="5"/>
        <v>185411000</v>
      </c>
      <c r="G40" s="73">
        <f t="shared" si="5"/>
        <v>214842981</v>
      </c>
      <c r="H40" s="73">
        <f t="shared" si="5"/>
        <v>215991168</v>
      </c>
      <c r="I40" s="73">
        <f t="shared" si="5"/>
        <v>218719578</v>
      </c>
      <c r="J40" s="73">
        <f t="shared" si="5"/>
        <v>218719578</v>
      </c>
      <c r="K40" s="73">
        <f t="shared" si="5"/>
        <v>0</v>
      </c>
      <c r="L40" s="73">
        <f t="shared" si="5"/>
        <v>0</v>
      </c>
      <c r="M40" s="73">
        <f t="shared" si="5"/>
        <v>0</v>
      </c>
      <c r="N40" s="73">
        <f t="shared" si="5"/>
        <v>0</v>
      </c>
      <c r="O40" s="73">
        <f t="shared" si="5"/>
        <v>0</v>
      </c>
      <c r="P40" s="73">
        <f t="shared" si="5"/>
        <v>0</v>
      </c>
      <c r="Q40" s="73">
        <f t="shared" si="5"/>
        <v>0</v>
      </c>
      <c r="R40" s="73">
        <f t="shared" si="5"/>
        <v>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218719578</v>
      </c>
      <c r="X40" s="73">
        <f t="shared" si="5"/>
        <v>46352750</v>
      </c>
      <c r="Y40" s="73">
        <f t="shared" si="5"/>
        <v>172366828</v>
      </c>
      <c r="Z40" s="170">
        <f>+IF(X40&lt;&gt;0,+(Y40/X40)*100,0)</f>
        <v>371.85890373278824</v>
      </c>
      <c r="AA40" s="74">
        <f>+AA34+AA39</f>
        <v>185411000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300518644</v>
      </c>
      <c r="D42" s="257">
        <f>+D25-D40</f>
        <v>0</v>
      </c>
      <c r="E42" s="258">
        <f t="shared" si="6"/>
        <v>482185000</v>
      </c>
      <c r="F42" s="259">
        <f t="shared" si="6"/>
        <v>482185000</v>
      </c>
      <c r="G42" s="259">
        <f t="shared" si="6"/>
        <v>315130194</v>
      </c>
      <c r="H42" s="259">
        <f t="shared" si="6"/>
        <v>328093514</v>
      </c>
      <c r="I42" s="259">
        <f t="shared" si="6"/>
        <v>315156142</v>
      </c>
      <c r="J42" s="259">
        <f t="shared" si="6"/>
        <v>315156142</v>
      </c>
      <c r="K42" s="259">
        <f t="shared" si="6"/>
        <v>0</v>
      </c>
      <c r="L42" s="259">
        <f t="shared" si="6"/>
        <v>0</v>
      </c>
      <c r="M42" s="259">
        <f t="shared" si="6"/>
        <v>0</v>
      </c>
      <c r="N42" s="259">
        <f t="shared" si="6"/>
        <v>0</v>
      </c>
      <c r="O42" s="259">
        <f t="shared" si="6"/>
        <v>0</v>
      </c>
      <c r="P42" s="259">
        <f t="shared" si="6"/>
        <v>0</v>
      </c>
      <c r="Q42" s="259">
        <f t="shared" si="6"/>
        <v>0</v>
      </c>
      <c r="R42" s="259">
        <f t="shared" si="6"/>
        <v>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315156142</v>
      </c>
      <c r="X42" s="259">
        <f t="shared" si="6"/>
        <v>120546250</v>
      </c>
      <c r="Y42" s="259">
        <f t="shared" si="6"/>
        <v>194609892</v>
      </c>
      <c r="Z42" s="260">
        <f>+IF(X42&lt;&gt;0,+(Y42/X42)*100,0)</f>
        <v>161.44002156848512</v>
      </c>
      <c r="AA42" s="261">
        <f>+AA25-AA40</f>
        <v>482185000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>
        <v>300518644</v>
      </c>
      <c r="D45" s="155"/>
      <c r="E45" s="59">
        <v>482185000</v>
      </c>
      <c r="F45" s="60">
        <v>482185000</v>
      </c>
      <c r="G45" s="60">
        <v>315130194</v>
      </c>
      <c r="H45" s="60">
        <v>328093514</v>
      </c>
      <c r="I45" s="60">
        <v>315156142</v>
      </c>
      <c r="J45" s="60">
        <v>315156142</v>
      </c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>
        <v>315156142</v>
      </c>
      <c r="X45" s="60">
        <v>120546250</v>
      </c>
      <c r="Y45" s="60">
        <v>194609892</v>
      </c>
      <c r="Z45" s="139">
        <v>161.44</v>
      </c>
      <c r="AA45" s="62">
        <v>482185000</v>
      </c>
    </row>
    <row r="46" spans="1:27" ht="13.5">
      <c r="A46" s="249" t="s">
        <v>171</v>
      </c>
      <c r="B46" s="182"/>
      <c r="C46" s="155"/>
      <c r="D46" s="155"/>
      <c r="E46" s="59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39"/>
      <c r="AA46" s="62"/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300518644</v>
      </c>
      <c r="D48" s="217">
        <f>SUM(D45:D47)</f>
        <v>0</v>
      </c>
      <c r="E48" s="264">
        <f t="shared" si="7"/>
        <v>482185000</v>
      </c>
      <c r="F48" s="219">
        <f t="shared" si="7"/>
        <v>482185000</v>
      </c>
      <c r="G48" s="219">
        <f t="shared" si="7"/>
        <v>315130194</v>
      </c>
      <c r="H48" s="219">
        <f t="shared" si="7"/>
        <v>328093514</v>
      </c>
      <c r="I48" s="219">
        <f t="shared" si="7"/>
        <v>315156142</v>
      </c>
      <c r="J48" s="219">
        <f t="shared" si="7"/>
        <v>315156142</v>
      </c>
      <c r="K48" s="219">
        <f t="shared" si="7"/>
        <v>0</v>
      </c>
      <c r="L48" s="219">
        <f t="shared" si="7"/>
        <v>0</v>
      </c>
      <c r="M48" s="219">
        <f t="shared" si="7"/>
        <v>0</v>
      </c>
      <c r="N48" s="219">
        <f t="shared" si="7"/>
        <v>0</v>
      </c>
      <c r="O48" s="219">
        <f t="shared" si="7"/>
        <v>0</v>
      </c>
      <c r="P48" s="219">
        <f t="shared" si="7"/>
        <v>0</v>
      </c>
      <c r="Q48" s="219">
        <f t="shared" si="7"/>
        <v>0</v>
      </c>
      <c r="R48" s="219">
        <f t="shared" si="7"/>
        <v>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315156142</v>
      </c>
      <c r="X48" s="219">
        <f t="shared" si="7"/>
        <v>120546250</v>
      </c>
      <c r="Y48" s="219">
        <f t="shared" si="7"/>
        <v>194609892</v>
      </c>
      <c r="Z48" s="265">
        <f>+IF(X48&lt;&gt;0,+(Y48/X48)*100,0)</f>
        <v>161.44002156848512</v>
      </c>
      <c r="AA48" s="232">
        <f>SUM(AA45:AA47)</f>
        <v>482185000</v>
      </c>
    </row>
    <row r="49" spans="1:27" ht="13.5">
      <c r="A49" s="266" t="s">
        <v>287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296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297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>
        <v>170696548</v>
      </c>
      <c r="D6" s="155"/>
      <c r="E6" s="59">
        <v>191346000</v>
      </c>
      <c r="F6" s="60">
        <v>191346000</v>
      </c>
      <c r="G6" s="60">
        <v>27622615</v>
      </c>
      <c r="H6" s="60">
        <v>49634899</v>
      </c>
      <c r="I6" s="60">
        <v>17897926</v>
      </c>
      <c r="J6" s="60">
        <v>95155440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95155440</v>
      </c>
      <c r="X6" s="60">
        <v>29783000</v>
      </c>
      <c r="Y6" s="60">
        <v>65372440</v>
      </c>
      <c r="Z6" s="140">
        <v>219.5</v>
      </c>
      <c r="AA6" s="62">
        <v>191346000</v>
      </c>
    </row>
    <row r="7" spans="1:27" ht="13.5">
      <c r="A7" s="249" t="s">
        <v>178</v>
      </c>
      <c r="B7" s="182"/>
      <c r="C7" s="155">
        <v>82061757</v>
      </c>
      <c r="D7" s="155"/>
      <c r="E7" s="59">
        <v>76281000</v>
      </c>
      <c r="F7" s="60">
        <v>76281000</v>
      </c>
      <c r="G7" s="60">
        <v>30261000</v>
      </c>
      <c r="H7" s="60">
        <v>34681</v>
      </c>
      <c r="I7" s="60"/>
      <c r="J7" s="60">
        <v>30295681</v>
      </c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>
        <v>30295681</v>
      </c>
      <c r="X7" s="60">
        <v>25427000</v>
      </c>
      <c r="Y7" s="60">
        <v>4868681</v>
      </c>
      <c r="Z7" s="140">
        <v>19.15</v>
      </c>
      <c r="AA7" s="62">
        <v>76281000</v>
      </c>
    </row>
    <row r="8" spans="1:27" ht="13.5">
      <c r="A8" s="249" t="s">
        <v>179</v>
      </c>
      <c r="B8" s="182"/>
      <c r="C8" s="155"/>
      <c r="D8" s="155"/>
      <c r="E8" s="59">
        <v>9999000</v>
      </c>
      <c r="F8" s="60">
        <v>9999000</v>
      </c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>
        <v>3333000</v>
      </c>
      <c r="Y8" s="60">
        <v>-3333000</v>
      </c>
      <c r="Z8" s="140">
        <v>-100</v>
      </c>
      <c r="AA8" s="62">
        <v>9999000</v>
      </c>
    </row>
    <row r="9" spans="1:27" ht="13.5">
      <c r="A9" s="249" t="s">
        <v>180</v>
      </c>
      <c r="B9" s="182"/>
      <c r="C9" s="155">
        <v>8898704</v>
      </c>
      <c r="D9" s="155"/>
      <c r="E9" s="59">
        <v>8000000</v>
      </c>
      <c r="F9" s="60">
        <v>8000000</v>
      </c>
      <c r="G9" s="60">
        <v>-10146</v>
      </c>
      <c r="H9" s="60">
        <v>32816</v>
      </c>
      <c r="I9" s="60">
        <v>309373</v>
      </c>
      <c r="J9" s="60">
        <v>332043</v>
      </c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>
        <v>332043</v>
      </c>
      <c r="X9" s="60">
        <v>1280000</v>
      </c>
      <c r="Y9" s="60">
        <v>-947957</v>
      </c>
      <c r="Z9" s="140">
        <v>-74.06</v>
      </c>
      <c r="AA9" s="62">
        <v>8000000</v>
      </c>
    </row>
    <row r="10" spans="1:27" ht="13.5">
      <c r="A10" s="249" t="s">
        <v>181</v>
      </c>
      <c r="B10" s="182"/>
      <c r="C10" s="155"/>
      <c r="D10" s="155"/>
      <c r="E10" s="59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242" t="s">
        <v>182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49" t="s">
        <v>183</v>
      </c>
      <c r="B12" s="182"/>
      <c r="C12" s="155">
        <v>-201007239</v>
      </c>
      <c r="D12" s="155"/>
      <c r="E12" s="59">
        <v>-232112000</v>
      </c>
      <c r="F12" s="60">
        <v>-232112000</v>
      </c>
      <c r="G12" s="60">
        <v>-58326656</v>
      </c>
      <c r="H12" s="60">
        <v>-48581996</v>
      </c>
      <c r="I12" s="60">
        <v>-18270924</v>
      </c>
      <c r="J12" s="60">
        <v>-125179576</v>
      </c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>
        <v>-125179576</v>
      </c>
      <c r="X12" s="60">
        <v>-37139000</v>
      </c>
      <c r="Y12" s="60">
        <v>-88040576</v>
      </c>
      <c r="Z12" s="140">
        <v>237.06</v>
      </c>
      <c r="AA12" s="62">
        <v>-232112000</v>
      </c>
    </row>
    <row r="13" spans="1:27" ht="13.5">
      <c r="A13" s="249" t="s">
        <v>40</v>
      </c>
      <c r="B13" s="182"/>
      <c r="C13" s="155">
        <v>-12020200</v>
      </c>
      <c r="D13" s="155"/>
      <c r="E13" s="59">
        <v>-12930000</v>
      </c>
      <c r="F13" s="60">
        <v>-12930000</v>
      </c>
      <c r="G13" s="60">
        <v>-1650123</v>
      </c>
      <c r="H13" s="60">
        <v>12469</v>
      </c>
      <c r="I13" s="60"/>
      <c r="J13" s="60">
        <v>-1637654</v>
      </c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>
        <v>-1637654</v>
      </c>
      <c r="X13" s="60"/>
      <c r="Y13" s="60">
        <v>-1637654</v>
      </c>
      <c r="Z13" s="140"/>
      <c r="AA13" s="62">
        <v>-12930000</v>
      </c>
    </row>
    <row r="14" spans="1:27" ht="13.5">
      <c r="A14" s="249" t="s">
        <v>42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50" t="s">
        <v>184</v>
      </c>
      <c r="B15" s="251"/>
      <c r="C15" s="168">
        <f aca="true" t="shared" si="0" ref="C15:Y15">SUM(C6:C14)</f>
        <v>48629570</v>
      </c>
      <c r="D15" s="168">
        <f>SUM(D6:D14)</f>
        <v>0</v>
      </c>
      <c r="E15" s="72">
        <f t="shared" si="0"/>
        <v>40584000</v>
      </c>
      <c r="F15" s="73">
        <f t="shared" si="0"/>
        <v>40584000</v>
      </c>
      <c r="G15" s="73">
        <f t="shared" si="0"/>
        <v>-2103310</v>
      </c>
      <c r="H15" s="73">
        <f t="shared" si="0"/>
        <v>1132869</v>
      </c>
      <c r="I15" s="73">
        <f t="shared" si="0"/>
        <v>-63625</v>
      </c>
      <c r="J15" s="73">
        <f t="shared" si="0"/>
        <v>-1034066</v>
      </c>
      <c r="K15" s="73">
        <f t="shared" si="0"/>
        <v>0</v>
      </c>
      <c r="L15" s="73">
        <f t="shared" si="0"/>
        <v>0</v>
      </c>
      <c r="M15" s="73">
        <f t="shared" si="0"/>
        <v>0</v>
      </c>
      <c r="N15" s="73">
        <f t="shared" si="0"/>
        <v>0</v>
      </c>
      <c r="O15" s="73">
        <f t="shared" si="0"/>
        <v>0</v>
      </c>
      <c r="P15" s="73">
        <f t="shared" si="0"/>
        <v>0</v>
      </c>
      <c r="Q15" s="73">
        <f t="shared" si="0"/>
        <v>0</v>
      </c>
      <c r="R15" s="73">
        <f t="shared" si="0"/>
        <v>0</v>
      </c>
      <c r="S15" s="73">
        <f t="shared" si="0"/>
        <v>0</v>
      </c>
      <c r="T15" s="73">
        <f t="shared" si="0"/>
        <v>0</v>
      </c>
      <c r="U15" s="73">
        <f t="shared" si="0"/>
        <v>0</v>
      </c>
      <c r="V15" s="73">
        <f t="shared" si="0"/>
        <v>0</v>
      </c>
      <c r="W15" s="73">
        <f t="shared" si="0"/>
        <v>-1034066</v>
      </c>
      <c r="X15" s="73">
        <f t="shared" si="0"/>
        <v>22684000</v>
      </c>
      <c r="Y15" s="73">
        <f t="shared" si="0"/>
        <v>-23718066</v>
      </c>
      <c r="Z15" s="170">
        <f>+IF(X15&lt;&gt;0,+(Y15/X15)*100,0)</f>
        <v>-104.5585699171222</v>
      </c>
      <c r="AA15" s="74">
        <f>SUM(AA6:AA14)</f>
        <v>40584000</v>
      </c>
    </row>
    <row r="16" spans="1:27" ht="4.5" customHeight="1">
      <c r="A16" s="252"/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242" t="s">
        <v>185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2" t="s">
        <v>176</v>
      </c>
      <c r="B18" s="182"/>
      <c r="C18" s="153"/>
      <c r="D18" s="153"/>
      <c r="E18" s="99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37"/>
      <c r="AA18" s="102"/>
    </row>
    <row r="19" spans="1:27" ht="13.5">
      <c r="A19" s="249" t="s">
        <v>186</v>
      </c>
      <c r="B19" s="182"/>
      <c r="C19" s="155"/>
      <c r="D19" s="155"/>
      <c r="E19" s="59"/>
      <c r="F19" s="60"/>
      <c r="G19" s="159"/>
      <c r="H19" s="159"/>
      <c r="I19" s="159"/>
      <c r="J19" s="60"/>
      <c r="K19" s="159"/>
      <c r="L19" s="159"/>
      <c r="M19" s="60"/>
      <c r="N19" s="159"/>
      <c r="O19" s="159"/>
      <c r="P19" s="159"/>
      <c r="Q19" s="60"/>
      <c r="R19" s="159"/>
      <c r="S19" s="159"/>
      <c r="T19" s="60"/>
      <c r="U19" s="159"/>
      <c r="V19" s="159"/>
      <c r="W19" s="159"/>
      <c r="X19" s="60"/>
      <c r="Y19" s="159"/>
      <c r="Z19" s="141"/>
      <c r="AA19" s="225"/>
    </row>
    <row r="20" spans="1:27" ht="13.5">
      <c r="A20" s="249" t="s">
        <v>187</v>
      </c>
      <c r="B20" s="182"/>
      <c r="C20" s="155"/>
      <c r="D20" s="155"/>
      <c r="E20" s="268"/>
      <c r="F20" s="159"/>
      <c r="G20" s="60"/>
      <c r="H20" s="60"/>
      <c r="I20" s="60"/>
      <c r="J20" s="60"/>
      <c r="K20" s="60"/>
      <c r="L20" s="60"/>
      <c r="M20" s="159"/>
      <c r="N20" s="60"/>
      <c r="O20" s="60"/>
      <c r="P20" s="60"/>
      <c r="Q20" s="60"/>
      <c r="R20" s="60"/>
      <c r="S20" s="60"/>
      <c r="T20" s="159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188</v>
      </c>
      <c r="B21" s="182"/>
      <c r="C21" s="157"/>
      <c r="D21" s="157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3.5">
      <c r="A22" s="249" t="s">
        <v>189</v>
      </c>
      <c r="B22" s="182"/>
      <c r="C22" s="155"/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3.5">
      <c r="A23" s="242" t="s">
        <v>182</v>
      </c>
      <c r="B23" s="182"/>
      <c r="C23" s="155"/>
      <c r="D23" s="155"/>
      <c r="E23" s="59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249" t="s">
        <v>190</v>
      </c>
      <c r="B24" s="182"/>
      <c r="C24" s="155">
        <v>-34795045</v>
      </c>
      <c r="D24" s="155"/>
      <c r="E24" s="59">
        <v>-16300000</v>
      </c>
      <c r="F24" s="60">
        <v>-16300000</v>
      </c>
      <c r="G24" s="60">
        <v>-182129</v>
      </c>
      <c r="H24" s="60">
        <v>-423091</v>
      </c>
      <c r="I24" s="60"/>
      <c r="J24" s="60">
        <v>-605220</v>
      </c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>
        <v>-605220</v>
      </c>
      <c r="X24" s="60">
        <v>-2608000</v>
      </c>
      <c r="Y24" s="60">
        <v>2002780</v>
      </c>
      <c r="Z24" s="140">
        <v>-76.79</v>
      </c>
      <c r="AA24" s="62">
        <v>-16300000</v>
      </c>
    </row>
    <row r="25" spans="1:27" ht="13.5">
      <c r="A25" s="250" t="s">
        <v>191</v>
      </c>
      <c r="B25" s="251"/>
      <c r="C25" s="168">
        <f aca="true" t="shared" si="1" ref="C25:Y25">SUM(C19:C24)</f>
        <v>-34795045</v>
      </c>
      <c r="D25" s="168">
        <f>SUM(D19:D24)</f>
        <v>0</v>
      </c>
      <c r="E25" s="72">
        <f t="shared" si="1"/>
        <v>-16300000</v>
      </c>
      <c r="F25" s="73">
        <f t="shared" si="1"/>
        <v>-16300000</v>
      </c>
      <c r="G25" s="73">
        <f t="shared" si="1"/>
        <v>-182129</v>
      </c>
      <c r="H25" s="73">
        <f t="shared" si="1"/>
        <v>-423091</v>
      </c>
      <c r="I25" s="73">
        <f t="shared" si="1"/>
        <v>0</v>
      </c>
      <c r="J25" s="73">
        <f t="shared" si="1"/>
        <v>-605220</v>
      </c>
      <c r="K25" s="73">
        <f t="shared" si="1"/>
        <v>0</v>
      </c>
      <c r="L25" s="73">
        <f t="shared" si="1"/>
        <v>0</v>
      </c>
      <c r="M25" s="73">
        <f t="shared" si="1"/>
        <v>0</v>
      </c>
      <c r="N25" s="73">
        <f t="shared" si="1"/>
        <v>0</v>
      </c>
      <c r="O25" s="73">
        <f t="shared" si="1"/>
        <v>0</v>
      </c>
      <c r="P25" s="73">
        <f t="shared" si="1"/>
        <v>0</v>
      </c>
      <c r="Q25" s="73">
        <f t="shared" si="1"/>
        <v>0</v>
      </c>
      <c r="R25" s="73">
        <f t="shared" si="1"/>
        <v>0</v>
      </c>
      <c r="S25" s="73">
        <f t="shared" si="1"/>
        <v>0</v>
      </c>
      <c r="T25" s="73">
        <f t="shared" si="1"/>
        <v>0</v>
      </c>
      <c r="U25" s="73">
        <f t="shared" si="1"/>
        <v>0</v>
      </c>
      <c r="V25" s="73">
        <f t="shared" si="1"/>
        <v>0</v>
      </c>
      <c r="W25" s="73">
        <f t="shared" si="1"/>
        <v>-605220</v>
      </c>
      <c r="X25" s="73">
        <f t="shared" si="1"/>
        <v>-2608000</v>
      </c>
      <c r="Y25" s="73">
        <f t="shared" si="1"/>
        <v>2002780</v>
      </c>
      <c r="Z25" s="170">
        <f>+IF(X25&lt;&gt;0,+(Y25/X25)*100,0)</f>
        <v>-76.79371165644172</v>
      </c>
      <c r="AA25" s="74">
        <f>SUM(AA19:AA24)</f>
        <v>-16300000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192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176</v>
      </c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194</v>
      </c>
      <c r="B30" s="182"/>
      <c r="C30" s="155">
        <v>20580985</v>
      </c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195</v>
      </c>
      <c r="B31" s="182"/>
      <c r="C31" s="155"/>
      <c r="D31" s="155"/>
      <c r="E31" s="59"/>
      <c r="F31" s="60"/>
      <c r="G31" s="60"/>
      <c r="H31" s="159"/>
      <c r="I31" s="159"/>
      <c r="J31" s="159"/>
      <c r="K31" s="60"/>
      <c r="L31" s="60"/>
      <c r="M31" s="60"/>
      <c r="N31" s="60"/>
      <c r="O31" s="159"/>
      <c r="P31" s="159"/>
      <c r="Q31" s="159"/>
      <c r="R31" s="60"/>
      <c r="S31" s="60"/>
      <c r="T31" s="60"/>
      <c r="U31" s="60"/>
      <c r="V31" s="159"/>
      <c r="W31" s="159"/>
      <c r="X31" s="159"/>
      <c r="Y31" s="60"/>
      <c r="Z31" s="140"/>
      <c r="AA31" s="62"/>
    </row>
    <row r="32" spans="1:27" ht="13.5">
      <c r="A32" s="242" t="s">
        <v>182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>
        <v>-9419015</v>
      </c>
      <c r="D33" s="155"/>
      <c r="E33" s="59">
        <v>-8861000</v>
      </c>
      <c r="F33" s="60">
        <v>-8861000</v>
      </c>
      <c r="G33" s="60">
        <v>-1262639</v>
      </c>
      <c r="H33" s="60"/>
      <c r="I33" s="60"/>
      <c r="J33" s="60">
        <v>-1262639</v>
      </c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>
        <v>-1262639</v>
      </c>
      <c r="X33" s="60"/>
      <c r="Y33" s="60">
        <v>-1262639</v>
      </c>
      <c r="Z33" s="140"/>
      <c r="AA33" s="62">
        <v>-8861000</v>
      </c>
    </row>
    <row r="34" spans="1:27" ht="13.5">
      <c r="A34" s="250" t="s">
        <v>197</v>
      </c>
      <c r="B34" s="251"/>
      <c r="C34" s="168">
        <f aca="true" t="shared" si="2" ref="C34:Y34">SUM(C29:C33)</f>
        <v>11161970</v>
      </c>
      <c r="D34" s="168">
        <f>SUM(D29:D33)</f>
        <v>0</v>
      </c>
      <c r="E34" s="72">
        <f t="shared" si="2"/>
        <v>-8861000</v>
      </c>
      <c r="F34" s="73">
        <f t="shared" si="2"/>
        <v>-8861000</v>
      </c>
      <c r="G34" s="73">
        <f t="shared" si="2"/>
        <v>-1262639</v>
      </c>
      <c r="H34" s="73">
        <f t="shared" si="2"/>
        <v>0</v>
      </c>
      <c r="I34" s="73">
        <f t="shared" si="2"/>
        <v>0</v>
      </c>
      <c r="J34" s="73">
        <f t="shared" si="2"/>
        <v>-1262639</v>
      </c>
      <c r="K34" s="73">
        <f t="shared" si="2"/>
        <v>0</v>
      </c>
      <c r="L34" s="73">
        <f t="shared" si="2"/>
        <v>0</v>
      </c>
      <c r="M34" s="73">
        <f t="shared" si="2"/>
        <v>0</v>
      </c>
      <c r="N34" s="73">
        <f t="shared" si="2"/>
        <v>0</v>
      </c>
      <c r="O34" s="73">
        <f t="shared" si="2"/>
        <v>0</v>
      </c>
      <c r="P34" s="73">
        <f t="shared" si="2"/>
        <v>0</v>
      </c>
      <c r="Q34" s="73">
        <f t="shared" si="2"/>
        <v>0</v>
      </c>
      <c r="R34" s="73">
        <f t="shared" si="2"/>
        <v>0</v>
      </c>
      <c r="S34" s="73">
        <f t="shared" si="2"/>
        <v>0</v>
      </c>
      <c r="T34" s="73">
        <f t="shared" si="2"/>
        <v>0</v>
      </c>
      <c r="U34" s="73">
        <f t="shared" si="2"/>
        <v>0</v>
      </c>
      <c r="V34" s="73">
        <f t="shared" si="2"/>
        <v>0</v>
      </c>
      <c r="W34" s="73">
        <f t="shared" si="2"/>
        <v>-1262639</v>
      </c>
      <c r="X34" s="73">
        <f t="shared" si="2"/>
        <v>0</v>
      </c>
      <c r="Y34" s="73">
        <f t="shared" si="2"/>
        <v>-1262639</v>
      </c>
      <c r="Z34" s="170">
        <f>+IF(X34&lt;&gt;0,+(Y34/X34)*100,0)</f>
        <v>0</v>
      </c>
      <c r="AA34" s="74">
        <f>SUM(AA29:AA33)</f>
        <v>-8861000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198</v>
      </c>
      <c r="B36" s="182"/>
      <c r="C36" s="153">
        <f aca="true" t="shared" si="3" ref="C36:Y36">+C15+C25+C34</f>
        <v>24996495</v>
      </c>
      <c r="D36" s="153">
        <f>+D15+D25+D34</f>
        <v>0</v>
      </c>
      <c r="E36" s="99">
        <f t="shared" si="3"/>
        <v>15423000</v>
      </c>
      <c r="F36" s="100">
        <f t="shared" si="3"/>
        <v>15423000</v>
      </c>
      <c r="G36" s="100">
        <f t="shared" si="3"/>
        <v>-3548078</v>
      </c>
      <c r="H36" s="100">
        <f t="shared" si="3"/>
        <v>709778</v>
      </c>
      <c r="I36" s="100">
        <f t="shared" si="3"/>
        <v>-63625</v>
      </c>
      <c r="J36" s="100">
        <f t="shared" si="3"/>
        <v>-2901925</v>
      </c>
      <c r="K36" s="100">
        <f t="shared" si="3"/>
        <v>0</v>
      </c>
      <c r="L36" s="100">
        <f t="shared" si="3"/>
        <v>0</v>
      </c>
      <c r="M36" s="100">
        <f t="shared" si="3"/>
        <v>0</v>
      </c>
      <c r="N36" s="100">
        <f t="shared" si="3"/>
        <v>0</v>
      </c>
      <c r="O36" s="100">
        <f t="shared" si="3"/>
        <v>0</v>
      </c>
      <c r="P36" s="100">
        <f t="shared" si="3"/>
        <v>0</v>
      </c>
      <c r="Q36" s="100">
        <f t="shared" si="3"/>
        <v>0</v>
      </c>
      <c r="R36" s="100">
        <f t="shared" si="3"/>
        <v>0</v>
      </c>
      <c r="S36" s="100">
        <f t="shared" si="3"/>
        <v>0</v>
      </c>
      <c r="T36" s="100">
        <f t="shared" si="3"/>
        <v>0</v>
      </c>
      <c r="U36" s="100">
        <f t="shared" si="3"/>
        <v>0</v>
      </c>
      <c r="V36" s="100">
        <f t="shared" si="3"/>
        <v>0</v>
      </c>
      <c r="W36" s="100">
        <f t="shared" si="3"/>
        <v>-2901925</v>
      </c>
      <c r="X36" s="100">
        <f t="shared" si="3"/>
        <v>20076000</v>
      </c>
      <c r="Y36" s="100">
        <f t="shared" si="3"/>
        <v>-22977925</v>
      </c>
      <c r="Z36" s="137">
        <f>+IF(X36&lt;&gt;0,+(Y36/X36)*100,0)</f>
        <v>-114.45469715082686</v>
      </c>
      <c r="AA36" s="102">
        <f>+AA15+AA25+AA34</f>
        <v>15423000</v>
      </c>
    </row>
    <row r="37" spans="1:27" ht="13.5">
      <c r="A37" s="249" t="s">
        <v>199</v>
      </c>
      <c r="B37" s="182"/>
      <c r="C37" s="153">
        <v>134240446</v>
      </c>
      <c r="D37" s="153"/>
      <c r="E37" s="99">
        <v>158732000</v>
      </c>
      <c r="F37" s="100">
        <v>158732000</v>
      </c>
      <c r="G37" s="100">
        <v>159236941</v>
      </c>
      <c r="H37" s="100">
        <v>155688863</v>
      </c>
      <c r="I37" s="100">
        <v>156398641</v>
      </c>
      <c r="J37" s="100">
        <v>159236941</v>
      </c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>
        <v>159236941</v>
      </c>
      <c r="X37" s="100">
        <v>158732000</v>
      </c>
      <c r="Y37" s="100">
        <v>504941</v>
      </c>
      <c r="Z37" s="137">
        <v>0.32</v>
      </c>
      <c r="AA37" s="102">
        <v>158732000</v>
      </c>
    </row>
    <row r="38" spans="1:27" ht="13.5">
      <c r="A38" s="269" t="s">
        <v>200</v>
      </c>
      <c r="B38" s="256"/>
      <c r="C38" s="257">
        <v>159236941</v>
      </c>
      <c r="D38" s="257"/>
      <c r="E38" s="258">
        <v>174155000</v>
      </c>
      <c r="F38" s="259">
        <v>174155000</v>
      </c>
      <c r="G38" s="259">
        <v>155688863</v>
      </c>
      <c r="H38" s="259">
        <v>156398641</v>
      </c>
      <c r="I38" s="259">
        <v>156335016</v>
      </c>
      <c r="J38" s="259">
        <v>156335016</v>
      </c>
      <c r="K38" s="259"/>
      <c r="L38" s="259"/>
      <c r="M38" s="259"/>
      <c r="N38" s="259"/>
      <c r="O38" s="259"/>
      <c r="P38" s="259"/>
      <c r="Q38" s="259"/>
      <c r="R38" s="259"/>
      <c r="S38" s="259"/>
      <c r="T38" s="259"/>
      <c r="U38" s="259"/>
      <c r="V38" s="259"/>
      <c r="W38" s="259">
        <v>156335016</v>
      </c>
      <c r="X38" s="259">
        <v>178808000</v>
      </c>
      <c r="Y38" s="259">
        <v>-22472984</v>
      </c>
      <c r="Z38" s="260">
        <v>-12.57</v>
      </c>
      <c r="AA38" s="261">
        <v>174155000</v>
      </c>
    </row>
    <row r="39" spans="1:27" ht="13.5">
      <c r="A39" s="118" t="s">
        <v>287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267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201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202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203</v>
      </c>
      <c r="B5" s="136"/>
      <c r="C5" s="108">
        <f aca="true" t="shared" si="0" ref="C5:Y5">SUM(C11:C18)</f>
        <v>35040714</v>
      </c>
      <c r="D5" s="200">
        <f t="shared" si="0"/>
        <v>0</v>
      </c>
      <c r="E5" s="106">
        <f t="shared" si="0"/>
        <v>16300000</v>
      </c>
      <c r="F5" s="106">
        <f t="shared" si="0"/>
        <v>16300000</v>
      </c>
      <c r="G5" s="106">
        <f t="shared" si="0"/>
        <v>182129</v>
      </c>
      <c r="H5" s="106">
        <f t="shared" si="0"/>
        <v>423091</v>
      </c>
      <c r="I5" s="106">
        <f t="shared" si="0"/>
        <v>0</v>
      </c>
      <c r="J5" s="106">
        <f t="shared" si="0"/>
        <v>605220</v>
      </c>
      <c r="K5" s="106">
        <f t="shared" si="0"/>
        <v>0</v>
      </c>
      <c r="L5" s="106">
        <f t="shared" si="0"/>
        <v>0</v>
      </c>
      <c r="M5" s="106">
        <f t="shared" si="0"/>
        <v>0</v>
      </c>
      <c r="N5" s="106">
        <f t="shared" si="0"/>
        <v>0</v>
      </c>
      <c r="O5" s="106">
        <f t="shared" si="0"/>
        <v>0</v>
      </c>
      <c r="P5" s="106">
        <f t="shared" si="0"/>
        <v>0</v>
      </c>
      <c r="Q5" s="106">
        <f t="shared" si="0"/>
        <v>0</v>
      </c>
      <c r="R5" s="106">
        <f t="shared" si="0"/>
        <v>0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605220</v>
      </c>
      <c r="X5" s="106">
        <f t="shared" si="0"/>
        <v>4075000</v>
      </c>
      <c r="Y5" s="106">
        <f t="shared" si="0"/>
        <v>-3469780</v>
      </c>
      <c r="Z5" s="201">
        <f>+IF(X5&lt;&gt;0,+(Y5/X5)*100,0)</f>
        <v>-85.14797546012271</v>
      </c>
      <c r="AA5" s="199">
        <f>SUM(AA11:AA18)</f>
        <v>16300000</v>
      </c>
    </row>
    <row r="6" spans="1:27" ht="13.5">
      <c r="A6" s="291" t="s">
        <v>204</v>
      </c>
      <c r="B6" s="142"/>
      <c r="C6" s="62"/>
      <c r="D6" s="156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155"/>
    </row>
    <row r="7" spans="1:27" ht="13.5">
      <c r="A7" s="291" t="s">
        <v>205</v>
      </c>
      <c r="B7" s="142"/>
      <c r="C7" s="62"/>
      <c r="D7" s="156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155"/>
    </row>
    <row r="8" spans="1:27" ht="13.5">
      <c r="A8" s="291" t="s">
        <v>206</v>
      </c>
      <c r="B8" s="142"/>
      <c r="C8" s="62">
        <v>30872672</v>
      </c>
      <c r="D8" s="156"/>
      <c r="E8" s="60">
        <v>15200000</v>
      </c>
      <c r="F8" s="60">
        <v>15200000</v>
      </c>
      <c r="G8" s="60">
        <v>174156</v>
      </c>
      <c r="H8" s="60">
        <v>415564</v>
      </c>
      <c r="I8" s="60"/>
      <c r="J8" s="60">
        <v>589720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589720</v>
      </c>
      <c r="X8" s="60">
        <v>3800000</v>
      </c>
      <c r="Y8" s="60">
        <v>-3210280</v>
      </c>
      <c r="Z8" s="140">
        <v>-84.48</v>
      </c>
      <c r="AA8" s="155">
        <v>15200000</v>
      </c>
    </row>
    <row r="9" spans="1:27" ht="13.5">
      <c r="A9" s="291" t="s">
        <v>207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3.5">
      <c r="A10" s="291" t="s">
        <v>208</v>
      </c>
      <c r="B10" s="142"/>
      <c r="C10" s="62"/>
      <c r="D10" s="156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155"/>
    </row>
    <row r="11" spans="1:27" ht="13.5">
      <c r="A11" s="292" t="s">
        <v>209</v>
      </c>
      <c r="B11" s="142"/>
      <c r="C11" s="293">
        <f aca="true" t="shared" si="1" ref="C11:Y11">SUM(C6:C10)</f>
        <v>30872672</v>
      </c>
      <c r="D11" s="294">
        <f t="shared" si="1"/>
        <v>0</v>
      </c>
      <c r="E11" s="295">
        <f t="shared" si="1"/>
        <v>15200000</v>
      </c>
      <c r="F11" s="295">
        <f t="shared" si="1"/>
        <v>15200000</v>
      </c>
      <c r="G11" s="295">
        <f t="shared" si="1"/>
        <v>174156</v>
      </c>
      <c r="H11" s="295">
        <f t="shared" si="1"/>
        <v>415564</v>
      </c>
      <c r="I11" s="295">
        <f t="shared" si="1"/>
        <v>0</v>
      </c>
      <c r="J11" s="295">
        <f t="shared" si="1"/>
        <v>589720</v>
      </c>
      <c r="K11" s="295">
        <f t="shared" si="1"/>
        <v>0</v>
      </c>
      <c r="L11" s="295">
        <f t="shared" si="1"/>
        <v>0</v>
      </c>
      <c r="M11" s="295">
        <f t="shared" si="1"/>
        <v>0</v>
      </c>
      <c r="N11" s="295">
        <f t="shared" si="1"/>
        <v>0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589720</v>
      </c>
      <c r="X11" s="295">
        <f t="shared" si="1"/>
        <v>3800000</v>
      </c>
      <c r="Y11" s="295">
        <f t="shared" si="1"/>
        <v>-3210280</v>
      </c>
      <c r="Z11" s="296">
        <f>+IF(X11&lt;&gt;0,+(Y11/X11)*100,0)</f>
        <v>-84.48105263157895</v>
      </c>
      <c r="AA11" s="297">
        <f>SUM(AA6:AA10)</f>
        <v>15200000</v>
      </c>
    </row>
    <row r="12" spans="1:27" ht="13.5">
      <c r="A12" s="298" t="s">
        <v>210</v>
      </c>
      <c r="B12" s="136"/>
      <c r="C12" s="62"/>
      <c r="D12" s="156"/>
      <c r="E12" s="60"/>
      <c r="F12" s="60"/>
      <c r="G12" s="60">
        <v>1754</v>
      </c>
      <c r="H12" s="60">
        <v>246</v>
      </c>
      <c r="I12" s="60"/>
      <c r="J12" s="60">
        <v>2000</v>
      </c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>
        <v>2000</v>
      </c>
      <c r="X12" s="60"/>
      <c r="Y12" s="60">
        <v>2000</v>
      </c>
      <c r="Z12" s="140"/>
      <c r="AA12" s="155"/>
    </row>
    <row r="13" spans="1:27" ht="13.5">
      <c r="A13" s="298" t="s">
        <v>211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212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213</v>
      </c>
      <c r="B15" s="136" t="s">
        <v>138</v>
      </c>
      <c r="C15" s="62">
        <v>4168042</v>
      </c>
      <c r="D15" s="156"/>
      <c r="E15" s="60">
        <v>1100000</v>
      </c>
      <c r="F15" s="60">
        <v>1100000</v>
      </c>
      <c r="G15" s="60">
        <v>6219</v>
      </c>
      <c r="H15" s="60">
        <v>7281</v>
      </c>
      <c r="I15" s="60"/>
      <c r="J15" s="60">
        <v>13500</v>
      </c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>
        <v>13500</v>
      </c>
      <c r="X15" s="60">
        <v>275000</v>
      </c>
      <c r="Y15" s="60">
        <v>-261500</v>
      </c>
      <c r="Z15" s="140">
        <v>-95.09</v>
      </c>
      <c r="AA15" s="155">
        <v>1100000</v>
      </c>
    </row>
    <row r="16" spans="1:27" ht="13.5">
      <c r="A16" s="299" t="s">
        <v>214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215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216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217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3.5">
      <c r="A21" s="291" t="s">
        <v>204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3.5">
      <c r="A22" s="291" t="s">
        <v>205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3.5">
      <c r="A23" s="291" t="s">
        <v>206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3.5">
      <c r="A24" s="291" t="s">
        <v>207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3.5">
      <c r="A25" s="291" t="s">
        <v>208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3.5">
      <c r="A26" s="292" t="s">
        <v>209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3.5">
      <c r="A27" s="298" t="s">
        <v>210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298" t="s">
        <v>211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212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213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3.5">
      <c r="A31" s="299" t="s">
        <v>214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215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216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218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204</v>
      </c>
      <c r="B36" s="142"/>
      <c r="C36" s="62">
        <f aca="true" t="shared" si="4" ref="C36:Y40">C6+C21</f>
        <v>0</v>
      </c>
      <c r="D36" s="156">
        <f t="shared" si="4"/>
        <v>0</v>
      </c>
      <c r="E36" s="60">
        <f t="shared" si="4"/>
        <v>0</v>
      </c>
      <c r="F36" s="60">
        <f t="shared" si="4"/>
        <v>0</v>
      </c>
      <c r="G36" s="60">
        <f t="shared" si="4"/>
        <v>0</v>
      </c>
      <c r="H36" s="60">
        <f t="shared" si="4"/>
        <v>0</v>
      </c>
      <c r="I36" s="60">
        <f t="shared" si="4"/>
        <v>0</v>
      </c>
      <c r="J36" s="60">
        <f t="shared" si="4"/>
        <v>0</v>
      </c>
      <c r="K36" s="60">
        <f t="shared" si="4"/>
        <v>0</v>
      </c>
      <c r="L36" s="60">
        <f t="shared" si="4"/>
        <v>0</v>
      </c>
      <c r="M36" s="60">
        <f t="shared" si="4"/>
        <v>0</v>
      </c>
      <c r="N36" s="60">
        <f t="shared" si="4"/>
        <v>0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0</v>
      </c>
      <c r="X36" s="60">
        <f t="shared" si="4"/>
        <v>0</v>
      </c>
      <c r="Y36" s="60">
        <f t="shared" si="4"/>
        <v>0</v>
      </c>
      <c r="Z36" s="140">
        <f aca="true" t="shared" si="5" ref="Z36:Z49">+IF(X36&lt;&gt;0,+(Y36/X36)*100,0)</f>
        <v>0</v>
      </c>
      <c r="AA36" s="155">
        <f>AA6+AA21</f>
        <v>0</v>
      </c>
    </row>
    <row r="37" spans="1:27" ht="13.5">
      <c r="A37" s="291" t="s">
        <v>205</v>
      </c>
      <c r="B37" s="142"/>
      <c r="C37" s="62">
        <f t="shared" si="4"/>
        <v>0</v>
      </c>
      <c r="D37" s="156">
        <f t="shared" si="4"/>
        <v>0</v>
      </c>
      <c r="E37" s="60">
        <f t="shared" si="4"/>
        <v>0</v>
      </c>
      <c r="F37" s="60">
        <f t="shared" si="4"/>
        <v>0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0</v>
      </c>
      <c r="X37" s="60">
        <f t="shared" si="4"/>
        <v>0</v>
      </c>
      <c r="Y37" s="60">
        <f t="shared" si="4"/>
        <v>0</v>
      </c>
      <c r="Z37" s="140">
        <f t="shared" si="5"/>
        <v>0</v>
      </c>
      <c r="AA37" s="155">
        <f>AA7+AA22</f>
        <v>0</v>
      </c>
    </row>
    <row r="38" spans="1:27" ht="13.5">
      <c r="A38" s="291" t="s">
        <v>206</v>
      </c>
      <c r="B38" s="142"/>
      <c r="C38" s="62">
        <f t="shared" si="4"/>
        <v>30872672</v>
      </c>
      <c r="D38" s="156">
        <f t="shared" si="4"/>
        <v>0</v>
      </c>
      <c r="E38" s="60">
        <f t="shared" si="4"/>
        <v>15200000</v>
      </c>
      <c r="F38" s="60">
        <f t="shared" si="4"/>
        <v>15200000</v>
      </c>
      <c r="G38" s="60">
        <f t="shared" si="4"/>
        <v>174156</v>
      </c>
      <c r="H38" s="60">
        <f t="shared" si="4"/>
        <v>415564</v>
      </c>
      <c r="I38" s="60">
        <f t="shared" si="4"/>
        <v>0</v>
      </c>
      <c r="J38" s="60">
        <f t="shared" si="4"/>
        <v>589720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589720</v>
      </c>
      <c r="X38" s="60">
        <f t="shared" si="4"/>
        <v>3800000</v>
      </c>
      <c r="Y38" s="60">
        <f t="shared" si="4"/>
        <v>-3210280</v>
      </c>
      <c r="Z38" s="140">
        <f t="shared" si="5"/>
        <v>-84.48105263157895</v>
      </c>
      <c r="AA38" s="155">
        <f>AA8+AA23</f>
        <v>15200000</v>
      </c>
    </row>
    <row r="39" spans="1:27" ht="13.5">
      <c r="A39" s="291" t="s">
        <v>207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3.5">
      <c r="A40" s="291" t="s">
        <v>208</v>
      </c>
      <c r="B40" s="142"/>
      <c r="C40" s="62">
        <f t="shared" si="4"/>
        <v>0</v>
      </c>
      <c r="D40" s="156">
        <f t="shared" si="4"/>
        <v>0</v>
      </c>
      <c r="E40" s="60">
        <f t="shared" si="4"/>
        <v>0</v>
      </c>
      <c r="F40" s="60">
        <f t="shared" si="4"/>
        <v>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0</v>
      </c>
      <c r="X40" s="60">
        <f t="shared" si="4"/>
        <v>0</v>
      </c>
      <c r="Y40" s="60">
        <f t="shared" si="4"/>
        <v>0</v>
      </c>
      <c r="Z40" s="140">
        <f t="shared" si="5"/>
        <v>0</v>
      </c>
      <c r="AA40" s="155">
        <f>AA10+AA25</f>
        <v>0</v>
      </c>
    </row>
    <row r="41" spans="1:27" ht="13.5">
      <c r="A41" s="292" t="s">
        <v>209</v>
      </c>
      <c r="B41" s="142"/>
      <c r="C41" s="293">
        <f aca="true" t="shared" si="6" ref="C41:Y41">SUM(C36:C40)</f>
        <v>30872672</v>
      </c>
      <c r="D41" s="294">
        <f t="shared" si="6"/>
        <v>0</v>
      </c>
      <c r="E41" s="295">
        <f t="shared" si="6"/>
        <v>15200000</v>
      </c>
      <c r="F41" s="295">
        <f t="shared" si="6"/>
        <v>15200000</v>
      </c>
      <c r="G41" s="295">
        <f t="shared" si="6"/>
        <v>174156</v>
      </c>
      <c r="H41" s="295">
        <f t="shared" si="6"/>
        <v>415564</v>
      </c>
      <c r="I41" s="295">
        <f t="shared" si="6"/>
        <v>0</v>
      </c>
      <c r="J41" s="295">
        <f t="shared" si="6"/>
        <v>589720</v>
      </c>
      <c r="K41" s="295">
        <f t="shared" si="6"/>
        <v>0</v>
      </c>
      <c r="L41" s="295">
        <f t="shared" si="6"/>
        <v>0</v>
      </c>
      <c r="M41" s="295">
        <f t="shared" si="6"/>
        <v>0</v>
      </c>
      <c r="N41" s="295">
        <f t="shared" si="6"/>
        <v>0</v>
      </c>
      <c r="O41" s="295">
        <f t="shared" si="6"/>
        <v>0</v>
      </c>
      <c r="P41" s="295">
        <f t="shared" si="6"/>
        <v>0</v>
      </c>
      <c r="Q41" s="295">
        <f t="shared" si="6"/>
        <v>0</v>
      </c>
      <c r="R41" s="295">
        <f t="shared" si="6"/>
        <v>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589720</v>
      </c>
      <c r="X41" s="295">
        <f t="shared" si="6"/>
        <v>3800000</v>
      </c>
      <c r="Y41" s="295">
        <f t="shared" si="6"/>
        <v>-3210280</v>
      </c>
      <c r="Z41" s="296">
        <f t="shared" si="5"/>
        <v>-84.48105263157895</v>
      </c>
      <c r="AA41" s="297">
        <f>SUM(AA36:AA40)</f>
        <v>15200000</v>
      </c>
    </row>
    <row r="42" spans="1:27" ht="13.5">
      <c r="A42" s="298" t="s">
        <v>210</v>
      </c>
      <c r="B42" s="136"/>
      <c r="C42" s="95">
        <f aca="true" t="shared" si="7" ref="C42:Y48">C12+C27</f>
        <v>0</v>
      </c>
      <c r="D42" s="129">
        <f t="shared" si="7"/>
        <v>0</v>
      </c>
      <c r="E42" s="54">
        <f t="shared" si="7"/>
        <v>0</v>
      </c>
      <c r="F42" s="54">
        <f t="shared" si="7"/>
        <v>0</v>
      </c>
      <c r="G42" s="54">
        <f t="shared" si="7"/>
        <v>1754</v>
      </c>
      <c r="H42" s="54">
        <f t="shared" si="7"/>
        <v>246</v>
      </c>
      <c r="I42" s="54">
        <f t="shared" si="7"/>
        <v>0</v>
      </c>
      <c r="J42" s="54">
        <f t="shared" si="7"/>
        <v>2000</v>
      </c>
      <c r="K42" s="54">
        <f t="shared" si="7"/>
        <v>0</v>
      </c>
      <c r="L42" s="54">
        <f t="shared" si="7"/>
        <v>0</v>
      </c>
      <c r="M42" s="54">
        <f t="shared" si="7"/>
        <v>0</v>
      </c>
      <c r="N42" s="54">
        <f t="shared" si="7"/>
        <v>0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2000</v>
      </c>
      <c r="X42" s="54">
        <f t="shared" si="7"/>
        <v>0</v>
      </c>
      <c r="Y42" s="54">
        <f t="shared" si="7"/>
        <v>2000</v>
      </c>
      <c r="Z42" s="184">
        <f t="shared" si="5"/>
        <v>0</v>
      </c>
      <c r="AA42" s="130">
        <f aca="true" t="shared" si="8" ref="AA42:AA48">AA12+AA27</f>
        <v>0</v>
      </c>
    </row>
    <row r="43" spans="1:27" ht="13.5">
      <c r="A43" s="298" t="s">
        <v>211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212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213</v>
      </c>
      <c r="B45" s="136" t="s">
        <v>138</v>
      </c>
      <c r="C45" s="95">
        <f t="shared" si="7"/>
        <v>4168042</v>
      </c>
      <c r="D45" s="129">
        <f t="shared" si="7"/>
        <v>0</v>
      </c>
      <c r="E45" s="54">
        <f t="shared" si="7"/>
        <v>1100000</v>
      </c>
      <c r="F45" s="54">
        <f t="shared" si="7"/>
        <v>1100000</v>
      </c>
      <c r="G45" s="54">
        <f t="shared" si="7"/>
        <v>6219</v>
      </c>
      <c r="H45" s="54">
        <f t="shared" si="7"/>
        <v>7281</v>
      </c>
      <c r="I45" s="54">
        <f t="shared" si="7"/>
        <v>0</v>
      </c>
      <c r="J45" s="54">
        <f t="shared" si="7"/>
        <v>13500</v>
      </c>
      <c r="K45" s="54">
        <f t="shared" si="7"/>
        <v>0</v>
      </c>
      <c r="L45" s="54">
        <f t="shared" si="7"/>
        <v>0</v>
      </c>
      <c r="M45" s="54">
        <f t="shared" si="7"/>
        <v>0</v>
      </c>
      <c r="N45" s="54">
        <f t="shared" si="7"/>
        <v>0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13500</v>
      </c>
      <c r="X45" s="54">
        <f t="shared" si="7"/>
        <v>275000</v>
      </c>
      <c r="Y45" s="54">
        <f t="shared" si="7"/>
        <v>-261500</v>
      </c>
      <c r="Z45" s="184">
        <f t="shared" si="5"/>
        <v>-95.0909090909091</v>
      </c>
      <c r="AA45" s="130">
        <f t="shared" si="8"/>
        <v>1100000</v>
      </c>
    </row>
    <row r="46" spans="1:27" ht="13.5">
      <c r="A46" s="299" t="s">
        <v>214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215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216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3.5">
      <c r="A49" s="308" t="s">
        <v>219</v>
      </c>
      <c r="B49" s="149"/>
      <c r="C49" s="239">
        <f aca="true" t="shared" si="9" ref="C49:Y49">SUM(C41:C48)</f>
        <v>35040714</v>
      </c>
      <c r="D49" s="218">
        <f t="shared" si="9"/>
        <v>0</v>
      </c>
      <c r="E49" s="220">
        <f t="shared" si="9"/>
        <v>16300000</v>
      </c>
      <c r="F49" s="220">
        <f t="shared" si="9"/>
        <v>16300000</v>
      </c>
      <c r="G49" s="220">
        <f t="shared" si="9"/>
        <v>182129</v>
      </c>
      <c r="H49" s="220">
        <f t="shared" si="9"/>
        <v>423091</v>
      </c>
      <c r="I49" s="220">
        <f t="shared" si="9"/>
        <v>0</v>
      </c>
      <c r="J49" s="220">
        <f t="shared" si="9"/>
        <v>605220</v>
      </c>
      <c r="K49" s="220">
        <f t="shared" si="9"/>
        <v>0</v>
      </c>
      <c r="L49" s="220">
        <f t="shared" si="9"/>
        <v>0</v>
      </c>
      <c r="M49" s="220">
        <f t="shared" si="9"/>
        <v>0</v>
      </c>
      <c r="N49" s="220">
        <f t="shared" si="9"/>
        <v>0</v>
      </c>
      <c r="O49" s="220">
        <f t="shared" si="9"/>
        <v>0</v>
      </c>
      <c r="P49" s="220">
        <f t="shared" si="9"/>
        <v>0</v>
      </c>
      <c r="Q49" s="220">
        <f t="shared" si="9"/>
        <v>0</v>
      </c>
      <c r="R49" s="220">
        <f t="shared" si="9"/>
        <v>0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605220</v>
      </c>
      <c r="X49" s="220">
        <f t="shared" si="9"/>
        <v>4075000</v>
      </c>
      <c r="Y49" s="220">
        <f t="shared" si="9"/>
        <v>-3469780</v>
      </c>
      <c r="Z49" s="221">
        <f t="shared" si="5"/>
        <v>-85.14797546012271</v>
      </c>
      <c r="AA49" s="222">
        <f>SUM(AA41:AA48)</f>
        <v>16300000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220</v>
      </c>
      <c r="B51" s="136"/>
      <c r="C51" s="95">
        <f aca="true" t="shared" si="10" ref="C51:Y51">SUM(C57:C61)</f>
        <v>13960968</v>
      </c>
      <c r="D51" s="129">
        <f t="shared" si="10"/>
        <v>0</v>
      </c>
      <c r="E51" s="54">
        <f t="shared" si="10"/>
        <v>78200320</v>
      </c>
      <c r="F51" s="54">
        <f t="shared" si="10"/>
        <v>78200320</v>
      </c>
      <c r="G51" s="54">
        <f t="shared" si="10"/>
        <v>0</v>
      </c>
      <c r="H51" s="54">
        <f t="shared" si="10"/>
        <v>656946</v>
      </c>
      <c r="I51" s="54">
        <f t="shared" si="10"/>
        <v>157005</v>
      </c>
      <c r="J51" s="54">
        <f t="shared" si="10"/>
        <v>813951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813951</v>
      </c>
      <c r="X51" s="54">
        <f t="shared" si="10"/>
        <v>19550080</v>
      </c>
      <c r="Y51" s="54">
        <f t="shared" si="10"/>
        <v>-18736129</v>
      </c>
      <c r="Z51" s="184">
        <f>+IF(X51&lt;&gt;0,+(Y51/X51)*100,0)</f>
        <v>-95.83658481192916</v>
      </c>
      <c r="AA51" s="130">
        <f>SUM(AA57:AA61)</f>
        <v>78200320</v>
      </c>
    </row>
    <row r="52" spans="1:27" ht="13.5">
      <c r="A52" s="310" t="s">
        <v>204</v>
      </c>
      <c r="B52" s="142"/>
      <c r="C52" s="62">
        <v>7100364</v>
      </c>
      <c r="D52" s="156"/>
      <c r="E52" s="60">
        <v>70264860</v>
      </c>
      <c r="F52" s="60">
        <v>70264860</v>
      </c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>
        <v>17566215</v>
      </c>
      <c r="Y52" s="60">
        <v>-17566215</v>
      </c>
      <c r="Z52" s="140">
        <v>-100</v>
      </c>
      <c r="AA52" s="155">
        <v>70264860</v>
      </c>
    </row>
    <row r="53" spans="1:27" ht="13.5">
      <c r="A53" s="310" t="s">
        <v>205</v>
      </c>
      <c r="B53" s="142"/>
      <c r="C53" s="62"/>
      <c r="D53" s="156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3.5">
      <c r="A54" s="310" t="s">
        <v>206</v>
      </c>
      <c r="B54" s="142"/>
      <c r="C54" s="62">
        <v>3927042</v>
      </c>
      <c r="D54" s="156"/>
      <c r="E54" s="60">
        <v>4012500</v>
      </c>
      <c r="F54" s="60">
        <v>4012500</v>
      </c>
      <c r="G54" s="60"/>
      <c r="H54" s="60">
        <v>379545</v>
      </c>
      <c r="I54" s="60">
        <v>65000</v>
      </c>
      <c r="J54" s="60">
        <v>444545</v>
      </c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>
        <v>444545</v>
      </c>
      <c r="X54" s="60">
        <v>1003125</v>
      </c>
      <c r="Y54" s="60">
        <v>-558580</v>
      </c>
      <c r="Z54" s="140">
        <v>-55.68</v>
      </c>
      <c r="AA54" s="155">
        <v>4012500</v>
      </c>
    </row>
    <row r="55" spans="1:27" ht="13.5">
      <c r="A55" s="310" t="s">
        <v>207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3.5">
      <c r="A56" s="310" t="s">
        <v>208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3.5">
      <c r="A57" s="138" t="s">
        <v>209</v>
      </c>
      <c r="B57" s="142"/>
      <c r="C57" s="293">
        <f aca="true" t="shared" si="11" ref="C57:Y57">SUM(C52:C56)</f>
        <v>11027406</v>
      </c>
      <c r="D57" s="294">
        <f t="shared" si="11"/>
        <v>0</v>
      </c>
      <c r="E57" s="295">
        <f t="shared" si="11"/>
        <v>74277360</v>
      </c>
      <c r="F57" s="295">
        <f t="shared" si="11"/>
        <v>74277360</v>
      </c>
      <c r="G57" s="295">
        <f t="shared" si="11"/>
        <v>0</v>
      </c>
      <c r="H57" s="295">
        <f t="shared" si="11"/>
        <v>379545</v>
      </c>
      <c r="I57" s="295">
        <f t="shared" si="11"/>
        <v>65000</v>
      </c>
      <c r="J57" s="295">
        <f t="shared" si="11"/>
        <v>444545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444545</v>
      </c>
      <c r="X57" s="295">
        <f t="shared" si="11"/>
        <v>18569340</v>
      </c>
      <c r="Y57" s="295">
        <f t="shared" si="11"/>
        <v>-18124795</v>
      </c>
      <c r="Z57" s="296">
        <f>+IF(X57&lt;&gt;0,+(Y57/X57)*100,0)</f>
        <v>-97.60602692395098</v>
      </c>
      <c r="AA57" s="297">
        <f>SUM(AA52:AA56)</f>
        <v>74277360</v>
      </c>
    </row>
    <row r="58" spans="1:27" ht="13.5">
      <c r="A58" s="311" t="s">
        <v>210</v>
      </c>
      <c r="B58" s="136"/>
      <c r="C58" s="62">
        <v>312948</v>
      </c>
      <c r="D58" s="156"/>
      <c r="E58" s="60"/>
      <c r="F58" s="60"/>
      <c r="G58" s="60"/>
      <c r="H58" s="60">
        <v>54334</v>
      </c>
      <c r="I58" s="60"/>
      <c r="J58" s="60">
        <v>54334</v>
      </c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>
        <v>54334</v>
      </c>
      <c r="X58" s="60"/>
      <c r="Y58" s="60">
        <v>54334</v>
      </c>
      <c r="Z58" s="140"/>
      <c r="AA58" s="155"/>
    </row>
    <row r="59" spans="1:27" ht="13.5">
      <c r="A59" s="311" t="s">
        <v>211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212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213</v>
      </c>
      <c r="B61" s="136" t="s">
        <v>221</v>
      </c>
      <c r="C61" s="62">
        <v>2620614</v>
      </c>
      <c r="D61" s="156"/>
      <c r="E61" s="60">
        <v>3922960</v>
      </c>
      <c r="F61" s="60">
        <v>3922960</v>
      </c>
      <c r="G61" s="60"/>
      <c r="H61" s="60">
        <v>223067</v>
      </c>
      <c r="I61" s="60">
        <v>92005</v>
      </c>
      <c r="J61" s="60">
        <v>315072</v>
      </c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>
        <v>315072</v>
      </c>
      <c r="X61" s="60">
        <v>980740</v>
      </c>
      <c r="Y61" s="60">
        <v>-665668</v>
      </c>
      <c r="Z61" s="140">
        <v>-67.87</v>
      </c>
      <c r="AA61" s="155">
        <v>3922960</v>
      </c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222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3.5">
      <c r="A66" s="311" t="s">
        <v>223</v>
      </c>
      <c r="B66" s="316"/>
      <c r="C66" s="273"/>
      <c r="D66" s="274"/>
      <c r="E66" s="275">
        <v>78200000</v>
      </c>
      <c r="F66" s="275"/>
      <c r="G66" s="275"/>
      <c r="H66" s="275">
        <v>656946</v>
      </c>
      <c r="I66" s="275">
        <v>157005</v>
      </c>
      <c r="J66" s="275">
        <v>813951</v>
      </c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>
        <v>813951</v>
      </c>
      <c r="X66" s="275"/>
      <c r="Y66" s="275">
        <v>813951</v>
      </c>
      <c r="Z66" s="140"/>
      <c r="AA66" s="277"/>
    </row>
    <row r="67" spans="1:27" ht="13.5">
      <c r="A67" s="311" t="s">
        <v>224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3.5">
      <c r="A68" s="311" t="s">
        <v>43</v>
      </c>
      <c r="B68" s="316"/>
      <c r="C68" s="62"/>
      <c r="D68" s="156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140"/>
      <c r="AA68" s="155"/>
    </row>
    <row r="69" spans="1:27" ht="13.5">
      <c r="A69" s="238" t="s">
        <v>225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78200000</v>
      </c>
      <c r="F69" s="220">
        <f t="shared" si="12"/>
        <v>0</v>
      </c>
      <c r="G69" s="220">
        <f t="shared" si="12"/>
        <v>0</v>
      </c>
      <c r="H69" s="220">
        <f t="shared" si="12"/>
        <v>656946</v>
      </c>
      <c r="I69" s="220">
        <f t="shared" si="12"/>
        <v>157005</v>
      </c>
      <c r="J69" s="220">
        <f t="shared" si="12"/>
        <v>813951</v>
      </c>
      <c r="K69" s="220">
        <f t="shared" si="12"/>
        <v>0</v>
      </c>
      <c r="L69" s="220">
        <f t="shared" si="12"/>
        <v>0</v>
      </c>
      <c r="M69" s="220">
        <f t="shared" si="12"/>
        <v>0</v>
      </c>
      <c r="N69" s="220">
        <f t="shared" si="12"/>
        <v>0</v>
      </c>
      <c r="O69" s="220">
        <f t="shared" si="12"/>
        <v>0</v>
      </c>
      <c r="P69" s="220">
        <f t="shared" si="12"/>
        <v>0</v>
      </c>
      <c r="Q69" s="220">
        <f t="shared" si="12"/>
        <v>0</v>
      </c>
      <c r="R69" s="220">
        <f t="shared" si="12"/>
        <v>0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813951</v>
      </c>
      <c r="X69" s="220">
        <f t="shared" si="12"/>
        <v>0</v>
      </c>
      <c r="Y69" s="220">
        <f t="shared" si="12"/>
        <v>813951</v>
      </c>
      <c r="Z69" s="221">
        <f>+IF(X69&lt;&gt;0,+(Y69/X69)*100,0)</f>
        <v>0</v>
      </c>
      <c r="AA69" s="222">
        <f>SUM(AA65:AA68)</f>
        <v>0</v>
      </c>
    </row>
    <row r="70" spans="1:27" ht="13.5">
      <c r="A70" s="272" t="s">
        <v>287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298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299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300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36" customHeight="1">
      <c r="A1" s="327" t="s">
        <v>226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30872672</v>
      </c>
      <c r="D5" s="357">
        <f t="shared" si="0"/>
        <v>0</v>
      </c>
      <c r="E5" s="356">
        <f t="shared" si="0"/>
        <v>15200000</v>
      </c>
      <c r="F5" s="358">
        <f t="shared" si="0"/>
        <v>15200000</v>
      </c>
      <c r="G5" s="358">
        <f t="shared" si="0"/>
        <v>174156</v>
      </c>
      <c r="H5" s="356">
        <f t="shared" si="0"/>
        <v>415564</v>
      </c>
      <c r="I5" s="356">
        <f t="shared" si="0"/>
        <v>0</v>
      </c>
      <c r="J5" s="358">
        <f t="shared" si="0"/>
        <v>589720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589720</v>
      </c>
      <c r="X5" s="356">
        <f t="shared" si="0"/>
        <v>3800000</v>
      </c>
      <c r="Y5" s="358">
        <f t="shared" si="0"/>
        <v>-3210280</v>
      </c>
      <c r="Z5" s="359">
        <f>+IF(X5&lt;&gt;0,+(Y5/X5)*100,0)</f>
        <v>-84.48105263157895</v>
      </c>
      <c r="AA5" s="360">
        <f>+AA6+AA8+AA11+AA13+AA15</f>
        <v>15200000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30872672</v>
      </c>
      <c r="D11" s="363">
        <f aca="true" t="shared" si="3" ref="D11:AA11">+D12</f>
        <v>0</v>
      </c>
      <c r="E11" s="362">
        <f t="shared" si="3"/>
        <v>15200000</v>
      </c>
      <c r="F11" s="364">
        <f t="shared" si="3"/>
        <v>15200000</v>
      </c>
      <c r="G11" s="364">
        <f t="shared" si="3"/>
        <v>174156</v>
      </c>
      <c r="H11" s="362">
        <f t="shared" si="3"/>
        <v>415564</v>
      </c>
      <c r="I11" s="362">
        <f t="shared" si="3"/>
        <v>0</v>
      </c>
      <c r="J11" s="364">
        <f t="shared" si="3"/>
        <v>589720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589720</v>
      </c>
      <c r="X11" s="362">
        <f t="shared" si="3"/>
        <v>3800000</v>
      </c>
      <c r="Y11" s="364">
        <f t="shared" si="3"/>
        <v>-3210280</v>
      </c>
      <c r="Z11" s="365">
        <f>+IF(X11&lt;&gt;0,+(Y11/X11)*100,0)</f>
        <v>-84.48105263157895</v>
      </c>
      <c r="AA11" s="366">
        <f t="shared" si="3"/>
        <v>15200000</v>
      </c>
    </row>
    <row r="12" spans="1:27" ht="13.5">
      <c r="A12" s="291" t="s">
        <v>231</v>
      </c>
      <c r="B12" s="136"/>
      <c r="C12" s="60">
        <v>30872672</v>
      </c>
      <c r="D12" s="340"/>
      <c r="E12" s="60">
        <v>15200000</v>
      </c>
      <c r="F12" s="59">
        <v>15200000</v>
      </c>
      <c r="G12" s="59">
        <v>174156</v>
      </c>
      <c r="H12" s="60">
        <v>415564</v>
      </c>
      <c r="I12" s="60"/>
      <c r="J12" s="59">
        <v>589720</v>
      </c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>
        <v>589720</v>
      </c>
      <c r="X12" s="60">
        <v>3800000</v>
      </c>
      <c r="Y12" s="59">
        <v>-3210280</v>
      </c>
      <c r="Z12" s="61">
        <v>-84.48</v>
      </c>
      <c r="AA12" s="62">
        <v>15200000</v>
      </c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1754</v>
      </c>
      <c r="H22" s="343">
        <f t="shared" si="6"/>
        <v>246</v>
      </c>
      <c r="I22" s="343">
        <f t="shared" si="6"/>
        <v>0</v>
      </c>
      <c r="J22" s="345">
        <f t="shared" si="6"/>
        <v>2000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2000</v>
      </c>
      <c r="X22" s="343">
        <f t="shared" si="6"/>
        <v>0</v>
      </c>
      <c r="Y22" s="345">
        <f t="shared" si="6"/>
        <v>2000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>
        <v>1754</v>
      </c>
      <c r="H27" s="60">
        <v>246</v>
      </c>
      <c r="I27" s="60"/>
      <c r="J27" s="59">
        <v>2000</v>
      </c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>
        <v>2000</v>
      </c>
      <c r="X27" s="60"/>
      <c r="Y27" s="59">
        <v>2000</v>
      </c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4168042</v>
      </c>
      <c r="D40" s="344">
        <f t="shared" si="9"/>
        <v>0</v>
      </c>
      <c r="E40" s="343">
        <f t="shared" si="9"/>
        <v>1100000</v>
      </c>
      <c r="F40" s="345">
        <f t="shared" si="9"/>
        <v>1100000</v>
      </c>
      <c r="G40" s="345">
        <f t="shared" si="9"/>
        <v>6219</v>
      </c>
      <c r="H40" s="343">
        <f t="shared" si="9"/>
        <v>7281</v>
      </c>
      <c r="I40" s="343">
        <f t="shared" si="9"/>
        <v>0</v>
      </c>
      <c r="J40" s="345">
        <f t="shared" si="9"/>
        <v>13500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13500</v>
      </c>
      <c r="X40" s="343">
        <f t="shared" si="9"/>
        <v>275000</v>
      </c>
      <c r="Y40" s="345">
        <f t="shared" si="9"/>
        <v>-261500</v>
      </c>
      <c r="Z40" s="336">
        <f>+IF(X40&lt;&gt;0,+(Y40/X40)*100,0)</f>
        <v>-95.0909090909091</v>
      </c>
      <c r="AA40" s="350">
        <f>SUM(AA41:AA49)</f>
        <v>1100000</v>
      </c>
    </row>
    <row r="41" spans="1:27" ht="13.5">
      <c r="A41" s="361" t="s">
        <v>247</v>
      </c>
      <c r="B41" s="142"/>
      <c r="C41" s="362">
        <v>946783</v>
      </c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>
        <v>2242079</v>
      </c>
      <c r="D43" s="369"/>
      <c r="E43" s="305">
        <v>430000</v>
      </c>
      <c r="F43" s="370">
        <v>430000</v>
      </c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>
        <v>107500</v>
      </c>
      <c r="Y43" s="370">
        <v>-107500</v>
      </c>
      <c r="Z43" s="371">
        <v>-100</v>
      </c>
      <c r="AA43" s="303">
        <v>430000</v>
      </c>
    </row>
    <row r="44" spans="1:27" ht="13.5">
      <c r="A44" s="361" t="s">
        <v>250</v>
      </c>
      <c r="B44" s="136"/>
      <c r="C44" s="60">
        <v>979180</v>
      </c>
      <c r="D44" s="368"/>
      <c r="E44" s="54">
        <v>670000</v>
      </c>
      <c r="F44" s="53">
        <v>670000</v>
      </c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>
        <v>167500</v>
      </c>
      <c r="Y44" s="53">
        <v>-167500</v>
      </c>
      <c r="Z44" s="94">
        <v>-100</v>
      </c>
      <c r="AA44" s="95">
        <v>670000</v>
      </c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>
        <v>6219</v>
      </c>
      <c r="H49" s="54">
        <v>7281</v>
      </c>
      <c r="I49" s="54"/>
      <c r="J49" s="53">
        <v>13500</v>
      </c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>
        <v>13500</v>
      </c>
      <c r="X49" s="54"/>
      <c r="Y49" s="53">
        <v>13500</v>
      </c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257</v>
      </c>
      <c r="B60" s="149" t="s">
        <v>72</v>
      </c>
      <c r="C60" s="219">
        <f aca="true" t="shared" si="14" ref="C60:Y60">+C57+C54+C51+C40+C37+C34+C22+C5</f>
        <v>35040714</v>
      </c>
      <c r="D60" s="346">
        <f t="shared" si="14"/>
        <v>0</v>
      </c>
      <c r="E60" s="219">
        <f t="shared" si="14"/>
        <v>16300000</v>
      </c>
      <c r="F60" s="264">
        <f t="shared" si="14"/>
        <v>16300000</v>
      </c>
      <c r="G60" s="264">
        <f t="shared" si="14"/>
        <v>182129</v>
      </c>
      <c r="H60" s="219">
        <f t="shared" si="14"/>
        <v>423091</v>
      </c>
      <c r="I60" s="219">
        <f t="shared" si="14"/>
        <v>0</v>
      </c>
      <c r="J60" s="264">
        <f t="shared" si="14"/>
        <v>605220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605220</v>
      </c>
      <c r="X60" s="219">
        <f t="shared" si="14"/>
        <v>4075000</v>
      </c>
      <c r="Y60" s="264">
        <f t="shared" si="14"/>
        <v>-3469780</v>
      </c>
      <c r="Z60" s="337">
        <f>+IF(X60&lt;&gt;0,+(Y60/X60)*100,0)</f>
        <v>-85.14797546012271</v>
      </c>
      <c r="AA60" s="232">
        <f>+AA57+AA54+AA51+AA40+AA37+AA34+AA22+AA5</f>
        <v>16300000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36" customHeight="1">
      <c r="A1" s="327" t="s">
        <v>262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263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264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2013-11-06T10:42:55Z</dcterms:created>
  <dcterms:modified xsi:type="dcterms:W3CDTF">2013-11-06T10:42:58Z</dcterms:modified>
  <cp:category/>
  <cp:version/>
  <cp:contentType/>
  <cp:contentStatus/>
</cp:coreProperties>
</file>