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<sst xmlns="http://schemas.openxmlformats.org/spreadsheetml/2006/main" count="855" uniqueCount="302">
  <si>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Cacadu(DC10)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</si>
  <si>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</si>
  <si>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</si>
  <si>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</si>
  <si>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</si>
  <si>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</si>
  <si>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</si>
  <si>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</si>
  <si>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</si>
  <si>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</si>
  <si>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</si>
  <si>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</si>
  <si>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</si>
  <si>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</si>
  <si>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</si>
  <si>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</si>
  <si>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</si>
  <si>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</si>
  <si>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</si>
  <si>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</si>
  <si>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</si>
  <si>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</si>
  <si>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</si>
  <si>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</si>
  <si>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</si>
  <si>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</si>
  <si>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</si>
  <si>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</si>
  <si>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</si>
  <si>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</si>
  <si>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</si>
  <si>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</si>
  <si>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</si>
  <si>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</si>
  <si>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</si>
  <si>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</si>
  <si>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</si>
  <si>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</si>
  <si>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</si>
  <si>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</si>
  <si>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</si>
  <si>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</si>
  <si>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</si>
  <si>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</si>
  <si>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</si>
  <si>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</si>
  <si>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</si>
  <si>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</si>
  <si>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</si>
  <si>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</si>
  <si>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</si>
  <si>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</si>
  <si>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</si>
  <si>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</si>
  <si>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</si>
  <si>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</si>
  <si>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</si>
  <si>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</si>
  <si>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</si>
  <si>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</si>
  <si>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</si>
  <si>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</si>
  <si>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</si>
  <si>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</si>
  <si>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</si>
  <si>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</si>
  <si>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</si>
  <si>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</si>
  <si>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</si>
  <si>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</si>
  <si>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Cacadu(DC10)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</si>
  <si>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</si>
  <si>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</si>
  <si>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</si>
  <si>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</si>
  <si>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</si>
  <si>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</si>
  <si>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</si>
  <si>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</si>
  <si>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</si>
  <si>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</si>
  <si>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</si>
  <si>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</si>
  <si>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</si>
  <si>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</si>
  <si>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</si>
  <si>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</si>
  <si>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</si>
  <si>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</si>
  <si>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</si>
  <si>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</si>
  <si>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</si>
  <si>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</si>
  <si>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</si>
  <si>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</si>
  <si>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</si>
  <si>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</si>
  <si>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</si>
  <si>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</si>
  <si>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</si>
  <si>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Cacadu(DC10)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</si>
  <si>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</si>
  <si>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</si>
  <si>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</si>
  <si>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</si>
  <si>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</si>
  <si>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</si>
  <si>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</si>
  <si>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</si>
  <si>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</si>
  <si>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</si>
  <si>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</si>
  <si>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</si>
  <si>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</si>
  <si>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</si>
  <si>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</si>
  <si>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</si>
  <si>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</si>
  <si>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</si>
  <si>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</si>
  <si>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</si>
  <si>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</si>
  <si>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</si>
  <si>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</si>
  <si>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</si>
  <si>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</si>
  <si>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</si>
  <si>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</si>
  <si>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</si>
  <si>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Cacadu(DC10)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</si>
  <si>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</si>
  <si>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</si>
  <si>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</si>
  <si>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</si>
  <si>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</si>
  <si>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</si>
  <si>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</si>
  <si>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</si>
  <si>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</si>
  <si>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</si>
  <si>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Cacadu(DC10)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</si>
  <si>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</si>
  <si>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</si>
  <si>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</si>
  <si>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</si>
  <si>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</si>
  <si>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</si>
  <si>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</si>
  <si>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</si>
  <si>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</si>
  <si>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</si>
  <si>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</si>
  <si>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</si>
  <si>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</si>
  <si>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</si>
  <si>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</si>
  <si>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</si>
  <si>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</si>
  <si>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</si>
  <si>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</si>
  <si>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</si>
  <si>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</si>
  <si>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</si>
  <si>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</si>
  <si>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</si>
  <si>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</si>
  <si>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</si>
  <si>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</si>
  <si>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</si>
  <si>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</si>
  <si>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</si>
  <si>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</si>
  <si>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</si>
  <si>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</si>
  <si>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Cacadu(DC10)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</si>
  <si>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</si>
  <si>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</si>
  <si>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</si>
  <si>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</si>
  <si>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</si>
  <si>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</si>
  <si>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</si>
  <si>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</si>
  <si>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</si>
  <si>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</si>
  <si>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</si>
  <si>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</si>
  <si>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</si>
  <si>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</si>
  <si>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</si>
  <si>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</si>
  <si>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</si>
  <si>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</si>
  <si>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</si>
  <si>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</si>
  <si>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</si>
  <si>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</si>
  <si>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</si>
  <si>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</si>
  <si>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</si>
  <si>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</si>
  <si>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Cacadu(DC10)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</si>
  <si>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</si>
  <si>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</si>
  <si>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</si>
  <si>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</si>
  <si>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</si>
  <si>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</si>
  <si>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</si>
  <si>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</si>
  <si>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</si>
  <si>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</si>
  <si>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</si>
  <si>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</si>
  <si>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</si>
  <si>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</si>
  <si>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</si>
  <si>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</si>
  <si>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</si>
  <si>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</si>
  <si>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</si>
  <si>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</si>
  <si>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</si>
  <si>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</si>
  <si>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</si>
  <si>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</si>
  <si>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Cacadu(DC10)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</si>
  <si>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</si>
  <si>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</si>
  <si>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</si>
  <si>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</si>
  <si>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</si>
  <si>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</si>
  <si>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</si>
  <si>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</si>
  <si>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</si>
  <si>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</si>
  <si>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</si>
  <si>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</si>
  <si>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</si>
  <si>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</si>
  <si>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</si>
  <si>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</si>
  <si>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</si>
  <si>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</si>
  <si>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</si>
  <si>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</si>
  <si>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</si>
  <si>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</si>
  <si>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</si>
  <si>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</si>
  <si>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</si>
  <si>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</si>
  <si>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</si>
  <si>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</si>
  <si>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</si>
  <si>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</si>
  <si>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</si>
  <si>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</si>
  <si>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</si>
  <si>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</si>
  <si>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</si>
  <si>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Cacadu(DC10)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</si>
  <si>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</si>
  <si>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</si>
  <si>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Cacadu(DC10)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</si>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</sst>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15399324</v>
      </c>
      <c r="C7" s="19">
        <v>0</v>
      </c>
      <c r="D7" s="59">
        <v>10400000</v>
      </c>
      <c r="E7" s="60">
        <v>10400000</v>
      </c>
      <c r="F7" s="60">
        <v>300867</v>
      </c>
      <c r="G7" s="60">
        <v>1273716</v>
      </c>
      <c r="H7" s="60">
        <v>1132447</v>
      </c>
      <c r="I7" s="60">
        <v>2707030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2707030</v>
      </c>
      <c r="W7" s="60">
        <v>2600000</v>
      </c>
      <c r="X7" s="60">
        <v>107030</v>
      </c>
      <c r="Y7" s="61">
        <v>4.12</v>
      </c>
      <c r="Z7" s="62">
        <v>10400000</v>
      </c>
    </row>
    <row r="8" spans="1:26" ht="13.5">
      <c r="A8" s="58" t="s">
        <v>34</v>
      </c>
      <c r="B8" s="19">
        <v>89706219</v>
      </c>
      <c r="C8" s="19">
        <v>0</v>
      </c>
      <c r="D8" s="59">
        <v>89418372</v>
      </c>
      <c r="E8" s="60">
        <v>89418372</v>
      </c>
      <c r="F8" s="60">
        <v>37894093</v>
      </c>
      <c r="G8" s="60">
        <v>933357</v>
      </c>
      <c r="H8" s="60">
        <v>576262</v>
      </c>
      <c r="I8" s="60">
        <v>39403712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39403712</v>
      </c>
      <c r="W8" s="60">
        <v>22354593</v>
      </c>
      <c r="X8" s="60">
        <v>17049119</v>
      </c>
      <c r="Y8" s="61">
        <v>76.27</v>
      </c>
      <c r="Z8" s="62">
        <v>89418372</v>
      </c>
    </row>
    <row r="9" spans="1:26" ht="13.5">
      <c r="A9" s="58" t="s">
        <v>35</v>
      </c>
      <c r="B9" s="19">
        <v>5725714</v>
      </c>
      <c r="C9" s="19">
        <v>0</v>
      </c>
      <c r="D9" s="59">
        <v>51088628</v>
      </c>
      <c r="E9" s="60">
        <v>51088628</v>
      </c>
      <c r="F9" s="60">
        <v>199678</v>
      </c>
      <c r="G9" s="60">
        <v>1357560</v>
      </c>
      <c r="H9" s="60">
        <v>290086</v>
      </c>
      <c r="I9" s="60">
        <v>1847324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1847324</v>
      </c>
      <c r="W9" s="60">
        <v>12772157</v>
      </c>
      <c r="X9" s="60">
        <v>-10924833</v>
      </c>
      <c r="Y9" s="61">
        <v>-85.54</v>
      </c>
      <c r="Z9" s="62">
        <v>51088628</v>
      </c>
    </row>
    <row r="10" spans="1:26" ht="25.5">
      <c r="A10" s="63" t="s">
        <v>277</v>
      </c>
      <c r="B10" s="64">
        <f>SUM(B5:B9)</f>
        <v>110831257</v>
      </c>
      <c r="C10" s="64">
        <f>SUM(C5:C9)</f>
        <v>0</v>
      </c>
      <c r="D10" s="65">
        <f aca="true" t="shared" si="0" ref="D10:Z10">SUM(D5:D9)</f>
        <v>150907000</v>
      </c>
      <c r="E10" s="66">
        <f t="shared" si="0"/>
        <v>150907000</v>
      </c>
      <c r="F10" s="66">
        <f t="shared" si="0"/>
        <v>38394638</v>
      </c>
      <c r="G10" s="66">
        <f t="shared" si="0"/>
        <v>3564633</v>
      </c>
      <c r="H10" s="66">
        <f t="shared" si="0"/>
        <v>1998795</v>
      </c>
      <c r="I10" s="66">
        <f t="shared" si="0"/>
        <v>43958066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43958066</v>
      </c>
      <c r="W10" s="66">
        <f t="shared" si="0"/>
        <v>37726750</v>
      </c>
      <c r="X10" s="66">
        <f t="shared" si="0"/>
        <v>6231316</v>
      </c>
      <c r="Y10" s="67">
        <f>+IF(W10&lt;&gt;0,(X10/W10)*100,0)</f>
        <v>16.516970054404368</v>
      </c>
      <c r="Z10" s="68">
        <f t="shared" si="0"/>
        <v>150907000</v>
      </c>
    </row>
    <row r="11" spans="1:26" ht="13.5">
      <c r="A11" s="58" t="s">
        <v>37</v>
      </c>
      <c r="B11" s="19">
        <v>36434823</v>
      </c>
      <c r="C11" s="19">
        <v>0</v>
      </c>
      <c r="D11" s="59">
        <v>41595000</v>
      </c>
      <c r="E11" s="60">
        <v>41595000</v>
      </c>
      <c r="F11" s="60">
        <v>3460066</v>
      </c>
      <c r="G11" s="60">
        <v>3438380</v>
      </c>
      <c r="H11" s="60">
        <v>3750234</v>
      </c>
      <c r="I11" s="60">
        <v>10648680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10648680</v>
      </c>
      <c r="W11" s="60">
        <v>10398750</v>
      </c>
      <c r="X11" s="60">
        <v>249930</v>
      </c>
      <c r="Y11" s="61">
        <v>2.4</v>
      </c>
      <c r="Z11" s="62">
        <v>41595000</v>
      </c>
    </row>
    <row r="12" spans="1:26" ht="13.5">
      <c r="A12" s="58" t="s">
        <v>38</v>
      </c>
      <c r="B12" s="19">
        <v>5665024</v>
      </c>
      <c r="C12" s="19">
        <v>0</v>
      </c>
      <c r="D12" s="59">
        <v>5682500</v>
      </c>
      <c r="E12" s="60">
        <v>5682500</v>
      </c>
      <c r="F12" s="60">
        <v>499300</v>
      </c>
      <c r="G12" s="60">
        <v>486843</v>
      </c>
      <c r="H12" s="60">
        <v>514667</v>
      </c>
      <c r="I12" s="60">
        <v>1500810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1500810</v>
      </c>
      <c r="W12" s="60">
        <v>1420625</v>
      </c>
      <c r="X12" s="60">
        <v>80185</v>
      </c>
      <c r="Y12" s="61">
        <v>5.64</v>
      </c>
      <c r="Z12" s="62">
        <v>5682500</v>
      </c>
    </row>
    <row r="13" spans="1:26" ht="13.5">
      <c r="A13" s="58" t="s">
        <v>278</v>
      </c>
      <c r="B13" s="19">
        <v>775721</v>
      </c>
      <c r="C13" s="19">
        <v>0</v>
      </c>
      <c r="D13" s="59">
        <v>2033200</v>
      </c>
      <c r="E13" s="60">
        <v>2033200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508300</v>
      </c>
      <c r="X13" s="60">
        <v>-508300</v>
      </c>
      <c r="Y13" s="61">
        <v>-100</v>
      </c>
      <c r="Z13" s="62">
        <v>2033200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11385953</v>
      </c>
      <c r="C16" s="19">
        <v>0</v>
      </c>
      <c r="D16" s="59">
        <v>39552872</v>
      </c>
      <c r="E16" s="60">
        <v>39552872</v>
      </c>
      <c r="F16" s="60">
        <v>195377</v>
      </c>
      <c r="G16" s="60">
        <v>1138058</v>
      </c>
      <c r="H16" s="60">
        <v>1574750</v>
      </c>
      <c r="I16" s="60">
        <v>2908185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2908185</v>
      </c>
      <c r="W16" s="60">
        <v>9888218</v>
      </c>
      <c r="X16" s="60">
        <v>-6980033</v>
      </c>
      <c r="Y16" s="61">
        <v>-70.59</v>
      </c>
      <c r="Z16" s="62">
        <v>39552872</v>
      </c>
    </row>
    <row r="17" spans="1:26" ht="13.5">
      <c r="A17" s="58" t="s">
        <v>43</v>
      </c>
      <c r="B17" s="19">
        <v>63458491</v>
      </c>
      <c r="C17" s="19">
        <v>0</v>
      </c>
      <c r="D17" s="59">
        <v>62043428</v>
      </c>
      <c r="E17" s="60">
        <v>62043428</v>
      </c>
      <c r="F17" s="60">
        <v>5182115</v>
      </c>
      <c r="G17" s="60">
        <v>2540550</v>
      </c>
      <c r="H17" s="60">
        <v>4231873</v>
      </c>
      <c r="I17" s="60">
        <v>11954538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11954538</v>
      </c>
      <c r="W17" s="60">
        <v>15510857</v>
      </c>
      <c r="X17" s="60">
        <v>-3556319</v>
      </c>
      <c r="Y17" s="61">
        <v>-22.93</v>
      </c>
      <c r="Z17" s="62">
        <v>62043428</v>
      </c>
    </row>
    <row r="18" spans="1:26" ht="13.5">
      <c r="A18" s="70" t="s">
        <v>44</v>
      </c>
      <c r="B18" s="71">
        <f>SUM(B11:B17)</f>
        <v>117720012</v>
      </c>
      <c r="C18" s="71">
        <f>SUM(C11:C17)</f>
        <v>0</v>
      </c>
      <c r="D18" s="72">
        <f aca="true" t="shared" si="1" ref="D18:Z18">SUM(D11:D17)</f>
        <v>150907000</v>
      </c>
      <c r="E18" s="73">
        <f t="shared" si="1"/>
        <v>150907000</v>
      </c>
      <c r="F18" s="73">
        <f t="shared" si="1"/>
        <v>9336858</v>
      </c>
      <c r="G18" s="73">
        <f t="shared" si="1"/>
        <v>7603831</v>
      </c>
      <c r="H18" s="73">
        <f t="shared" si="1"/>
        <v>10071524</v>
      </c>
      <c r="I18" s="73">
        <f t="shared" si="1"/>
        <v>27012213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27012213</v>
      </c>
      <c r="W18" s="73">
        <f t="shared" si="1"/>
        <v>37726750</v>
      </c>
      <c r="X18" s="73">
        <f t="shared" si="1"/>
        <v>-10714537</v>
      </c>
      <c r="Y18" s="67">
        <f>+IF(W18&lt;&gt;0,(X18/W18)*100,0)</f>
        <v>-28.40037108947895</v>
      </c>
      <c r="Z18" s="74">
        <f t="shared" si="1"/>
        <v>150907000</v>
      </c>
    </row>
    <row r="19" spans="1:26" ht="13.5">
      <c r="A19" s="70" t="s">
        <v>45</v>
      </c>
      <c r="B19" s="75">
        <f>+B10-B18</f>
        <v>-6888755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29057780</v>
      </c>
      <c r="G19" s="77">
        <f t="shared" si="2"/>
        <v>-4039198</v>
      </c>
      <c r="H19" s="77">
        <f t="shared" si="2"/>
        <v>-8072729</v>
      </c>
      <c r="I19" s="77">
        <f t="shared" si="2"/>
        <v>16945853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16945853</v>
      </c>
      <c r="W19" s="77">
        <f>IF(E10=E18,0,W10-W18)</f>
        <v>0</v>
      </c>
      <c r="X19" s="77">
        <f t="shared" si="2"/>
        <v>16945853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-6888755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29057780</v>
      </c>
      <c r="G22" s="88">
        <f t="shared" si="3"/>
        <v>-4039198</v>
      </c>
      <c r="H22" s="88">
        <f t="shared" si="3"/>
        <v>-8072729</v>
      </c>
      <c r="I22" s="88">
        <f t="shared" si="3"/>
        <v>16945853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16945853</v>
      </c>
      <c r="W22" s="88">
        <f t="shared" si="3"/>
        <v>0</v>
      </c>
      <c r="X22" s="88">
        <f t="shared" si="3"/>
        <v>16945853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-6888755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29057780</v>
      </c>
      <c r="G24" s="77">
        <f t="shared" si="4"/>
        <v>-4039198</v>
      </c>
      <c r="H24" s="77">
        <f t="shared" si="4"/>
        <v>-8072729</v>
      </c>
      <c r="I24" s="77">
        <f t="shared" si="4"/>
        <v>16945853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16945853</v>
      </c>
      <c r="W24" s="77">
        <f t="shared" si="4"/>
        <v>0</v>
      </c>
      <c r="X24" s="77">
        <f t="shared" si="4"/>
        <v>16945853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145082413</v>
      </c>
      <c r="C27" s="22">
        <v>0</v>
      </c>
      <c r="D27" s="99">
        <v>13030000</v>
      </c>
      <c r="E27" s="100">
        <v>13030000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3257500</v>
      </c>
      <c r="X27" s="100">
        <v>-3257500</v>
      </c>
      <c r="Y27" s="101">
        <v>-100</v>
      </c>
      <c r="Z27" s="102">
        <v>13030000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145082413</v>
      </c>
      <c r="C31" s="19">
        <v>0</v>
      </c>
      <c r="D31" s="59">
        <v>13030000</v>
      </c>
      <c r="E31" s="60">
        <v>13030000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3257500</v>
      </c>
      <c r="X31" s="60">
        <v>-3257500</v>
      </c>
      <c r="Y31" s="61">
        <v>-100</v>
      </c>
      <c r="Z31" s="62">
        <v>13030000</v>
      </c>
    </row>
    <row r="32" spans="1:26" ht="13.5">
      <c r="A32" s="70" t="s">
        <v>54</v>
      </c>
      <c r="B32" s="22">
        <f>SUM(B28:B31)</f>
        <v>145082413</v>
      </c>
      <c r="C32" s="22">
        <f>SUM(C28:C31)</f>
        <v>0</v>
      </c>
      <c r="D32" s="99">
        <f aca="true" t="shared" si="5" ref="D32:Z32">SUM(D28:D31)</f>
        <v>13030000</v>
      </c>
      <c r="E32" s="100">
        <f t="shared" si="5"/>
        <v>13030000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3257500</v>
      </c>
      <c r="X32" s="100">
        <f t="shared" si="5"/>
        <v>-3257500</v>
      </c>
      <c r="Y32" s="101">
        <f>+IF(W32&lt;&gt;0,(X32/W32)*100,0)</f>
        <v>-100</v>
      </c>
      <c r="Z32" s="102">
        <f t="shared" si="5"/>
        <v>13030000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257103293</v>
      </c>
      <c r="C35" s="19">
        <v>0</v>
      </c>
      <c r="D35" s="59">
        <v>154911934</v>
      </c>
      <c r="E35" s="60">
        <v>154911934</v>
      </c>
      <c r="F35" s="60">
        <v>40554286</v>
      </c>
      <c r="G35" s="60">
        <v>39353267</v>
      </c>
      <c r="H35" s="60">
        <v>39429201</v>
      </c>
      <c r="I35" s="60">
        <v>39429201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39429201</v>
      </c>
      <c r="W35" s="60">
        <v>38727984</v>
      </c>
      <c r="X35" s="60">
        <v>701217</v>
      </c>
      <c r="Y35" s="61">
        <v>1.81</v>
      </c>
      <c r="Z35" s="62">
        <v>154911934</v>
      </c>
    </row>
    <row r="36" spans="1:26" ht="13.5">
      <c r="A36" s="58" t="s">
        <v>57</v>
      </c>
      <c r="B36" s="19">
        <v>87990164</v>
      </c>
      <c r="C36" s="19">
        <v>0</v>
      </c>
      <c r="D36" s="59">
        <v>114312587</v>
      </c>
      <c r="E36" s="60">
        <v>114312587</v>
      </c>
      <c r="F36" s="60">
        <v>175341151</v>
      </c>
      <c r="G36" s="60">
        <v>176738066</v>
      </c>
      <c r="H36" s="60">
        <v>168455765</v>
      </c>
      <c r="I36" s="60">
        <v>168455765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168455765</v>
      </c>
      <c r="W36" s="60">
        <v>28578147</v>
      </c>
      <c r="X36" s="60">
        <v>139877618</v>
      </c>
      <c r="Y36" s="61">
        <v>489.46</v>
      </c>
      <c r="Z36" s="62">
        <v>114312587</v>
      </c>
    </row>
    <row r="37" spans="1:26" ht="13.5">
      <c r="A37" s="58" t="s">
        <v>58</v>
      </c>
      <c r="B37" s="19">
        <v>35326033</v>
      </c>
      <c r="C37" s="19">
        <v>0</v>
      </c>
      <c r="D37" s="59">
        <v>24017000</v>
      </c>
      <c r="E37" s="60">
        <v>24017000</v>
      </c>
      <c r="F37" s="60">
        <v>3883433</v>
      </c>
      <c r="G37" s="60">
        <v>7031473</v>
      </c>
      <c r="H37" s="60">
        <v>6897749</v>
      </c>
      <c r="I37" s="60">
        <v>6897749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6897749</v>
      </c>
      <c r="W37" s="60">
        <v>6004250</v>
      </c>
      <c r="X37" s="60">
        <v>893499</v>
      </c>
      <c r="Y37" s="61">
        <v>14.88</v>
      </c>
      <c r="Z37" s="62">
        <v>24017000</v>
      </c>
    </row>
    <row r="38" spans="1:26" ht="13.5">
      <c r="A38" s="58" t="s">
        <v>59</v>
      </c>
      <c r="B38" s="19">
        <v>59716794</v>
      </c>
      <c r="C38" s="19">
        <v>0</v>
      </c>
      <c r="D38" s="59">
        <v>54374371</v>
      </c>
      <c r="E38" s="60">
        <v>54374371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13593593</v>
      </c>
      <c r="X38" s="60">
        <v>-13593593</v>
      </c>
      <c r="Y38" s="61">
        <v>-100</v>
      </c>
      <c r="Z38" s="62">
        <v>54374371</v>
      </c>
    </row>
    <row r="39" spans="1:26" ht="13.5">
      <c r="A39" s="58" t="s">
        <v>60</v>
      </c>
      <c r="B39" s="19">
        <v>250050630</v>
      </c>
      <c r="C39" s="19">
        <v>0</v>
      </c>
      <c r="D39" s="59">
        <v>190833150</v>
      </c>
      <c r="E39" s="60">
        <v>190833150</v>
      </c>
      <c r="F39" s="60">
        <v>212012004</v>
      </c>
      <c r="G39" s="60">
        <v>209059860</v>
      </c>
      <c r="H39" s="60">
        <v>200987217</v>
      </c>
      <c r="I39" s="60">
        <v>200987217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200987217</v>
      </c>
      <c r="W39" s="60">
        <v>47708288</v>
      </c>
      <c r="X39" s="60">
        <v>153278929</v>
      </c>
      <c r="Y39" s="61">
        <v>321.28</v>
      </c>
      <c r="Z39" s="62">
        <v>190833150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-14982692</v>
      </c>
      <c r="C42" s="19">
        <v>0</v>
      </c>
      <c r="D42" s="59">
        <v>-4009466</v>
      </c>
      <c r="E42" s="60">
        <v>-4009466</v>
      </c>
      <c r="F42" s="60">
        <v>29040366</v>
      </c>
      <c r="G42" s="60">
        <v>-4039198</v>
      </c>
      <c r="H42" s="60">
        <v>-8072729</v>
      </c>
      <c r="I42" s="60">
        <v>16928439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16928439</v>
      </c>
      <c r="W42" s="60">
        <v>3778026</v>
      </c>
      <c r="X42" s="60">
        <v>13150413</v>
      </c>
      <c r="Y42" s="61">
        <v>348.08</v>
      </c>
      <c r="Z42" s="62">
        <v>-4009466</v>
      </c>
    </row>
    <row r="43" spans="1:26" ht="13.5">
      <c r="A43" s="58" t="s">
        <v>63</v>
      </c>
      <c r="B43" s="19">
        <v>3786745</v>
      </c>
      <c r="C43" s="19">
        <v>0</v>
      </c>
      <c r="D43" s="59">
        <v>-13030000</v>
      </c>
      <c r="E43" s="60">
        <v>-13030000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-3357300</v>
      </c>
      <c r="X43" s="60">
        <v>3357300</v>
      </c>
      <c r="Y43" s="61">
        <v>-100</v>
      </c>
      <c r="Z43" s="62">
        <v>-13030000</v>
      </c>
    </row>
    <row r="44" spans="1:26" ht="13.5">
      <c r="A44" s="58" t="s">
        <v>64</v>
      </c>
      <c r="B44" s="19">
        <v>-3567133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253850366</v>
      </c>
      <c r="C45" s="22">
        <v>0</v>
      </c>
      <c r="D45" s="99">
        <v>243870747</v>
      </c>
      <c r="E45" s="100">
        <v>243870747</v>
      </c>
      <c r="F45" s="100">
        <v>282890732</v>
      </c>
      <c r="G45" s="100">
        <v>278851534</v>
      </c>
      <c r="H45" s="100">
        <v>270778805</v>
      </c>
      <c r="I45" s="100">
        <v>270778805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270778805</v>
      </c>
      <c r="W45" s="100">
        <v>261330939</v>
      </c>
      <c r="X45" s="100">
        <v>9447866</v>
      </c>
      <c r="Y45" s="101">
        <v>3.62</v>
      </c>
      <c r="Z45" s="102">
        <v>243870747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-250</v>
      </c>
      <c r="C49" s="52">
        <v>0</v>
      </c>
      <c r="D49" s="129">
        <v>12759</v>
      </c>
      <c r="E49" s="54">
        <v>4466207</v>
      </c>
      <c r="F49" s="54">
        <v>0</v>
      </c>
      <c r="G49" s="54">
        <v>0</v>
      </c>
      <c r="H49" s="54">
        <v>0</v>
      </c>
      <c r="I49" s="54">
        <v>12671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142613</v>
      </c>
      <c r="Y49" s="54">
        <v>22784054</v>
      </c>
      <c r="Z49" s="130">
        <v>27418054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306538</v>
      </c>
      <c r="C51" s="52">
        <v>0</v>
      </c>
      <c r="D51" s="129">
        <v>439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306977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917285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-474002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-4896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-106767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-465661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1976546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-7935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917285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-4896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-4896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97280480</v>
      </c>
      <c r="D5" s="153">
        <f>SUM(D6:D8)</f>
        <v>0</v>
      </c>
      <c r="E5" s="154">
        <f t="shared" si="0"/>
        <v>98369455</v>
      </c>
      <c r="F5" s="100">
        <f t="shared" si="0"/>
        <v>98369455</v>
      </c>
      <c r="G5" s="100">
        <f t="shared" si="0"/>
        <v>38199261</v>
      </c>
      <c r="H5" s="100">
        <f t="shared" si="0"/>
        <v>2631276</v>
      </c>
      <c r="I5" s="100">
        <f t="shared" si="0"/>
        <v>1539200</v>
      </c>
      <c r="J5" s="100">
        <f t="shared" si="0"/>
        <v>42369737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42369737</v>
      </c>
      <c r="X5" s="100">
        <f t="shared" si="0"/>
        <v>24592364</v>
      </c>
      <c r="Y5" s="100">
        <f t="shared" si="0"/>
        <v>17777373</v>
      </c>
      <c r="Z5" s="137">
        <f>+IF(X5&lt;&gt;0,+(Y5/X5)*100,0)</f>
        <v>72.28818262449272</v>
      </c>
      <c r="AA5" s="153">
        <f>SUM(AA6:AA8)</f>
        <v>98369455</v>
      </c>
    </row>
    <row r="6" spans="1:27" ht="13.5">
      <c r="A6" s="138" t="s">
        <v>75</v>
      </c>
      <c r="B6" s="136"/>
      <c r="C6" s="155">
        <v>4333891</v>
      </c>
      <c r="D6" s="155"/>
      <c r="E6" s="156">
        <v>7230500</v>
      </c>
      <c r="F6" s="60">
        <v>7230500</v>
      </c>
      <c r="G6" s="60">
        <v>107151</v>
      </c>
      <c r="H6" s="60"/>
      <c r="I6" s="60">
        <v>311141</v>
      </c>
      <c r="J6" s="60">
        <v>418292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418292</v>
      </c>
      <c r="X6" s="60">
        <v>1807625</v>
      </c>
      <c r="Y6" s="60">
        <v>-1389333</v>
      </c>
      <c r="Z6" s="140">
        <v>-76.86</v>
      </c>
      <c r="AA6" s="155">
        <v>7230500</v>
      </c>
    </row>
    <row r="7" spans="1:27" ht="13.5">
      <c r="A7" s="138" t="s">
        <v>76</v>
      </c>
      <c r="B7" s="136"/>
      <c r="C7" s="157">
        <v>89970452</v>
      </c>
      <c r="D7" s="157"/>
      <c r="E7" s="158">
        <v>91138955</v>
      </c>
      <c r="F7" s="159">
        <v>91138955</v>
      </c>
      <c r="G7" s="159">
        <v>36691935</v>
      </c>
      <c r="H7" s="159">
        <v>2526578</v>
      </c>
      <c r="I7" s="159">
        <v>1132447</v>
      </c>
      <c r="J7" s="159">
        <v>40350960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40350960</v>
      </c>
      <c r="X7" s="159">
        <v>22784739</v>
      </c>
      <c r="Y7" s="159">
        <v>17566221</v>
      </c>
      <c r="Z7" s="141">
        <v>77.1</v>
      </c>
      <c r="AA7" s="157">
        <v>91138955</v>
      </c>
    </row>
    <row r="8" spans="1:27" ht="13.5">
      <c r="A8" s="138" t="s">
        <v>77</v>
      </c>
      <c r="B8" s="136"/>
      <c r="C8" s="155">
        <v>2976137</v>
      </c>
      <c r="D8" s="155"/>
      <c r="E8" s="156"/>
      <c r="F8" s="60"/>
      <c r="G8" s="60">
        <v>1400175</v>
      </c>
      <c r="H8" s="60">
        <v>104698</v>
      </c>
      <c r="I8" s="60">
        <v>95612</v>
      </c>
      <c r="J8" s="60">
        <v>1600485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1600485</v>
      </c>
      <c r="X8" s="60"/>
      <c r="Y8" s="60">
        <v>1600485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5180862</v>
      </c>
      <c r="D9" s="153">
        <f>SUM(D10:D14)</f>
        <v>0</v>
      </c>
      <c r="E9" s="154">
        <f t="shared" si="1"/>
        <v>13136885</v>
      </c>
      <c r="F9" s="100">
        <f t="shared" si="1"/>
        <v>13136885</v>
      </c>
      <c r="G9" s="100">
        <f t="shared" si="1"/>
        <v>195377</v>
      </c>
      <c r="H9" s="100">
        <f t="shared" si="1"/>
        <v>0</v>
      </c>
      <c r="I9" s="100">
        <f t="shared" si="1"/>
        <v>0</v>
      </c>
      <c r="J9" s="100">
        <f t="shared" si="1"/>
        <v>195377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195377</v>
      </c>
      <c r="X9" s="100">
        <f t="shared" si="1"/>
        <v>3284221</v>
      </c>
      <c r="Y9" s="100">
        <f t="shared" si="1"/>
        <v>-3088844</v>
      </c>
      <c r="Z9" s="137">
        <f>+IF(X9&lt;&gt;0,+(Y9/X9)*100,0)</f>
        <v>-94.05103980517755</v>
      </c>
      <c r="AA9" s="153">
        <f>SUM(AA10:AA14)</f>
        <v>13136885</v>
      </c>
    </row>
    <row r="10" spans="1:27" ht="13.5">
      <c r="A10" s="138" t="s">
        <v>79</v>
      </c>
      <c r="B10" s="136"/>
      <c r="C10" s="155">
        <v>5180862</v>
      </c>
      <c r="D10" s="155"/>
      <c r="E10" s="156">
        <v>800000</v>
      </c>
      <c r="F10" s="60">
        <v>800000</v>
      </c>
      <c r="G10" s="60">
        <v>195377</v>
      </c>
      <c r="H10" s="60"/>
      <c r="I10" s="60"/>
      <c r="J10" s="60">
        <v>195377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195377</v>
      </c>
      <c r="X10" s="60">
        <v>200000</v>
      </c>
      <c r="Y10" s="60">
        <v>-4623</v>
      </c>
      <c r="Z10" s="140">
        <v>-2.31</v>
      </c>
      <c r="AA10" s="155">
        <v>800000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11144485</v>
      </c>
      <c r="F12" s="60">
        <v>11144485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2786121</v>
      </c>
      <c r="Y12" s="60">
        <v>-2786121</v>
      </c>
      <c r="Z12" s="140">
        <v>-100</v>
      </c>
      <c r="AA12" s="155">
        <v>11144485</v>
      </c>
    </row>
    <row r="13" spans="1:27" ht="13.5">
      <c r="A13" s="138" t="s">
        <v>82</v>
      </c>
      <c r="B13" s="136"/>
      <c r="C13" s="155"/>
      <c r="D13" s="155"/>
      <c r="E13" s="156">
        <v>600000</v>
      </c>
      <c r="F13" s="60">
        <v>600000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150000</v>
      </c>
      <c r="Y13" s="60">
        <v>-150000</v>
      </c>
      <c r="Z13" s="140">
        <v>-100</v>
      </c>
      <c r="AA13" s="155">
        <v>600000</v>
      </c>
    </row>
    <row r="14" spans="1:27" ht="13.5">
      <c r="A14" s="138" t="s">
        <v>83</v>
      </c>
      <c r="B14" s="136"/>
      <c r="C14" s="157"/>
      <c r="D14" s="157"/>
      <c r="E14" s="158">
        <v>592400</v>
      </c>
      <c r="F14" s="159">
        <v>592400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148100</v>
      </c>
      <c r="Y14" s="159">
        <v>-148100</v>
      </c>
      <c r="Z14" s="141">
        <v>-100</v>
      </c>
      <c r="AA14" s="157">
        <v>592400</v>
      </c>
    </row>
    <row r="15" spans="1:27" ht="13.5">
      <c r="A15" s="135" t="s">
        <v>84</v>
      </c>
      <c r="B15" s="142"/>
      <c r="C15" s="153">
        <f aca="true" t="shared" si="2" ref="C15:Y15">SUM(C16:C18)</f>
        <v>3041289</v>
      </c>
      <c r="D15" s="153">
        <f>SUM(D16:D18)</f>
        <v>0</v>
      </c>
      <c r="E15" s="154">
        <f t="shared" si="2"/>
        <v>25281721</v>
      </c>
      <c r="F15" s="100">
        <f t="shared" si="2"/>
        <v>25281721</v>
      </c>
      <c r="G15" s="100">
        <f t="shared" si="2"/>
        <v>0</v>
      </c>
      <c r="H15" s="100">
        <f t="shared" si="2"/>
        <v>933357</v>
      </c>
      <c r="I15" s="100">
        <f t="shared" si="2"/>
        <v>0</v>
      </c>
      <c r="J15" s="100">
        <f t="shared" si="2"/>
        <v>933357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933357</v>
      </c>
      <c r="X15" s="100">
        <f t="shared" si="2"/>
        <v>6320431</v>
      </c>
      <c r="Y15" s="100">
        <f t="shared" si="2"/>
        <v>-5387074</v>
      </c>
      <c r="Z15" s="137">
        <f>+IF(X15&lt;&gt;0,+(Y15/X15)*100,0)</f>
        <v>-85.2327001117487</v>
      </c>
      <c r="AA15" s="153">
        <f>SUM(AA16:AA18)</f>
        <v>25281721</v>
      </c>
    </row>
    <row r="16" spans="1:27" ht="13.5">
      <c r="A16" s="138" t="s">
        <v>85</v>
      </c>
      <c r="B16" s="136"/>
      <c r="C16" s="155">
        <v>1960216</v>
      </c>
      <c r="D16" s="155"/>
      <c r="E16" s="156">
        <v>20380515</v>
      </c>
      <c r="F16" s="60">
        <v>20380515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5095129</v>
      </c>
      <c r="Y16" s="60">
        <v>-5095129</v>
      </c>
      <c r="Z16" s="140">
        <v>-100</v>
      </c>
      <c r="AA16" s="155">
        <v>20380515</v>
      </c>
    </row>
    <row r="17" spans="1:27" ht="13.5">
      <c r="A17" s="138" t="s">
        <v>86</v>
      </c>
      <c r="B17" s="136"/>
      <c r="C17" s="155">
        <v>1081073</v>
      </c>
      <c r="D17" s="155"/>
      <c r="E17" s="156">
        <v>4901206</v>
      </c>
      <c r="F17" s="60">
        <v>4901206</v>
      </c>
      <c r="G17" s="60"/>
      <c r="H17" s="60">
        <v>933357</v>
      </c>
      <c r="I17" s="60"/>
      <c r="J17" s="60">
        <v>933357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933357</v>
      </c>
      <c r="X17" s="60">
        <v>1225302</v>
      </c>
      <c r="Y17" s="60">
        <v>-291945</v>
      </c>
      <c r="Z17" s="140">
        <v>-23.83</v>
      </c>
      <c r="AA17" s="155">
        <v>4901206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5328626</v>
      </c>
      <c r="D19" s="153">
        <f>SUM(D20:D23)</f>
        <v>0</v>
      </c>
      <c r="E19" s="154">
        <f t="shared" si="3"/>
        <v>9023939</v>
      </c>
      <c r="F19" s="100">
        <f t="shared" si="3"/>
        <v>9023939</v>
      </c>
      <c r="G19" s="100">
        <f t="shared" si="3"/>
        <v>0</v>
      </c>
      <c r="H19" s="100">
        <f t="shared" si="3"/>
        <v>0</v>
      </c>
      <c r="I19" s="100">
        <f t="shared" si="3"/>
        <v>459595</v>
      </c>
      <c r="J19" s="100">
        <f t="shared" si="3"/>
        <v>459595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459595</v>
      </c>
      <c r="X19" s="100">
        <f t="shared" si="3"/>
        <v>2255985</v>
      </c>
      <c r="Y19" s="100">
        <f t="shared" si="3"/>
        <v>-1796390</v>
      </c>
      <c r="Z19" s="137">
        <f>+IF(X19&lt;&gt;0,+(Y19/X19)*100,0)</f>
        <v>-79.62774575185561</v>
      </c>
      <c r="AA19" s="153">
        <f>SUM(AA20:AA23)</f>
        <v>9023939</v>
      </c>
    </row>
    <row r="20" spans="1:27" ht="13.5">
      <c r="A20" s="138" t="s">
        <v>89</v>
      </c>
      <c r="B20" s="136"/>
      <c r="C20" s="155">
        <v>1947922</v>
      </c>
      <c r="D20" s="155"/>
      <c r="E20" s="156">
        <v>125000</v>
      </c>
      <c r="F20" s="60">
        <v>125000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31250</v>
      </c>
      <c r="Y20" s="60">
        <v>-31250</v>
      </c>
      <c r="Z20" s="140">
        <v>-100</v>
      </c>
      <c r="AA20" s="155">
        <v>125000</v>
      </c>
    </row>
    <row r="21" spans="1:27" ht="13.5">
      <c r="A21" s="138" t="s">
        <v>90</v>
      </c>
      <c r="B21" s="136"/>
      <c r="C21" s="155">
        <v>3380704</v>
      </c>
      <c r="D21" s="155"/>
      <c r="E21" s="156">
        <v>8648939</v>
      </c>
      <c r="F21" s="60">
        <v>8648939</v>
      </c>
      <c r="G21" s="60"/>
      <c r="H21" s="60"/>
      <c r="I21" s="60">
        <v>459595</v>
      </c>
      <c r="J21" s="60">
        <v>459595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459595</v>
      </c>
      <c r="X21" s="60">
        <v>2162235</v>
      </c>
      <c r="Y21" s="60">
        <v>-1702640</v>
      </c>
      <c r="Z21" s="140">
        <v>-78.74</v>
      </c>
      <c r="AA21" s="155">
        <v>8648939</v>
      </c>
    </row>
    <row r="22" spans="1:27" ht="13.5">
      <c r="A22" s="138" t="s">
        <v>91</v>
      </c>
      <c r="B22" s="136"/>
      <c r="C22" s="157"/>
      <c r="D22" s="157"/>
      <c r="E22" s="158">
        <v>250000</v>
      </c>
      <c r="F22" s="159">
        <v>250000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62500</v>
      </c>
      <c r="Y22" s="159">
        <v>-62500</v>
      </c>
      <c r="Z22" s="141">
        <v>-100</v>
      </c>
      <c r="AA22" s="157">
        <v>250000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5095000</v>
      </c>
      <c r="F24" s="100">
        <v>5095000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1273750</v>
      </c>
      <c r="Y24" s="100">
        <v>-1273750</v>
      </c>
      <c r="Z24" s="137">
        <v>-100</v>
      </c>
      <c r="AA24" s="153">
        <v>5095000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110831257</v>
      </c>
      <c r="D25" s="168">
        <f>+D5+D9+D15+D19+D24</f>
        <v>0</v>
      </c>
      <c r="E25" s="169">
        <f t="shared" si="4"/>
        <v>150907000</v>
      </c>
      <c r="F25" s="73">
        <f t="shared" si="4"/>
        <v>150907000</v>
      </c>
      <c r="G25" s="73">
        <f t="shared" si="4"/>
        <v>38394638</v>
      </c>
      <c r="H25" s="73">
        <f t="shared" si="4"/>
        <v>3564633</v>
      </c>
      <c r="I25" s="73">
        <f t="shared" si="4"/>
        <v>1998795</v>
      </c>
      <c r="J25" s="73">
        <f t="shared" si="4"/>
        <v>43958066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43958066</v>
      </c>
      <c r="X25" s="73">
        <f t="shared" si="4"/>
        <v>37726751</v>
      </c>
      <c r="Y25" s="73">
        <f t="shared" si="4"/>
        <v>6231315</v>
      </c>
      <c r="Z25" s="170">
        <f>+IF(X25&lt;&gt;0,+(Y25/X25)*100,0)</f>
        <v>16.51696696596004</v>
      </c>
      <c r="AA25" s="168">
        <f>+AA5+AA9+AA15+AA19+AA24</f>
        <v>150907000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49480397</v>
      </c>
      <c r="D28" s="153">
        <f>SUM(D29:D31)</f>
        <v>0</v>
      </c>
      <c r="E28" s="154">
        <f t="shared" si="5"/>
        <v>62062140</v>
      </c>
      <c r="F28" s="100">
        <f t="shared" si="5"/>
        <v>62062140</v>
      </c>
      <c r="G28" s="100">
        <f t="shared" si="5"/>
        <v>3316272</v>
      </c>
      <c r="H28" s="100">
        <f t="shared" si="5"/>
        <v>3777626</v>
      </c>
      <c r="I28" s="100">
        <f t="shared" si="5"/>
        <v>4271375</v>
      </c>
      <c r="J28" s="100">
        <f t="shared" si="5"/>
        <v>11365273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11365273</v>
      </c>
      <c r="X28" s="100">
        <f t="shared" si="5"/>
        <v>15515535</v>
      </c>
      <c r="Y28" s="100">
        <f t="shared" si="5"/>
        <v>-4150262</v>
      </c>
      <c r="Z28" s="137">
        <f>+IF(X28&lt;&gt;0,+(Y28/X28)*100,0)</f>
        <v>-26.749074395436573</v>
      </c>
      <c r="AA28" s="153">
        <f>SUM(AA29:AA31)</f>
        <v>62062140</v>
      </c>
    </row>
    <row r="29" spans="1:27" ht="13.5">
      <c r="A29" s="138" t="s">
        <v>75</v>
      </c>
      <c r="B29" s="136"/>
      <c r="C29" s="155">
        <v>20680562</v>
      </c>
      <c r="D29" s="155"/>
      <c r="E29" s="156">
        <v>33040100</v>
      </c>
      <c r="F29" s="60">
        <v>33040100</v>
      </c>
      <c r="G29" s="60">
        <v>1007647</v>
      </c>
      <c r="H29" s="60">
        <v>1570145</v>
      </c>
      <c r="I29" s="60">
        <v>1520723</v>
      </c>
      <c r="J29" s="60">
        <v>4098515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4098515</v>
      </c>
      <c r="X29" s="60">
        <v>8260025</v>
      </c>
      <c r="Y29" s="60">
        <v>-4161510</v>
      </c>
      <c r="Z29" s="140">
        <v>-50.38</v>
      </c>
      <c r="AA29" s="155">
        <v>33040100</v>
      </c>
    </row>
    <row r="30" spans="1:27" ht="13.5">
      <c r="A30" s="138" t="s">
        <v>76</v>
      </c>
      <c r="B30" s="136"/>
      <c r="C30" s="157">
        <v>10689031</v>
      </c>
      <c r="D30" s="157"/>
      <c r="E30" s="158">
        <v>29022040</v>
      </c>
      <c r="F30" s="159">
        <v>29022040</v>
      </c>
      <c r="G30" s="159">
        <v>995154</v>
      </c>
      <c r="H30" s="159">
        <v>1213859</v>
      </c>
      <c r="I30" s="159">
        <v>1400178</v>
      </c>
      <c r="J30" s="159">
        <v>3609191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3609191</v>
      </c>
      <c r="X30" s="159">
        <v>7255510</v>
      </c>
      <c r="Y30" s="159">
        <v>-3646319</v>
      </c>
      <c r="Z30" s="141">
        <v>-50.26</v>
      </c>
      <c r="AA30" s="157">
        <v>29022040</v>
      </c>
    </row>
    <row r="31" spans="1:27" ht="13.5">
      <c r="A31" s="138" t="s">
        <v>77</v>
      </c>
      <c r="B31" s="136"/>
      <c r="C31" s="155">
        <v>18110804</v>
      </c>
      <c r="D31" s="155"/>
      <c r="E31" s="156"/>
      <c r="F31" s="60"/>
      <c r="G31" s="60">
        <v>1313471</v>
      </c>
      <c r="H31" s="60">
        <v>993622</v>
      </c>
      <c r="I31" s="60">
        <v>1350474</v>
      </c>
      <c r="J31" s="60">
        <v>3657567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3657567</v>
      </c>
      <c r="X31" s="60"/>
      <c r="Y31" s="60">
        <v>3657567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35324847</v>
      </c>
      <c r="D32" s="153">
        <f>SUM(D33:D37)</f>
        <v>0</v>
      </c>
      <c r="E32" s="154">
        <f t="shared" si="6"/>
        <v>38540900</v>
      </c>
      <c r="F32" s="100">
        <f t="shared" si="6"/>
        <v>38540900</v>
      </c>
      <c r="G32" s="100">
        <f t="shared" si="6"/>
        <v>1107921</v>
      </c>
      <c r="H32" s="100">
        <f t="shared" si="6"/>
        <v>1276145</v>
      </c>
      <c r="I32" s="100">
        <f t="shared" si="6"/>
        <v>2719935</v>
      </c>
      <c r="J32" s="100">
        <f t="shared" si="6"/>
        <v>5104001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5104001</v>
      </c>
      <c r="X32" s="100">
        <f t="shared" si="6"/>
        <v>9635225</v>
      </c>
      <c r="Y32" s="100">
        <f t="shared" si="6"/>
        <v>-4531224</v>
      </c>
      <c r="Z32" s="137">
        <f>+IF(X32&lt;&gt;0,+(Y32/X32)*100,0)</f>
        <v>-47.02769265896748</v>
      </c>
      <c r="AA32" s="153">
        <f>SUM(AA33:AA37)</f>
        <v>38540900</v>
      </c>
    </row>
    <row r="33" spans="1:27" ht="13.5">
      <c r="A33" s="138" t="s">
        <v>79</v>
      </c>
      <c r="B33" s="136"/>
      <c r="C33" s="155">
        <v>13263038</v>
      </c>
      <c r="D33" s="155"/>
      <c r="E33" s="156">
        <v>800000</v>
      </c>
      <c r="F33" s="60">
        <v>800000</v>
      </c>
      <c r="G33" s="60">
        <v>359201</v>
      </c>
      <c r="H33" s="60">
        <v>500286</v>
      </c>
      <c r="I33" s="60">
        <v>176866</v>
      </c>
      <c r="J33" s="60">
        <v>1036353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1036353</v>
      </c>
      <c r="X33" s="60">
        <v>200000</v>
      </c>
      <c r="Y33" s="60">
        <v>836353</v>
      </c>
      <c r="Z33" s="140">
        <v>418.18</v>
      </c>
      <c r="AA33" s="155">
        <v>800000</v>
      </c>
    </row>
    <row r="34" spans="1:27" ht="13.5">
      <c r="A34" s="138" t="s">
        <v>80</v>
      </c>
      <c r="B34" s="136"/>
      <c r="C34" s="155">
        <v>365368</v>
      </c>
      <c r="D34" s="155"/>
      <c r="E34" s="156">
        <v>300000</v>
      </c>
      <c r="F34" s="60">
        <v>300000</v>
      </c>
      <c r="G34" s="60">
        <v>200000</v>
      </c>
      <c r="H34" s="60"/>
      <c r="I34" s="60"/>
      <c r="J34" s="60">
        <v>200000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200000</v>
      </c>
      <c r="X34" s="60">
        <v>75000</v>
      </c>
      <c r="Y34" s="60">
        <v>125000</v>
      </c>
      <c r="Z34" s="140">
        <v>166.67</v>
      </c>
      <c r="AA34" s="155">
        <v>300000</v>
      </c>
    </row>
    <row r="35" spans="1:27" ht="13.5">
      <c r="A35" s="138" t="s">
        <v>81</v>
      </c>
      <c r="B35" s="136"/>
      <c r="C35" s="155">
        <v>10945847</v>
      </c>
      <c r="D35" s="155"/>
      <c r="E35" s="156">
        <v>24692900</v>
      </c>
      <c r="F35" s="60">
        <v>24692900</v>
      </c>
      <c r="G35" s="60">
        <v>429492</v>
      </c>
      <c r="H35" s="60">
        <v>495616</v>
      </c>
      <c r="I35" s="60">
        <v>439388</v>
      </c>
      <c r="J35" s="60">
        <v>1364496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1364496</v>
      </c>
      <c r="X35" s="60">
        <v>6173225</v>
      </c>
      <c r="Y35" s="60">
        <v>-4808729</v>
      </c>
      <c r="Z35" s="140">
        <v>-77.9</v>
      </c>
      <c r="AA35" s="155">
        <v>24692900</v>
      </c>
    </row>
    <row r="36" spans="1:27" ht="13.5">
      <c r="A36" s="138" t="s">
        <v>82</v>
      </c>
      <c r="B36" s="136"/>
      <c r="C36" s="155">
        <v>345441</v>
      </c>
      <c r="D36" s="155"/>
      <c r="E36" s="156">
        <v>993700</v>
      </c>
      <c r="F36" s="60">
        <v>993700</v>
      </c>
      <c r="G36" s="60">
        <v>29745</v>
      </c>
      <c r="H36" s="60">
        <v>30210</v>
      </c>
      <c r="I36" s="60">
        <v>34164</v>
      </c>
      <c r="J36" s="60">
        <v>94119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94119</v>
      </c>
      <c r="X36" s="60">
        <v>248425</v>
      </c>
      <c r="Y36" s="60">
        <v>-154306</v>
      </c>
      <c r="Z36" s="140">
        <v>-62.11</v>
      </c>
      <c r="AA36" s="155">
        <v>993700</v>
      </c>
    </row>
    <row r="37" spans="1:27" ht="13.5">
      <c r="A37" s="138" t="s">
        <v>83</v>
      </c>
      <c r="B37" s="136"/>
      <c r="C37" s="157">
        <v>10405153</v>
      </c>
      <c r="D37" s="157"/>
      <c r="E37" s="158">
        <v>11754300</v>
      </c>
      <c r="F37" s="159">
        <v>11754300</v>
      </c>
      <c r="G37" s="159">
        <v>89483</v>
      </c>
      <c r="H37" s="159">
        <v>250033</v>
      </c>
      <c r="I37" s="159">
        <v>2069517</v>
      </c>
      <c r="J37" s="159">
        <v>2409033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2409033</v>
      </c>
      <c r="X37" s="159">
        <v>2938575</v>
      </c>
      <c r="Y37" s="159">
        <v>-529542</v>
      </c>
      <c r="Z37" s="141">
        <v>-18.02</v>
      </c>
      <c r="AA37" s="157">
        <v>11754300</v>
      </c>
    </row>
    <row r="38" spans="1:27" ht="13.5">
      <c r="A38" s="135" t="s">
        <v>84</v>
      </c>
      <c r="B38" s="142"/>
      <c r="C38" s="153">
        <f aca="true" t="shared" si="7" ref="C38:Y38">SUM(C39:C41)</f>
        <v>24226159</v>
      </c>
      <c r="D38" s="153">
        <f>SUM(D39:D41)</f>
        <v>0</v>
      </c>
      <c r="E38" s="154">
        <f t="shared" si="7"/>
        <v>34269821</v>
      </c>
      <c r="F38" s="100">
        <f t="shared" si="7"/>
        <v>34269821</v>
      </c>
      <c r="G38" s="100">
        <f t="shared" si="7"/>
        <v>4810473</v>
      </c>
      <c r="H38" s="100">
        <f t="shared" si="7"/>
        <v>2143229</v>
      </c>
      <c r="I38" s="100">
        <f t="shared" si="7"/>
        <v>1266111</v>
      </c>
      <c r="J38" s="100">
        <f t="shared" si="7"/>
        <v>8219813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8219813</v>
      </c>
      <c r="X38" s="100">
        <f t="shared" si="7"/>
        <v>8567456</v>
      </c>
      <c r="Y38" s="100">
        <f t="shared" si="7"/>
        <v>-347643</v>
      </c>
      <c r="Z38" s="137">
        <f>+IF(X38&lt;&gt;0,+(Y38/X38)*100,0)</f>
        <v>-4.057715615930797</v>
      </c>
      <c r="AA38" s="153">
        <f>SUM(AA39:AA41)</f>
        <v>34269821</v>
      </c>
    </row>
    <row r="39" spans="1:27" ht="13.5">
      <c r="A39" s="138" t="s">
        <v>85</v>
      </c>
      <c r="B39" s="136"/>
      <c r="C39" s="155">
        <v>20487412</v>
      </c>
      <c r="D39" s="155"/>
      <c r="E39" s="156">
        <v>28745715</v>
      </c>
      <c r="F39" s="60">
        <v>28745715</v>
      </c>
      <c r="G39" s="60">
        <v>4666603</v>
      </c>
      <c r="H39" s="60">
        <v>1159426</v>
      </c>
      <c r="I39" s="60">
        <v>1192568</v>
      </c>
      <c r="J39" s="60">
        <v>7018597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7018597</v>
      </c>
      <c r="X39" s="60">
        <v>7186429</v>
      </c>
      <c r="Y39" s="60">
        <v>-167832</v>
      </c>
      <c r="Z39" s="140">
        <v>-2.34</v>
      </c>
      <c r="AA39" s="155">
        <v>28745715</v>
      </c>
    </row>
    <row r="40" spans="1:27" ht="13.5">
      <c r="A40" s="138" t="s">
        <v>86</v>
      </c>
      <c r="B40" s="136"/>
      <c r="C40" s="155">
        <v>3738747</v>
      </c>
      <c r="D40" s="155"/>
      <c r="E40" s="156">
        <v>5524106</v>
      </c>
      <c r="F40" s="60">
        <v>5524106</v>
      </c>
      <c r="G40" s="60">
        <v>143870</v>
      </c>
      <c r="H40" s="60">
        <v>983803</v>
      </c>
      <c r="I40" s="60">
        <v>73543</v>
      </c>
      <c r="J40" s="60">
        <v>1201216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1201216</v>
      </c>
      <c r="X40" s="60">
        <v>1381027</v>
      </c>
      <c r="Y40" s="60">
        <v>-179811</v>
      </c>
      <c r="Z40" s="140">
        <v>-13.02</v>
      </c>
      <c r="AA40" s="155">
        <v>5524106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5583256</v>
      </c>
      <c r="D42" s="153">
        <f>SUM(D43:D46)</f>
        <v>0</v>
      </c>
      <c r="E42" s="154">
        <f t="shared" si="8"/>
        <v>9765039</v>
      </c>
      <c r="F42" s="100">
        <f t="shared" si="8"/>
        <v>9765039</v>
      </c>
      <c r="G42" s="100">
        <f t="shared" si="8"/>
        <v>53513</v>
      </c>
      <c r="H42" s="100">
        <f t="shared" si="8"/>
        <v>58253</v>
      </c>
      <c r="I42" s="100">
        <f t="shared" si="8"/>
        <v>1528568</v>
      </c>
      <c r="J42" s="100">
        <f t="shared" si="8"/>
        <v>1640334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1640334</v>
      </c>
      <c r="X42" s="100">
        <f t="shared" si="8"/>
        <v>2441260</v>
      </c>
      <c r="Y42" s="100">
        <f t="shared" si="8"/>
        <v>-800926</v>
      </c>
      <c r="Z42" s="137">
        <f>+IF(X42&lt;&gt;0,+(Y42/X42)*100,0)</f>
        <v>-32.80789428409919</v>
      </c>
      <c r="AA42" s="153">
        <f>SUM(AA43:AA46)</f>
        <v>9765039</v>
      </c>
    </row>
    <row r="43" spans="1:27" ht="13.5">
      <c r="A43" s="138" t="s">
        <v>89</v>
      </c>
      <c r="B43" s="136"/>
      <c r="C43" s="155">
        <v>824465</v>
      </c>
      <c r="D43" s="155"/>
      <c r="E43" s="156">
        <v>125000</v>
      </c>
      <c r="F43" s="60">
        <v>125000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31250</v>
      </c>
      <c r="Y43" s="60">
        <v>-31250</v>
      </c>
      <c r="Z43" s="140">
        <v>-100</v>
      </c>
      <c r="AA43" s="155">
        <v>125000</v>
      </c>
    </row>
    <row r="44" spans="1:27" ht="13.5">
      <c r="A44" s="138" t="s">
        <v>90</v>
      </c>
      <c r="B44" s="136"/>
      <c r="C44" s="155">
        <v>4600547</v>
      </c>
      <c r="D44" s="155"/>
      <c r="E44" s="156">
        <v>9390039</v>
      </c>
      <c r="F44" s="60">
        <v>9390039</v>
      </c>
      <c r="G44" s="60">
        <v>53513</v>
      </c>
      <c r="H44" s="60">
        <v>58253</v>
      </c>
      <c r="I44" s="60">
        <v>1528568</v>
      </c>
      <c r="J44" s="60">
        <v>1640334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1640334</v>
      </c>
      <c r="X44" s="60">
        <v>2347510</v>
      </c>
      <c r="Y44" s="60">
        <v>-707176</v>
      </c>
      <c r="Z44" s="140">
        <v>-30.12</v>
      </c>
      <c r="AA44" s="155">
        <v>9390039</v>
      </c>
    </row>
    <row r="45" spans="1:27" ht="13.5">
      <c r="A45" s="138" t="s">
        <v>91</v>
      </c>
      <c r="B45" s="136"/>
      <c r="C45" s="157">
        <v>158244</v>
      </c>
      <c r="D45" s="157"/>
      <c r="E45" s="158">
        <v>250000</v>
      </c>
      <c r="F45" s="159">
        <v>250000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62500</v>
      </c>
      <c r="Y45" s="159">
        <v>-62500</v>
      </c>
      <c r="Z45" s="141">
        <v>-100</v>
      </c>
      <c r="AA45" s="157">
        <v>250000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3105353</v>
      </c>
      <c r="D47" s="153"/>
      <c r="E47" s="154">
        <v>6269100</v>
      </c>
      <c r="F47" s="100">
        <v>6269100</v>
      </c>
      <c r="G47" s="100">
        <v>48679</v>
      </c>
      <c r="H47" s="100">
        <v>348578</v>
      </c>
      <c r="I47" s="100">
        <v>285535</v>
      </c>
      <c r="J47" s="100">
        <v>682792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682792</v>
      </c>
      <c r="X47" s="100">
        <v>1567275</v>
      </c>
      <c r="Y47" s="100">
        <v>-884483</v>
      </c>
      <c r="Z47" s="137">
        <v>-56.43</v>
      </c>
      <c r="AA47" s="153">
        <v>6269100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117720012</v>
      </c>
      <c r="D48" s="168">
        <f>+D28+D32+D38+D42+D47</f>
        <v>0</v>
      </c>
      <c r="E48" s="169">
        <f t="shared" si="9"/>
        <v>150907000</v>
      </c>
      <c r="F48" s="73">
        <f t="shared" si="9"/>
        <v>150907000</v>
      </c>
      <c r="G48" s="73">
        <f t="shared" si="9"/>
        <v>9336858</v>
      </c>
      <c r="H48" s="73">
        <f t="shared" si="9"/>
        <v>7603831</v>
      </c>
      <c r="I48" s="73">
        <f t="shared" si="9"/>
        <v>10071524</v>
      </c>
      <c r="J48" s="73">
        <f t="shared" si="9"/>
        <v>27012213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27012213</v>
      </c>
      <c r="X48" s="73">
        <f t="shared" si="9"/>
        <v>37726751</v>
      </c>
      <c r="Y48" s="73">
        <f t="shared" si="9"/>
        <v>-10714538</v>
      </c>
      <c r="Z48" s="170">
        <f>+IF(X48&lt;&gt;0,+(Y48/X48)*100,0)</f>
        <v>-28.400372987326683</v>
      </c>
      <c r="AA48" s="168">
        <f>+AA28+AA32+AA38+AA42+AA47</f>
        <v>150907000</v>
      </c>
    </row>
    <row r="49" spans="1:27" ht="13.5">
      <c r="A49" s="148" t="s">
        <v>49</v>
      </c>
      <c r="B49" s="149"/>
      <c r="C49" s="171">
        <f aca="true" t="shared" si="10" ref="C49:Y49">+C25-C48</f>
        <v>-6888755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29057780</v>
      </c>
      <c r="H49" s="173">
        <f t="shared" si="10"/>
        <v>-4039198</v>
      </c>
      <c r="I49" s="173">
        <f t="shared" si="10"/>
        <v>-8072729</v>
      </c>
      <c r="J49" s="173">
        <f t="shared" si="10"/>
        <v>16945853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16945853</v>
      </c>
      <c r="X49" s="173">
        <f>IF(F25=F48,0,X25-X48)</f>
        <v>0</v>
      </c>
      <c r="Y49" s="173">
        <f t="shared" si="10"/>
        <v>16945853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1075112</v>
      </c>
      <c r="D12" s="155">
        <v>0</v>
      </c>
      <c r="E12" s="156">
        <v>1150000</v>
      </c>
      <c r="F12" s="60">
        <v>1150000</v>
      </c>
      <c r="G12" s="60">
        <v>88732</v>
      </c>
      <c r="H12" s="60">
        <v>101834</v>
      </c>
      <c r="I12" s="60">
        <v>88712</v>
      </c>
      <c r="J12" s="60">
        <v>279278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279278</v>
      </c>
      <c r="X12" s="60">
        <v>287500</v>
      </c>
      <c r="Y12" s="60">
        <v>-8222</v>
      </c>
      <c r="Z12" s="140">
        <v>-2.86</v>
      </c>
      <c r="AA12" s="155">
        <v>1150000</v>
      </c>
    </row>
    <row r="13" spans="1:27" ht="13.5">
      <c r="A13" s="181" t="s">
        <v>109</v>
      </c>
      <c r="B13" s="185"/>
      <c r="C13" s="155">
        <v>15399324</v>
      </c>
      <c r="D13" s="155">
        <v>0</v>
      </c>
      <c r="E13" s="156">
        <v>10400000</v>
      </c>
      <c r="F13" s="60">
        <v>10400000</v>
      </c>
      <c r="G13" s="60">
        <v>300867</v>
      </c>
      <c r="H13" s="60">
        <v>1273716</v>
      </c>
      <c r="I13" s="60">
        <v>1132447</v>
      </c>
      <c r="J13" s="60">
        <v>2707030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2707030</v>
      </c>
      <c r="X13" s="60">
        <v>2600000</v>
      </c>
      <c r="Y13" s="60">
        <v>107030</v>
      </c>
      <c r="Z13" s="140">
        <v>4.12</v>
      </c>
      <c r="AA13" s="155">
        <v>10400000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31871</v>
      </c>
      <c r="D18" s="155">
        <v>0</v>
      </c>
      <c r="E18" s="156">
        <v>26500</v>
      </c>
      <c r="F18" s="60">
        <v>26500</v>
      </c>
      <c r="G18" s="60">
        <v>2808</v>
      </c>
      <c r="H18" s="60">
        <v>2864</v>
      </c>
      <c r="I18" s="60">
        <v>3159</v>
      </c>
      <c r="J18" s="60">
        <v>8831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8831</v>
      </c>
      <c r="X18" s="60">
        <v>6625</v>
      </c>
      <c r="Y18" s="60">
        <v>2206</v>
      </c>
      <c r="Z18" s="140">
        <v>33.3</v>
      </c>
      <c r="AA18" s="155">
        <v>26500</v>
      </c>
    </row>
    <row r="19" spans="1:27" ht="13.5">
      <c r="A19" s="181" t="s">
        <v>34</v>
      </c>
      <c r="B19" s="185"/>
      <c r="C19" s="155">
        <v>89706219</v>
      </c>
      <c r="D19" s="155">
        <v>0</v>
      </c>
      <c r="E19" s="156">
        <v>89418372</v>
      </c>
      <c r="F19" s="60">
        <v>89418372</v>
      </c>
      <c r="G19" s="60">
        <v>37894093</v>
      </c>
      <c r="H19" s="60">
        <v>933357</v>
      </c>
      <c r="I19" s="60">
        <v>576262</v>
      </c>
      <c r="J19" s="60">
        <v>39403712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39403712</v>
      </c>
      <c r="X19" s="60">
        <v>22354593</v>
      </c>
      <c r="Y19" s="60">
        <v>17049119</v>
      </c>
      <c r="Z19" s="140">
        <v>76.27</v>
      </c>
      <c r="AA19" s="155">
        <v>89418372</v>
      </c>
    </row>
    <row r="20" spans="1:27" ht="13.5">
      <c r="A20" s="181" t="s">
        <v>35</v>
      </c>
      <c r="B20" s="185"/>
      <c r="C20" s="155">
        <v>4426621</v>
      </c>
      <c r="D20" s="155">
        <v>0</v>
      </c>
      <c r="E20" s="156">
        <v>49912128</v>
      </c>
      <c r="F20" s="54">
        <v>49912128</v>
      </c>
      <c r="G20" s="54">
        <v>108138</v>
      </c>
      <c r="H20" s="54">
        <v>1252862</v>
      </c>
      <c r="I20" s="54">
        <v>198215</v>
      </c>
      <c r="J20" s="54">
        <v>1559215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1559215</v>
      </c>
      <c r="X20" s="54">
        <v>12478032</v>
      </c>
      <c r="Y20" s="54">
        <v>-10918817</v>
      </c>
      <c r="Z20" s="184">
        <v>-87.5</v>
      </c>
      <c r="AA20" s="130">
        <v>49912128</v>
      </c>
    </row>
    <row r="21" spans="1:27" ht="13.5">
      <c r="A21" s="181" t="s">
        <v>115</v>
      </c>
      <c r="B21" s="185"/>
      <c r="C21" s="155">
        <v>192110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110831257</v>
      </c>
      <c r="D22" s="188">
        <f>SUM(D5:D21)</f>
        <v>0</v>
      </c>
      <c r="E22" s="189">
        <f t="shared" si="0"/>
        <v>150907000</v>
      </c>
      <c r="F22" s="190">
        <f t="shared" si="0"/>
        <v>150907000</v>
      </c>
      <c r="G22" s="190">
        <f t="shared" si="0"/>
        <v>38394638</v>
      </c>
      <c r="H22" s="190">
        <f t="shared" si="0"/>
        <v>3564633</v>
      </c>
      <c r="I22" s="190">
        <f t="shared" si="0"/>
        <v>1998795</v>
      </c>
      <c r="J22" s="190">
        <f t="shared" si="0"/>
        <v>43958066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43958066</v>
      </c>
      <c r="X22" s="190">
        <f t="shared" si="0"/>
        <v>37726750</v>
      </c>
      <c r="Y22" s="190">
        <f t="shared" si="0"/>
        <v>6231316</v>
      </c>
      <c r="Z22" s="191">
        <f>+IF(X22&lt;&gt;0,+(Y22/X22)*100,0)</f>
        <v>16.516970054404368</v>
      </c>
      <c r="AA22" s="188">
        <f>SUM(AA5:AA21)</f>
        <v>150907000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36434823</v>
      </c>
      <c r="D25" s="155">
        <v>0</v>
      </c>
      <c r="E25" s="156">
        <v>41595000</v>
      </c>
      <c r="F25" s="60">
        <v>41595000</v>
      </c>
      <c r="G25" s="60">
        <v>3460066</v>
      </c>
      <c r="H25" s="60">
        <v>3438380</v>
      </c>
      <c r="I25" s="60">
        <v>3750234</v>
      </c>
      <c r="J25" s="60">
        <v>10648680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10648680</v>
      </c>
      <c r="X25" s="60">
        <v>10398750</v>
      </c>
      <c r="Y25" s="60">
        <v>249930</v>
      </c>
      <c r="Z25" s="140">
        <v>2.4</v>
      </c>
      <c r="AA25" s="155">
        <v>41595000</v>
      </c>
    </row>
    <row r="26" spans="1:27" ht="13.5">
      <c r="A26" s="183" t="s">
        <v>38</v>
      </c>
      <c r="B26" s="182"/>
      <c r="C26" s="155">
        <v>5665024</v>
      </c>
      <c r="D26" s="155">
        <v>0</v>
      </c>
      <c r="E26" s="156">
        <v>5682500</v>
      </c>
      <c r="F26" s="60">
        <v>5682500</v>
      </c>
      <c r="G26" s="60">
        <v>499300</v>
      </c>
      <c r="H26" s="60">
        <v>486843</v>
      </c>
      <c r="I26" s="60">
        <v>514667</v>
      </c>
      <c r="J26" s="60">
        <v>1500810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1500810</v>
      </c>
      <c r="X26" s="60">
        <v>1420625</v>
      </c>
      <c r="Y26" s="60">
        <v>80185</v>
      </c>
      <c r="Z26" s="140">
        <v>5.64</v>
      </c>
      <c r="AA26" s="155">
        <v>5682500</v>
      </c>
    </row>
    <row r="27" spans="1:27" ht="13.5">
      <c r="A27" s="183" t="s">
        <v>118</v>
      </c>
      <c r="B27" s="182"/>
      <c r="C27" s="155">
        <v>11663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775721</v>
      </c>
      <c r="D28" s="155">
        <v>0</v>
      </c>
      <c r="E28" s="156">
        <v>2033200</v>
      </c>
      <c r="F28" s="60">
        <v>2033200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508300</v>
      </c>
      <c r="Y28" s="60">
        <v>-508300</v>
      </c>
      <c r="Z28" s="140">
        <v>-100</v>
      </c>
      <c r="AA28" s="155">
        <v>2033200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2796733</v>
      </c>
      <c r="D32" s="155">
        <v>0</v>
      </c>
      <c r="E32" s="156">
        <v>5020000</v>
      </c>
      <c r="F32" s="60">
        <v>5020000</v>
      </c>
      <c r="G32" s="60">
        <v>337998</v>
      </c>
      <c r="H32" s="60">
        <v>155578</v>
      </c>
      <c r="I32" s="60">
        <v>189430</v>
      </c>
      <c r="J32" s="60">
        <v>683006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683006</v>
      </c>
      <c r="X32" s="60">
        <v>1255000</v>
      </c>
      <c r="Y32" s="60">
        <v>-571994</v>
      </c>
      <c r="Z32" s="140">
        <v>-45.58</v>
      </c>
      <c r="AA32" s="155">
        <v>5020000</v>
      </c>
    </row>
    <row r="33" spans="1:27" ht="13.5">
      <c r="A33" s="183" t="s">
        <v>42</v>
      </c>
      <c r="B33" s="182"/>
      <c r="C33" s="155">
        <v>11385953</v>
      </c>
      <c r="D33" s="155">
        <v>0</v>
      </c>
      <c r="E33" s="156">
        <v>39552872</v>
      </c>
      <c r="F33" s="60">
        <v>39552872</v>
      </c>
      <c r="G33" s="60">
        <v>195377</v>
      </c>
      <c r="H33" s="60">
        <v>1138058</v>
      </c>
      <c r="I33" s="60">
        <v>1574750</v>
      </c>
      <c r="J33" s="60">
        <v>2908185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2908185</v>
      </c>
      <c r="X33" s="60">
        <v>9888218</v>
      </c>
      <c r="Y33" s="60">
        <v>-6980033</v>
      </c>
      <c r="Z33" s="140">
        <v>-70.59</v>
      </c>
      <c r="AA33" s="155">
        <v>39552872</v>
      </c>
    </row>
    <row r="34" spans="1:27" ht="13.5">
      <c r="A34" s="183" t="s">
        <v>43</v>
      </c>
      <c r="B34" s="182"/>
      <c r="C34" s="155">
        <v>60650095</v>
      </c>
      <c r="D34" s="155">
        <v>0</v>
      </c>
      <c r="E34" s="156">
        <v>57023428</v>
      </c>
      <c r="F34" s="60">
        <v>57023428</v>
      </c>
      <c r="G34" s="60">
        <v>4844117</v>
      </c>
      <c r="H34" s="60">
        <v>2384972</v>
      </c>
      <c r="I34" s="60">
        <v>4042443</v>
      </c>
      <c r="J34" s="60">
        <v>11271532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11271532</v>
      </c>
      <c r="X34" s="60">
        <v>14255857</v>
      </c>
      <c r="Y34" s="60">
        <v>-2984325</v>
      </c>
      <c r="Z34" s="140">
        <v>-20.93</v>
      </c>
      <c r="AA34" s="155">
        <v>57023428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117720012</v>
      </c>
      <c r="D36" s="188">
        <f>SUM(D25:D35)</f>
        <v>0</v>
      </c>
      <c r="E36" s="189">
        <f t="shared" si="1"/>
        <v>150907000</v>
      </c>
      <c r="F36" s="190">
        <f t="shared" si="1"/>
        <v>150907000</v>
      </c>
      <c r="G36" s="190">
        <f t="shared" si="1"/>
        <v>9336858</v>
      </c>
      <c r="H36" s="190">
        <f t="shared" si="1"/>
        <v>7603831</v>
      </c>
      <c r="I36" s="190">
        <f t="shared" si="1"/>
        <v>10071524</v>
      </c>
      <c r="J36" s="190">
        <f t="shared" si="1"/>
        <v>27012213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27012213</v>
      </c>
      <c r="X36" s="190">
        <f t="shared" si="1"/>
        <v>37726750</v>
      </c>
      <c r="Y36" s="190">
        <f t="shared" si="1"/>
        <v>-10714537</v>
      </c>
      <c r="Z36" s="191">
        <f>+IF(X36&lt;&gt;0,+(Y36/X36)*100,0)</f>
        <v>-28.40037108947895</v>
      </c>
      <c r="AA36" s="188">
        <f>SUM(AA25:AA35)</f>
        <v>150907000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-6888755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29057780</v>
      </c>
      <c r="H38" s="106">
        <f t="shared" si="2"/>
        <v>-4039198</v>
      </c>
      <c r="I38" s="106">
        <f t="shared" si="2"/>
        <v>-8072729</v>
      </c>
      <c r="J38" s="106">
        <f t="shared" si="2"/>
        <v>16945853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16945853</v>
      </c>
      <c r="X38" s="106">
        <f>IF(F22=F36,0,X22-X36)</f>
        <v>0</v>
      </c>
      <c r="Y38" s="106">
        <f t="shared" si="2"/>
        <v>16945853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-6888755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29057780</v>
      </c>
      <c r="H42" s="88">
        <f t="shared" si="3"/>
        <v>-4039198</v>
      </c>
      <c r="I42" s="88">
        <f t="shared" si="3"/>
        <v>-8072729</v>
      </c>
      <c r="J42" s="88">
        <f t="shared" si="3"/>
        <v>16945853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16945853</v>
      </c>
      <c r="X42" s="88">
        <f t="shared" si="3"/>
        <v>0</v>
      </c>
      <c r="Y42" s="88">
        <f t="shared" si="3"/>
        <v>16945853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-6888755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29057780</v>
      </c>
      <c r="H44" s="77">
        <f t="shared" si="4"/>
        <v>-4039198</v>
      </c>
      <c r="I44" s="77">
        <f t="shared" si="4"/>
        <v>-8072729</v>
      </c>
      <c r="J44" s="77">
        <f t="shared" si="4"/>
        <v>16945853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16945853</v>
      </c>
      <c r="X44" s="77">
        <f t="shared" si="4"/>
        <v>0</v>
      </c>
      <c r="Y44" s="77">
        <f t="shared" si="4"/>
        <v>16945853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-6888755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29057780</v>
      </c>
      <c r="H46" s="88">
        <f t="shared" si="5"/>
        <v>-4039198</v>
      </c>
      <c r="I46" s="88">
        <f t="shared" si="5"/>
        <v>-8072729</v>
      </c>
      <c r="J46" s="88">
        <f t="shared" si="5"/>
        <v>16945853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16945853</v>
      </c>
      <c r="X46" s="88">
        <f t="shared" si="5"/>
        <v>0</v>
      </c>
      <c r="Y46" s="88">
        <f t="shared" si="5"/>
        <v>16945853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-6888755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29057780</v>
      </c>
      <c r="H48" s="220">
        <f t="shared" si="6"/>
        <v>-4039198</v>
      </c>
      <c r="I48" s="220">
        <f t="shared" si="6"/>
        <v>-8072729</v>
      </c>
      <c r="J48" s="220">
        <f t="shared" si="6"/>
        <v>16945853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16945853</v>
      </c>
      <c r="X48" s="220">
        <f t="shared" si="6"/>
        <v>0</v>
      </c>
      <c r="Y48" s="220">
        <f t="shared" si="6"/>
        <v>16945853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142402811</v>
      </c>
      <c r="D5" s="153">
        <f>SUM(D6:D8)</f>
        <v>0</v>
      </c>
      <c r="E5" s="154">
        <f t="shared" si="0"/>
        <v>12115000</v>
      </c>
      <c r="F5" s="100">
        <f t="shared" si="0"/>
        <v>12115000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3028750</v>
      </c>
      <c r="Y5" s="100">
        <f t="shared" si="0"/>
        <v>-3028750</v>
      </c>
      <c r="Z5" s="137">
        <f>+IF(X5&lt;&gt;0,+(Y5/X5)*100,0)</f>
        <v>-100</v>
      </c>
      <c r="AA5" s="153">
        <f>SUM(AA6:AA8)</f>
        <v>12115000</v>
      </c>
    </row>
    <row r="6" spans="1:27" ht="13.5">
      <c r="A6" s="138" t="s">
        <v>75</v>
      </c>
      <c r="B6" s="136"/>
      <c r="C6" s="155">
        <v>11113282</v>
      </c>
      <c r="D6" s="155"/>
      <c r="E6" s="156">
        <v>10689000</v>
      </c>
      <c r="F6" s="60">
        <v>10689000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2672250</v>
      </c>
      <c r="Y6" s="60">
        <v>-2672250</v>
      </c>
      <c r="Z6" s="140">
        <v>-100</v>
      </c>
      <c r="AA6" s="62">
        <v>10689000</v>
      </c>
    </row>
    <row r="7" spans="1:27" ht="13.5">
      <c r="A7" s="138" t="s">
        <v>76</v>
      </c>
      <c r="B7" s="136"/>
      <c r="C7" s="157">
        <v>131289529</v>
      </c>
      <c r="D7" s="157"/>
      <c r="E7" s="158">
        <v>1135000</v>
      </c>
      <c r="F7" s="159">
        <v>1135000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283750</v>
      </c>
      <c r="Y7" s="159">
        <v>-283750</v>
      </c>
      <c r="Z7" s="141">
        <v>-100</v>
      </c>
      <c r="AA7" s="225">
        <v>1135000</v>
      </c>
    </row>
    <row r="8" spans="1:27" ht="13.5">
      <c r="A8" s="138" t="s">
        <v>77</v>
      </c>
      <c r="B8" s="136"/>
      <c r="C8" s="155"/>
      <c r="D8" s="155"/>
      <c r="E8" s="156">
        <v>291000</v>
      </c>
      <c r="F8" s="60">
        <v>291000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72750</v>
      </c>
      <c r="Y8" s="60">
        <v>-72750</v>
      </c>
      <c r="Z8" s="140">
        <v>-100</v>
      </c>
      <c r="AA8" s="62">
        <v>291000</v>
      </c>
    </row>
    <row r="9" spans="1:27" ht="13.5">
      <c r="A9" s="135" t="s">
        <v>78</v>
      </c>
      <c r="B9" s="136"/>
      <c r="C9" s="153">
        <f aca="true" t="shared" si="1" ref="C9:Y9">SUM(C10:C14)</f>
        <v>356033</v>
      </c>
      <c r="D9" s="153">
        <f>SUM(D10:D14)</f>
        <v>0</v>
      </c>
      <c r="E9" s="154">
        <f t="shared" si="1"/>
        <v>864000</v>
      </c>
      <c r="F9" s="100">
        <f t="shared" si="1"/>
        <v>864000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216000</v>
      </c>
      <c r="Y9" s="100">
        <f t="shared" si="1"/>
        <v>-216000</v>
      </c>
      <c r="Z9" s="137">
        <f>+IF(X9&lt;&gt;0,+(Y9/X9)*100,0)</f>
        <v>-100</v>
      </c>
      <c r="AA9" s="102">
        <f>SUM(AA10:AA14)</f>
        <v>864000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356033</v>
      </c>
      <c r="D12" s="155"/>
      <c r="E12" s="156">
        <v>104000</v>
      </c>
      <c r="F12" s="60">
        <v>104000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26000</v>
      </c>
      <c r="Y12" s="60">
        <v>-26000</v>
      </c>
      <c r="Z12" s="140">
        <v>-100</v>
      </c>
      <c r="AA12" s="62">
        <v>104000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760000</v>
      </c>
      <c r="F14" s="159">
        <v>760000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190000</v>
      </c>
      <c r="Y14" s="159">
        <v>-190000</v>
      </c>
      <c r="Z14" s="141">
        <v>-100</v>
      </c>
      <c r="AA14" s="225">
        <v>760000</v>
      </c>
    </row>
    <row r="15" spans="1:27" ht="13.5">
      <c r="A15" s="135" t="s">
        <v>84</v>
      </c>
      <c r="B15" s="142"/>
      <c r="C15" s="153">
        <f aca="true" t="shared" si="2" ref="C15:Y15">SUM(C16:C18)</f>
        <v>2323569</v>
      </c>
      <c r="D15" s="153">
        <f>SUM(D16:D18)</f>
        <v>0</v>
      </c>
      <c r="E15" s="154">
        <f t="shared" si="2"/>
        <v>43000</v>
      </c>
      <c r="F15" s="100">
        <f t="shared" si="2"/>
        <v>43000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10750</v>
      </c>
      <c r="Y15" s="100">
        <f t="shared" si="2"/>
        <v>-10750</v>
      </c>
      <c r="Z15" s="137">
        <f>+IF(X15&lt;&gt;0,+(Y15/X15)*100,0)</f>
        <v>-100</v>
      </c>
      <c r="AA15" s="102">
        <f>SUM(AA16:AA18)</f>
        <v>43000</v>
      </c>
    </row>
    <row r="16" spans="1:27" ht="13.5">
      <c r="A16" s="138" t="s">
        <v>85</v>
      </c>
      <c r="B16" s="136"/>
      <c r="C16" s="155">
        <v>2323569</v>
      </c>
      <c r="D16" s="155"/>
      <c r="E16" s="156">
        <v>43000</v>
      </c>
      <c r="F16" s="60">
        <v>43000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10750</v>
      </c>
      <c r="Y16" s="60">
        <v>-10750</v>
      </c>
      <c r="Z16" s="140">
        <v>-100</v>
      </c>
      <c r="AA16" s="62">
        <v>43000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8000</v>
      </c>
      <c r="F24" s="100">
        <v>8000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2000</v>
      </c>
      <c r="Y24" s="100">
        <v>-2000</v>
      </c>
      <c r="Z24" s="137">
        <v>-100</v>
      </c>
      <c r="AA24" s="102">
        <v>8000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145082413</v>
      </c>
      <c r="D25" s="217">
        <f>+D5+D9+D15+D19+D24</f>
        <v>0</v>
      </c>
      <c r="E25" s="230">
        <f t="shared" si="4"/>
        <v>13030000</v>
      </c>
      <c r="F25" s="219">
        <f t="shared" si="4"/>
        <v>13030000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3257500</v>
      </c>
      <c r="Y25" s="219">
        <f t="shared" si="4"/>
        <v>-3257500</v>
      </c>
      <c r="Z25" s="231">
        <f>+IF(X25&lt;&gt;0,+(Y25/X25)*100,0)</f>
        <v>-100</v>
      </c>
      <c r="AA25" s="232">
        <f>+AA5+AA9+AA15+AA19+AA24</f>
        <v>13030000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145082413</v>
      </c>
      <c r="D35" s="155"/>
      <c r="E35" s="156">
        <v>13030000</v>
      </c>
      <c r="F35" s="60">
        <v>13030000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3257500</v>
      </c>
      <c r="Y35" s="60">
        <v>-3257500</v>
      </c>
      <c r="Z35" s="140">
        <v>-100</v>
      </c>
      <c r="AA35" s="62">
        <v>13030000</v>
      </c>
    </row>
    <row r="36" spans="1:27" ht="13.5">
      <c r="A36" s="238" t="s">
        <v>139</v>
      </c>
      <c r="B36" s="149"/>
      <c r="C36" s="222">
        <f aca="true" t="shared" si="6" ref="C36:Y36">SUM(C32:C35)</f>
        <v>145082413</v>
      </c>
      <c r="D36" s="222">
        <f>SUM(D32:D35)</f>
        <v>0</v>
      </c>
      <c r="E36" s="218">
        <f t="shared" si="6"/>
        <v>13030000</v>
      </c>
      <c r="F36" s="220">
        <f t="shared" si="6"/>
        <v>13030000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3257500</v>
      </c>
      <c r="Y36" s="220">
        <f t="shared" si="6"/>
        <v>-3257500</v>
      </c>
      <c r="Z36" s="221">
        <f>+IF(X36&lt;&gt;0,+(Y36/X36)*100,0)</f>
        <v>-100</v>
      </c>
      <c r="AA36" s="239">
        <f>SUM(AA32:AA35)</f>
        <v>13030000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253850366</v>
      </c>
      <c r="D6" s="155"/>
      <c r="E6" s="59"/>
      <c r="F6" s="60"/>
      <c r="G6" s="60">
        <v>6100</v>
      </c>
      <c r="H6" s="60">
        <v>6100</v>
      </c>
      <c r="I6" s="60">
        <v>6100</v>
      </c>
      <c r="J6" s="60">
        <v>6100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6100</v>
      </c>
      <c r="X6" s="60"/>
      <c r="Y6" s="60">
        <v>6100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154911934</v>
      </c>
      <c r="F7" s="60">
        <v>154911934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38727984</v>
      </c>
      <c r="Y7" s="60">
        <v>-38727984</v>
      </c>
      <c r="Z7" s="140">
        <v>-100</v>
      </c>
      <c r="AA7" s="62">
        <v>154911934</v>
      </c>
    </row>
    <row r="8" spans="1:27" ht="13.5">
      <c r="A8" s="249" t="s">
        <v>145</v>
      </c>
      <c r="B8" s="182"/>
      <c r="C8" s="155">
        <v>15410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2155880</v>
      </c>
      <c r="D9" s="155"/>
      <c r="E9" s="59"/>
      <c r="F9" s="60"/>
      <c r="G9" s="60">
        <v>40548186</v>
      </c>
      <c r="H9" s="60">
        <v>39347167</v>
      </c>
      <c r="I9" s="60">
        <v>39423101</v>
      </c>
      <c r="J9" s="60">
        <v>39423101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39423101</v>
      </c>
      <c r="X9" s="60"/>
      <c r="Y9" s="60">
        <v>39423101</v>
      </c>
      <c r="Z9" s="140"/>
      <c r="AA9" s="62"/>
    </row>
    <row r="10" spans="1:27" ht="13.5">
      <c r="A10" s="249" t="s">
        <v>147</v>
      </c>
      <c r="B10" s="182"/>
      <c r="C10" s="155">
        <v>1081637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257103293</v>
      </c>
      <c r="D12" s="168">
        <f>SUM(D6:D11)</f>
        <v>0</v>
      </c>
      <c r="E12" s="72">
        <f t="shared" si="0"/>
        <v>154911934</v>
      </c>
      <c r="F12" s="73">
        <f t="shared" si="0"/>
        <v>154911934</v>
      </c>
      <c r="G12" s="73">
        <f t="shared" si="0"/>
        <v>40554286</v>
      </c>
      <c r="H12" s="73">
        <f t="shared" si="0"/>
        <v>39353267</v>
      </c>
      <c r="I12" s="73">
        <f t="shared" si="0"/>
        <v>39429201</v>
      </c>
      <c r="J12" s="73">
        <f t="shared" si="0"/>
        <v>39429201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39429201</v>
      </c>
      <c r="X12" s="73">
        <f t="shared" si="0"/>
        <v>38727984</v>
      </c>
      <c r="Y12" s="73">
        <f t="shared" si="0"/>
        <v>701217</v>
      </c>
      <c r="Z12" s="170">
        <f>+IF(X12&lt;&gt;0,+(Y12/X12)*100,0)</f>
        <v>1.810620971130333</v>
      </c>
      <c r="AA12" s="74">
        <f>SUM(AA6:AA11)</f>
        <v>154911934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22930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87373916</v>
      </c>
      <c r="H16" s="159">
        <v>88770831</v>
      </c>
      <c r="I16" s="159">
        <v>80488531</v>
      </c>
      <c r="J16" s="60">
        <v>80488531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80488531</v>
      </c>
      <c r="X16" s="60"/>
      <c r="Y16" s="159">
        <v>80488531</v>
      </c>
      <c r="Z16" s="141"/>
      <c r="AA16" s="225"/>
    </row>
    <row r="17" spans="1:27" ht="13.5">
      <c r="A17" s="249" t="s">
        <v>152</v>
      </c>
      <c r="B17" s="182"/>
      <c r="C17" s="155">
        <v>14880500</v>
      </c>
      <c r="D17" s="155"/>
      <c r="E17" s="59">
        <v>14525500</v>
      </c>
      <c r="F17" s="60">
        <v>14525500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3631375</v>
      </c>
      <c r="Y17" s="60">
        <v>-3631375</v>
      </c>
      <c r="Z17" s="140">
        <v>-100</v>
      </c>
      <c r="AA17" s="62">
        <v>14525500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72999849</v>
      </c>
      <c r="D19" s="155"/>
      <c r="E19" s="59">
        <v>99700202</v>
      </c>
      <c r="F19" s="60">
        <v>99700202</v>
      </c>
      <c r="G19" s="60">
        <v>87967235</v>
      </c>
      <c r="H19" s="60">
        <v>87967235</v>
      </c>
      <c r="I19" s="60">
        <v>87967234</v>
      </c>
      <c r="J19" s="60">
        <v>87967234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87967234</v>
      </c>
      <c r="X19" s="60">
        <v>24925051</v>
      </c>
      <c r="Y19" s="60">
        <v>63042183</v>
      </c>
      <c r="Z19" s="140">
        <v>252.93</v>
      </c>
      <c r="AA19" s="62">
        <v>99700202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86885</v>
      </c>
      <c r="D22" s="155"/>
      <c r="E22" s="59">
        <v>86885</v>
      </c>
      <c r="F22" s="60">
        <v>86885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21721</v>
      </c>
      <c r="Y22" s="60">
        <v>-21721</v>
      </c>
      <c r="Z22" s="140">
        <v>-100</v>
      </c>
      <c r="AA22" s="62">
        <v>86885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87990164</v>
      </c>
      <c r="D24" s="168">
        <f>SUM(D15:D23)</f>
        <v>0</v>
      </c>
      <c r="E24" s="76">
        <f t="shared" si="1"/>
        <v>114312587</v>
      </c>
      <c r="F24" s="77">
        <f t="shared" si="1"/>
        <v>114312587</v>
      </c>
      <c r="G24" s="77">
        <f t="shared" si="1"/>
        <v>175341151</v>
      </c>
      <c r="H24" s="77">
        <f t="shared" si="1"/>
        <v>176738066</v>
      </c>
      <c r="I24" s="77">
        <f t="shared" si="1"/>
        <v>168455765</v>
      </c>
      <c r="J24" s="77">
        <f t="shared" si="1"/>
        <v>168455765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168455765</v>
      </c>
      <c r="X24" s="77">
        <f t="shared" si="1"/>
        <v>28578147</v>
      </c>
      <c r="Y24" s="77">
        <f t="shared" si="1"/>
        <v>139877618</v>
      </c>
      <c r="Z24" s="212">
        <f>+IF(X24&lt;&gt;0,+(Y24/X24)*100,0)</f>
        <v>489.4565697349097</v>
      </c>
      <c r="AA24" s="79">
        <f>SUM(AA15:AA23)</f>
        <v>114312587</v>
      </c>
    </row>
    <row r="25" spans="1:27" ht="13.5">
      <c r="A25" s="250" t="s">
        <v>159</v>
      </c>
      <c r="B25" s="251"/>
      <c r="C25" s="168">
        <f aca="true" t="shared" si="2" ref="C25:Y25">+C12+C24</f>
        <v>345093457</v>
      </c>
      <c r="D25" s="168">
        <f>+D12+D24</f>
        <v>0</v>
      </c>
      <c r="E25" s="72">
        <f t="shared" si="2"/>
        <v>269224521</v>
      </c>
      <c r="F25" s="73">
        <f t="shared" si="2"/>
        <v>269224521</v>
      </c>
      <c r="G25" s="73">
        <f t="shared" si="2"/>
        <v>215895437</v>
      </c>
      <c r="H25" s="73">
        <f t="shared" si="2"/>
        <v>216091333</v>
      </c>
      <c r="I25" s="73">
        <f t="shared" si="2"/>
        <v>207884966</v>
      </c>
      <c r="J25" s="73">
        <f t="shared" si="2"/>
        <v>207884966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207884966</v>
      </c>
      <c r="X25" s="73">
        <f t="shared" si="2"/>
        <v>67306131</v>
      </c>
      <c r="Y25" s="73">
        <f t="shared" si="2"/>
        <v>140578835</v>
      </c>
      <c r="Z25" s="170">
        <f>+IF(X25&lt;&gt;0,+(Y25/X25)*100,0)</f>
        <v>208.8648283764818</v>
      </c>
      <c r="AA25" s="74">
        <f>+AA12+AA24</f>
        <v>269224521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34259815</v>
      </c>
      <c r="D32" s="155"/>
      <c r="E32" s="59">
        <v>24017000</v>
      </c>
      <c r="F32" s="60">
        <v>24017000</v>
      </c>
      <c r="G32" s="60">
        <v>3883433</v>
      </c>
      <c r="H32" s="60">
        <v>7031473</v>
      </c>
      <c r="I32" s="60">
        <v>6897749</v>
      </c>
      <c r="J32" s="60">
        <v>6897749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6897749</v>
      </c>
      <c r="X32" s="60">
        <v>6004250</v>
      </c>
      <c r="Y32" s="60">
        <v>893499</v>
      </c>
      <c r="Z32" s="140">
        <v>14.88</v>
      </c>
      <c r="AA32" s="62">
        <v>24017000</v>
      </c>
    </row>
    <row r="33" spans="1:27" ht="13.5">
      <c r="A33" s="249" t="s">
        <v>165</v>
      </c>
      <c r="B33" s="182"/>
      <c r="C33" s="155">
        <v>1066218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35326033</v>
      </c>
      <c r="D34" s="168">
        <f>SUM(D29:D33)</f>
        <v>0</v>
      </c>
      <c r="E34" s="72">
        <f t="shared" si="3"/>
        <v>24017000</v>
      </c>
      <c r="F34" s="73">
        <f t="shared" si="3"/>
        <v>24017000</v>
      </c>
      <c r="G34" s="73">
        <f t="shared" si="3"/>
        <v>3883433</v>
      </c>
      <c r="H34" s="73">
        <f t="shared" si="3"/>
        <v>7031473</v>
      </c>
      <c r="I34" s="73">
        <f t="shared" si="3"/>
        <v>6897749</v>
      </c>
      <c r="J34" s="73">
        <f t="shared" si="3"/>
        <v>6897749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6897749</v>
      </c>
      <c r="X34" s="73">
        <f t="shared" si="3"/>
        <v>6004250</v>
      </c>
      <c r="Y34" s="73">
        <f t="shared" si="3"/>
        <v>893499</v>
      </c>
      <c r="Z34" s="170">
        <f>+IF(X34&lt;&gt;0,+(Y34/X34)*100,0)</f>
        <v>14.881109214306532</v>
      </c>
      <c r="AA34" s="74">
        <f>SUM(AA29:AA33)</f>
        <v>24017000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59716794</v>
      </c>
      <c r="D38" s="155"/>
      <c r="E38" s="59">
        <v>54374371</v>
      </c>
      <c r="F38" s="60">
        <v>54374371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13593593</v>
      </c>
      <c r="Y38" s="60">
        <v>-13593593</v>
      </c>
      <c r="Z38" s="140">
        <v>-100</v>
      </c>
      <c r="AA38" s="62">
        <v>54374371</v>
      </c>
    </row>
    <row r="39" spans="1:27" ht="13.5">
      <c r="A39" s="250" t="s">
        <v>59</v>
      </c>
      <c r="B39" s="253"/>
      <c r="C39" s="168">
        <f aca="true" t="shared" si="4" ref="C39:Y39">SUM(C37:C38)</f>
        <v>59716794</v>
      </c>
      <c r="D39" s="168">
        <f>SUM(D37:D38)</f>
        <v>0</v>
      </c>
      <c r="E39" s="76">
        <f t="shared" si="4"/>
        <v>54374371</v>
      </c>
      <c r="F39" s="77">
        <f t="shared" si="4"/>
        <v>54374371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13593593</v>
      </c>
      <c r="Y39" s="77">
        <f t="shared" si="4"/>
        <v>-13593593</v>
      </c>
      <c r="Z39" s="212">
        <f>+IF(X39&lt;&gt;0,+(Y39/X39)*100,0)</f>
        <v>-100</v>
      </c>
      <c r="AA39" s="79">
        <f>SUM(AA37:AA38)</f>
        <v>54374371</v>
      </c>
    </row>
    <row r="40" spans="1:27" ht="13.5">
      <c r="A40" s="250" t="s">
        <v>167</v>
      </c>
      <c r="B40" s="251"/>
      <c r="C40" s="168">
        <f aca="true" t="shared" si="5" ref="C40:Y40">+C34+C39</f>
        <v>95042827</v>
      </c>
      <c r="D40" s="168">
        <f>+D34+D39</f>
        <v>0</v>
      </c>
      <c r="E40" s="72">
        <f t="shared" si="5"/>
        <v>78391371</v>
      </c>
      <c r="F40" s="73">
        <f t="shared" si="5"/>
        <v>78391371</v>
      </c>
      <c r="G40" s="73">
        <f t="shared" si="5"/>
        <v>3883433</v>
      </c>
      <c r="H40" s="73">
        <f t="shared" si="5"/>
        <v>7031473</v>
      </c>
      <c r="I40" s="73">
        <f t="shared" si="5"/>
        <v>6897749</v>
      </c>
      <c r="J40" s="73">
        <f t="shared" si="5"/>
        <v>6897749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6897749</v>
      </c>
      <c r="X40" s="73">
        <f t="shared" si="5"/>
        <v>19597843</v>
      </c>
      <c r="Y40" s="73">
        <f t="shared" si="5"/>
        <v>-12700094</v>
      </c>
      <c r="Z40" s="170">
        <f>+IF(X40&lt;&gt;0,+(Y40/X40)*100,0)</f>
        <v>-64.80352965374811</v>
      </c>
      <c r="AA40" s="74">
        <f>+AA34+AA39</f>
        <v>78391371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250050630</v>
      </c>
      <c r="D42" s="257">
        <f>+D25-D40</f>
        <v>0</v>
      </c>
      <c r="E42" s="258">
        <f t="shared" si="6"/>
        <v>190833150</v>
      </c>
      <c r="F42" s="259">
        <f t="shared" si="6"/>
        <v>190833150</v>
      </c>
      <c r="G42" s="259">
        <f t="shared" si="6"/>
        <v>212012004</v>
      </c>
      <c r="H42" s="259">
        <f t="shared" si="6"/>
        <v>209059860</v>
      </c>
      <c r="I42" s="259">
        <f t="shared" si="6"/>
        <v>200987217</v>
      </c>
      <c r="J42" s="259">
        <f t="shared" si="6"/>
        <v>200987217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200987217</v>
      </c>
      <c r="X42" s="259">
        <f t="shared" si="6"/>
        <v>47708288</v>
      </c>
      <c r="Y42" s="259">
        <f t="shared" si="6"/>
        <v>153278929</v>
      </c>
      <c r="Z42" s="260">
        <f>+IF(X42&lt;&gt;0,+(Y42/X42)*100,0)</f>
        <v>321.2836499184376</v>
      </c>
      <c r="AA42" s="261">
        <f>+AA25-AA40</f>
        <v>190833150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170490702</v>
      </c>
      <c r="D45" s="155"/>
      <c r="E45" s="59">
        <v>113062287</v>
      </c>
      <c r="F45" s="60">
        <v>113062287</v>
      </c>
      <c r="G45" s="60">
        <v>88901937</v>
      </c>
      <c r="H45" s="60">
        <v>85949793</v>
      </c>
      <c r="I45" s="60">
        <v>77877150</v>
      </c>
      <c r="J45" s="60">
        <v>77877150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77877150</v>
      </c>
      <c r="X45" s="60">
        <v>28265572</v>
      </c>
      <c r="Y45" s="60">
        <v>49611578</v>
      </c>
      <c r="Z45" s="139">
        <v>175.52</v>
      </c>
      <c r="AA45" s="62">
        <v>113062287</v>
      </c>
    </row>
    <row r="46" spans="1:27" ht="13.5">
      <c r="A46" s="249" t="s">
        <v>171</v>
      </c>
      <c r="B46" s="182"/>
      <c r="C46" s="155">
        <v>79559928</v>
      </c>
      <c r="D46" s="155"/>
      <c r="E46" s="59">
        <v>77770863</v>
      </c>
      <c r="F46" s="60">
        <v>77770863</v>
      </c>
      <c r="G46" s="60">
        <v>123110067</v>
      </c>
      <c r="H46" s="60">
        <v>123110067</v>
      </c>
      <c r="I46" s="60">
        <v>123110067</v>
      </c>
      <c r="J46" s="60">
        <v>123110067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123110067</v>
      </c>
      <c r="X46" s="60">
        <v>19442716</v>
      </c>
      <c r="Y46" s="60">
        <v>103667351</v>
      </c>
      <c r="Z46" s="139">
        <v>533.19</v>
      </c>
      <c r="AA46" s="62">
        <v>77770863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250050630</v>
      </c>
      <c r="D48" s="217">
        <f>SUM(D45:D47)</f>
        <v>0</v>
      </c>
      <c r="E48" s="264">
        <f t="shared" si="7"/>
        <v>190833150</v>
      </c>
      <c r="F48" s="219">
        <f t="shared" si="7"/>
        <v>190833150</v>
      </c>
      <c r="G48" s="219">
        <f t="shared" si="7"/>
        <v>212012004</v>
      </c>
      <c r="H48" s="219">
        <f t="shared" si="7"/>
        <v>209059860</v>
      </c>
      <c r="I48" s="219">
        <f t="shared" si="7"/>
        <v>200987217</v>
      </c>
      <c r="J48" s="219">
        <f t="shared" si="7"/>
        <v>200987217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200987217</v>
      </c>
      <c r="X48" s="219">
        <f t="shared" si="7"/>
        <v>47708288</v>
      </c>
      <c r="Y48" s="219">
        <f t="shared" si="7"/>
        <v>153278929</v>
      </c>
      <c r="Z48" s="265">
        <f>+IF(X48&lt;&gt;0,+(Y48/X48)*100,0)</f>
        <v>321.2836499184376</v>
      </c>
      <c r="AA48" s="232">
        <f>SUM(AA45:AA47)</f>
        <v>190833150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5581229</v>
      </c>
      <c r="D6" s="155"/>
      <c r="E6" s="59">
        <v>51088128</v>
      </c>
      <c r="F6" s="60">
        <v>51088128</v>
      </c>
      <c r="G6" s="60">
        <v>199678</v>
      </c>
      <c r="H6" s="60">
        <v>1357560</v>
      </c>
      <c r="I6" s="60">
        <v>290086</v>
      </c>
      <c r="J6" s="60">
        <v>1847324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1847324</v>
      </c>
      <c r="X6" s="60">
        <v>11889500</v>
      </c>
      <c r="Y6" s="60">
        <v>-10042176</v>
      </c>
      <c r="Z6" s="140">
        <v>-84.46</v>
      </c>
      <c r="AA6" s="62">
        <v>51088128</v>
      </c>
    </row>
    <row r="7" spans="1:27" ht="13.5">
      <c r="A7" s="249" t="s">
        <v>178</v>
      </c>
      <c r="B7" s="182"/>
      <c r="C7" s="155">
        <v>79709387</v>
      </c>
      <c r="D7" s="155"/>
      <c r="E7" s="59">
        <v>89418872</v>
      </c>
      <c r="F7" s="60">
        <v>89418872</v>
      </c>
      <c r="G7" s="60">
        <v>37894093</v>
      </c>
      <c r="H7" s="60">
        <v>933357</v>
      </c>
      <c r="I7" s="60">
        <v>576262</v>
      </c>
      <c r="J7" s="60">
        <v>39403712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39403712</v>
      </c>
      <c r="X7" s="60">
        <v>27208000</v>
      </c>
      <c r="Y7" s="60">
        <v>12195712</v>
      </c>
      <c r="Z7" s="140">
        <v>44.82</v>
      </c>
      <c r="AA7" s="62">
        <v>89418872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15399324</v>
      </c>
      <c r="D9" s="155"/>
      <c r="E9" s="59">
        <v>10400000</v>
      </c>
      <c r="F9" s="60">
        <v>10400000</v>
      </c>
      <c r="G9" s="60">
        <v>300867</v>
      </c>
      <c r="H9" s="60">
        <v>1273716</v>
      </c>
      <c r="I9" s="60">
        <v>1132447</v>
      </c>
      <c r="J9" s="60">
        <v>2707030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2707030</v>
      </c>
      <c r="X9" s="60">
        <v>2598000</v>
      </c>
      <c r="Y9" s="60">
        <v>109030</v>
      </c>
      <c r="Z9" s="140">
        <v>4.2</v>
      </c>
      <c r="AA9" s="62">
        <v>10400000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-104286679</v>
      </c>
      <c r="D12" s="155"/>
      <c r="E12" s="59">
        <v>-65773094</v>
      </c>
      <c r="F12" s="60">
        <v>-65773094</v>
      </c>
      <c r="G12" s="60">
        <v>-9158895</v>
      </c>
      <c r="H12" s="60">
        <v>-6465773</v>
      </c>
      <c r="I12" s="60">
        <v>-8496774</v>
      </c>
      <c r="J12" s="60">
        <v>-24121442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-24121442</v>
      </c>
      <c r="X12" s="60">
        <v>-15563100</v>
      </c>
      <c r="Y12" s="60">
        <v>-8558342</v>
      </c>
      <c r="Z12" s="140">
        <v>54.99</v>
      </c>
      <c r="AA12" s="62">
        <v>-65773094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-11385953</v>
      </c>
      <c r="D14" s="155"/>
      <c r="E14" s="59">
        <v>-89143372</v>
      </c>
      <c r="F14" s="60">
        <v>-89143372</v>
      </c>
      <c r="G14" s="60">
        <v>-195377</v>
      </c>
      <c r="H14" s="60">
        <v>-1138058</v>
      </c>
      <c r="I14" s="60">
        <v>-1574750</v>
      </c>
      <c r="J14" s="60">
        <v>-2908185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-2908185</v>
      </c>
      <c r="X14" s="60">
        <v>-22354374</v>
      </c>
      <c r="Y14" s="60">
        <v>19446189</v>
      </c>
      <c r="Z14" s="140">
        <v>-86.99</v>
      </c>
      <c r="AA14" s="62">
        <v>-89143372</v>
      </c>
    </row>
    <row r="15" spans="1:27" ht="13.5">
      <c r="A15" s="250" t="s">
        <v>184</v>
      </c>
      <c r="B15" s="251"/>
      <c r="C15" s="168">
        <f aca="true" t="shared" si="0" ref="C15:Y15">SUM(C6:C14)</f>
        <v>-14982692</v>
      </c>
      <c r="D15" s="168">
        <f>SUM(D6:D14)</f>
        <v>0</v>
      </c>
      <c r="E15" s="72">
        <f t="shared" si="0"/>
        <v>-4009466</v>
      </c>
      <c r="F15" s="73">
        <f t="shared" si="0"/>
        <v>-4009466</v>
      </c>
      <c r="G15" s="73">
        <f t="shared" si="0"/>
        <v>29040366</v>
      </c>
      <c r="H15" s="73">
        <f t="shared" si="0"/>
        <v>-4039198</v>
      </c>
      <c r="I15" s="73">
        <f t="shared" si="0"/>
        <v>-8072729</v>
      </c>
      <c r="J15" s="73">
        <f t="shared" si="0"/>
        <v>16928439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16928439</v>
      </c>
      <c r="X15" s="73">
        <f t="shared" si="0"/>
        <v>3778026</v>
      </c>
      <c r="Y15" s="73">
        <f t="shared" si="0"/>
        <v>13150413</v>
      </c>
      <c r="Z15" s="170">
        <f>+IF(X15&lt;&gt;0,+(Y15/X15)*100,0)</f>
        <v>348.07629698683917</v>
      </c>
      <c r="AA15" s="74">
        <f>SUM(AA6:AA14)</f>
        <v>-4009466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288170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-15068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3513643</v>
      </c>
      <c r="D24" s="155"/>
      <c r="E24" s="59">
        <v>-13030000</v>
      </c>
      <c r="F24" s="60">
        <v>-13030000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-3357300</v>
      </c>
      <c r="Y24" s="60">
        <v>3357300</v>
      </c>
      <c r="Z24" s="140">
        <v>-100</v>
      </c>
      <c r="AA24" s="62">
        <v>-13030000</v>
      </c>
    </row>
    <row r="25" spans="1:27" ht="13.5">
      <c r="A25" s="250" t="s">
        <v>191</v>
      </c>
      <c r="B25" s="251"/>
      <c r="C25" s="168">
        <f aca="true" t="shared" si="1" ref="C25:Y25">SUM(C19:C24)</f>
        <v>3786745</v>
      </c>
      <c r="D25" s="168">
        <f>SUM(D19:D24)</f>
        <v>0</v>
      </c>
      <c r="E25" s="72">
        <f t="shared" si="1"/>
        <v>-13030000</v>
      </c>
      <c r="F25" s="73">
        <f t="shared" si="1"/>
        <v>-13030000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-3357300</v>
      </c>
      <c r="Y25" s="73">
        <f t="shared" si="1"/>
        <v>3357300</v>
      </c>
      <c r="Z25" s="170">
        <f>+IF(X25&lt;&gt;0,+(Y25/X25)*100,0)</f>
        <v>-100</v>
      </c>
      <c r="AA25" s="74">
        <f>SUM(AA19:AA24)</f>
        <v>-13030000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7500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-3574633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-3567133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-14763080</v>
      </c>
      <c r="D36" s="153">
        <f>+D15+D25+D34</f>
        <v>0</v>
      </c>
      <c r="E36" s="99">
        <f t="shared" si="3"/>
        <v>-17039466</v>
      </c>
      <c r="F36" s="100">
        <f t="shared" si="3"/>
        <v>-17039466</v>
      </c>
      <c r="G36" s="100">
        <f t="shared" si="3"/>
        <v>29040366</v>
      </c>
      <c r="H36" s="100">
        <f t="shared" si="3"/>
        <v>-4039198</v>
      </c>
      <c r="I36" s="100">
        <f t="shared" si="3"/>
        <v>-8072729</v>
      </c>
      <c r="J36" s="100">
        <f t="shared" si="3"/>
        <v>16928439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16928439</v>
      </c>
      <c r="X36" s="100">
        <f t="shared" si="3"/>
        <v>420726</v>
      </c>
      <c r="Y36" s="100">
        <f t="shared" si="3"/>
        <v>16507713</v>
      </c>
      <c r="Z36" s="137">
        <f>+IF(X36&lt;&gt;0,+(Y36/X36)*100,0)</f>
        <v>3923.6255900514825</v>
      </c>
      <c r="AA36" s="102">
        <f>+AA15+AA25+AA34</f>
        <v>-17039466</v>
      </c>
    </row>
    <row r="37" spans="1:27" ht="13.5">
      <c r="A37" s="249" t="s">
        <v>199</v>
      </c>
      <c r="B37" s="182"/>
      <c r="C37" s="153">
        <v>268613446</v>
      </c>
      <c r="D37" s="153"/>
      <c r="E37" s="99">
        <v>260910213</v>
      </c>
      <c r="F37" s="100">
        <v>260910213</v>
      </c>
      <c r="G37" s="100">
        <v>253850366</v>
      </c>
      <c r="H37" s="100">
        <v>282890732</v>
      </c>
      <c r="I37" s="100">
        <v>278851534</v>
      </c>
      <c r="J37" s="100">
        <v>253850366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253850366</v>
      </c>
      <c r="X37" s="100">
        <v>260910213</v>
      </c>
      <c r="Y37" s="100">
        <v>-7059847</v>
      </c>
      <c r="Z37" s="137">
        <v>-2.71</v>
      </c>
      <c r="AA37" s="102">
        <v>260910213</v>
      </c>
    </row>
    <row r="38" spans="1:27" ht="13.5">
      <c r="A38" s="269" t="s">
        <v>200</v>
      </c>
      <c r="B38" s="256"/>
      <c r="C38" s="257">
        <v>253850366</v>
      </c>
      <c r="D38" s="257"/>
      <c r="E38" s="258">
        <v>243870747</v>
      </c>
      <c r="F38" s="259">
        <v>243870747</v>
      </c>
      <c r="G38" s="259">
        <v>282890732</v>
      </c>
      <c r="H38" s="259">
        <v>278851534</v>
      </c>
      <c r="I38" s="259">
        <v>270778805</v>
      </c>
      <c r="J38" s="259">
        <v>270778805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270778805</v>
      </c>
      <c r="X38" s="259">
        <v>261330939</v>
      </c>
      <c r="Y38" s="259">
        <v>9447866</v>
      </c>
      <c r="Z38" s="260">
        <v>3.62</v>
      </c>
      <c r="AA38" s="261">
        <v>243870747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145082413</v>
      </c>
      <c r="D5" s="200">
        <f t="shared" si="0"/>
        <v>0</v>
      </c>
      <c r="E5" s="106">
        <f t="shared" si="0"/>
        <v>13030000</v>
      </c>
      <c r="F5" s="106">
        <f t="shared" si="0"/>
        <v>13030000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3257500</v>
      </c>
      <c r="Y5" s="106">
        <f t="shared" si="0"/>
        <v>-3257500</v>
      </c>
      <c r="Z5" s="201">
        <f>+IF(X5&lt;&gt;0,+(Y5/X5)*100,0)</f>
        <v>-100</v>
      </c>
      <c r="AA5" s="199">
        <f>SUM(AA11:AA18)</f>
        <v>13030000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145082413</v>
      </c>
      <c r="D15" s="156"/>
      <c r="E15" s="60">
        <v>13030000</v>
      </c>
      <c r="F15" s="60">
        <v>13030000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3257500</v>
      </c>
      <c r="Y15" s="60">
        <v>-3257500</v>
      </c>
      <c r="Z15" s="140">
        <v>-100</v>
      </c>
      <c r="AA15" s="155">
        <v>13030000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145082413</v>
      </c>
      <c r="D45" s="129">
        <f t="shared" si="7"/>
        <v>0</v>
      </c>
      <c r="E45" s="54">
        <f t="shared" si="7"/>
        <v>13030000</v>
      </c>
      <c r="F45" s="54">
        <f t="shared" si="7"/>
        <v>13030000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3257500</v>
      </c>
      <c r="Y45" s="54">
        <f t="shared" si="7"/>
        <v>-3257500</v>
      </c>
      <c r="Z45" s="184">
        <f t="shared" si="5"/>
        <v>-100</v>
      </c>
      <c r="AA45" s="130">
        <f t="shared" si="8"/>
        <v>13030000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145082413</v>
      </c>
      <c r="D49" s="218">
        <f t="shared" si="9"/>
        <v>0</v>
      </c>
      <c r="E49" s="220">
        <f t="shared" si="9"/>
        <v>13030000</v>
      </c>
      <c r="F49" s="220">
        <f t="shared" si="9"/>
        <v>13030000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3257500</v>
      </c>
      <c r="Y49" s="220">
        <f t="shared" si="9"/>
        <v>-3257500</v>
      </c>
      <c r="Z49" s="221">
        <f t="shared" si="5"/>
        <v>-100</v>
      </c>
      <c r="AA49" s="222">
        <f>SUM(AA41:AA48)</f>
        <v>13030000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917285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917285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7423</v>
      </c>
      <c r="H66" s="275">
        <v>12403</v>
      </c>
      <c r="I66" s="275">
        <v>24032</v>
      </c>
      <c r="J66" s="275">
        <v>43858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43858</v>
      </c>
      <c r="X66" s="275"/>
      <c r="Y66" s="275">
        <v>43858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991000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991000</v>
      </c>
      <c r="F69" s="220">
        <f t="shared" si="12"/>
        <v>0</v>
      </c>
      <c r="G69" s="220">
        <f t="shared" si="12"/>
        <v>7423</v>
      </c>
      <c r="H69" s="220">
        <f t="shared" si="12"/>
        <v>12403</v>
      </c>
      <c r="I69" s="220">
        <f t="shared" si="12"/>
        <v>24032</v>
      </c>
      <c r="J69" s="220">
        <f t="shared" si="12"/>
        <v>43858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43858</v>
      </c>
      <c r="X69" s="220">
        <f t="shared" si="12"/>
        <v>0</v>
      </c>
      <c r="Y69" s="220">
        <f t="shared" si="12"/>
        <v>43858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145082413</v>
      </c>
      <c r="D40" s="344">
        <f t="shared" si="9"/>
        <v>0</v>
      </c>
      <c r="E40" s="343">
        <f t="shared" si="9"/>
        <v>13030000</v>
      </c>
      <c r="F40" s="345">
        <f t="shared" si="9"/>
        <v>13030000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3257500</v>
      </c>
      <c r="Y40" s="345">
        <f t="shared" si="9"/>
        <v>-3257500</v>
      </c>
      <c r="Z40" s="336">
        <f>+IF(X40&lt;&gt;0,+(Y40/X40)*100,0)</f>
        <v>-100</v>
      </c>
      <c r="AA40" s="350">
        <f>SUM(AA41:AA49)</f>
        <v>13030000</v>
      </c>
    </row>
    <row r="41" spans="1:27" ht="13.5">
      <c r="A41" s="361" t="s">
        <v>247</v>
      </c>
      <c r="B41" s="142"/>
      <c r="C41" s="362">
        <v>11113282</v>
      </c>
      <c r="D41" s="363"/>
      <c r="E41" s="362">
        <v>10793000</v>
      </c>
      <c r="F41" s="364">
        <v>10793000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2698250</v>
      </c>
      <c r="Y41" s="364">
        <v>-2698250</v>
      </c>
      <c r="Z41" s="365">
        <v>-100</v>
      </c>
      <c r="AA41" s="366">
        <v>10793000</v>
      </c>
    </row>
    <row r="42" spans="1:27" ht="13.5">
      <c r="A42" s="361" t="s">
        <v>248</v>
      </c>
      <c r="B42" s="136"/>
      <c r="C42" s="60">
        <f aca="true" t="shared" si="10" ref="C42:Y42">+C62</f>
        <v>199034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2323569</v>
      </c>
      <c r="D43" s="369"/>
      <c r="E43" s="305">
        <v>1895000</v>
      </c>
      <c r="F43" s="370">
        <v>1895000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473750</v>
      </c>
      <c r="Y43" s="370">
        <v>-473750</v>
      </c>
      <c r="Z43" s="371">
        <v>-100</v>
      </c>
      <c r="AA43" s="303">
        <v>1895000</v>
      </c>
    </row>
    <row r="44" spans="1:27" ht="13.5">
      <c r="A44" s="361" t="s">
        <v>250</v>
      </c>
      <c r="B44" s="136"/>
      <c r="C44" s="60">
        <v>7501075</v>
      </c>
      <c r="D44" s="368"/>
      <c r="E44" s="54">
        <v>342000</v>
      </c>
      <c r="F44" s="53">
        <v>342000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85500</v>
      </c>
      <c r="Y44" s="53">
        <v>-85500</v>
      </c>
      <c r="Z44" s="94">
        <v>-100</v>
      </c>
      <c r="AA44" s="95">
        <v>342000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123788454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156999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145082413</v>
      </c>
      <c r="D60" s="346">
        <f t="shared" si="14"/>
        <v>0</v>
      </c>
      <c r="E60" s="219">
        <f t="shared" si="14"/>
        <v>13030000</v>
      </c>
      <c r="F60" s="264">
        <f t="shared" si="14"/>
        <v>13030000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3257500</v>
      </c>
      <c r="Y60" s="264">
        <f t="shared" si="14"/>
        <v>-3257500</v>
      </c>
      <c r="Z60" s="337">
        <f>+IF(X60&lt;&gt;0,+(Y60/X60)*100,0)</f>
        <v>-100</v>
      </c>
      <c r="AA60" s="232">
        <f>+AA57+AA54+AA51+AA40+AA37+AA34+AA22+AA5</f>
        <v>13030000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199034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199034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2013-11-05T07:54:43Z</dcterms:created>
  <dcterms:modified xsi:type="dcterms:W3CDTF">2013-11-05T07:54:47Z</dcterms:modified>
  <cp:category/>
  <cp:version/>
  <cp:contentType/>
  <cp:contentStatus/>
</cp:coreProperties>
</file>