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<sst xmlns="http://schemas.openxmlformats.org/spreadsheetml/2006/main" count="855" uniqueCount="302">
  <si>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Amathole(DC12) - Table C1 Schedule Quarterly Budget Statement Summary for 1st Quarter ended 30 September 2013 (Figures Finalised as at 2013/11/01)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</si>
  <si>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</si>
  <si>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</si>
  <si>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</si>
  <si>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</si>
  <si>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</si>
  <si>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</si>
  <si>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</si>
  <si>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</si>
  <si>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</si>
  <si>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</si>
  <si>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</si>
  <si>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</si>
  <si>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</si>
  <si>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</si>
  <si>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</si>
  <si>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</si>
  <si>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</si>
  <si>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</si>
  <si>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</si>
  <si>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</si>
  <si>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</si>
  <si>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</si>
  <si>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</si>
  <si>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</si>
  <si>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</si>
  <si>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</si>
  <si>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</si>
  <si>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</si>
  <si>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</si>
  <si>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</si>
  <si>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</si>
  <si>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</si>
  <si>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</si>
  <si>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</si>
  <si>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</si>
  <si>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</si>
  <si>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</si>
  <si>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</si>
  <si>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</si>
  <si>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</si>
  <si>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</si>
  <si>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</si>
  <si>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</si>
  <si>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</si>
  <si>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</si>
  <si>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</si>
  <si>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</si>
  <si>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</si>
  <si>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</si>
  <si>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</si>
  <si>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</si>
  <si>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</si>
  <si>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</si>
  <si>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</si>
  <si>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</si>
  <si>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</si>
  <si>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</si>
  <si>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</si>
  <si>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</si>
  <si>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</si>
  <si>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</si>
  <si>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</si>
  <si>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</si>
  <si>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</si>
  <si>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</si>
  <si>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</si>
  <si>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</si>
  <si>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</si>
  <si>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</si>
  <si>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Amathole(DC12) - Table C2 Quarterly Budget Statement - Financial Performance (standard classification) for 1st Quarter ended 30 September 2013 (Figures Finalised as at 2013/11/01)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</si>
  <si>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</si>
  <si>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</si>
  <si>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</si>
  <si>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</si>
  <si>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</si>
  <si>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</si>
  <si>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</si>
  <si>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</si>
  <si>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</si>
  <si>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</si>
  <si>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</si>
  <si>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</si>
  <si>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</si>
  <si>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</si>
  <si>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</si>
  <si>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</si>
  <si>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</si>
  <si>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</si>
  <si>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</si>
  <si>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</si>
  <si>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</si>
  <si>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</si>
  <si>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</si>
  <si>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</si>
  <si>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</si>
  <si>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</si>
  <si>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</si>
  <si>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</si>
  <si>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</si>
  <si>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Amathole(DC12) - Table C4 Quarterly Budget Statement - Financial Performance (revenue and expenditure) for 1st Quarter ended 30 September 2013 (Figures Finalised as at 2013/11/01)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</si>
  <si>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</si>
  <si>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</si>
  <si>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</si>
  <si>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</si>
  <si>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</si>
  <si>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</si>
  <si>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</si>
  <si>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</si>
  <si>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</si>
  <si>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</si>
  <si>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</si>
  <si>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</si>
  <si>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</si>
  <si>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</si>
  <si>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</si>
  <si>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</si>
  <si>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</si>
  <si>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</si>
  <si>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</si>
  <si>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</si>
  <si>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</si>
  <si>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</si>
  <si>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</si>
  <si>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</si>
  <si>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</si>
  <si>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</si>
  <si>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</si>
  <si>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</si>
  <si>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Amathole(DC12) - Table C5 Quarterly Budget Statement - Capital Expenditure by Standard Classification and Funding for 1st Quarter ended 30 September 2013 (Figures Finalised as at 2013/11/01)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</si>
  <si>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</si>
  <si>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</si>
  <si>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</si>
  <si>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</si>
  <si>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</si>
  <si>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</si>
  <si>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</si>
  <si>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</si>
  <si>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</si>
  <si>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</si>
  <si>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Amathole(DC12) - Table C6 Quarterly Budget Statement - Financial Position for 1st Quarter ended 30 September 2013 (Figures Finalised as at 2013/11/01)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</si>
  <si>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</si>
  <si>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</si>
  <si>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</si>
  <si>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</si>
  <si>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</si>
  <si>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</si>
  <si>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</si>
  <si>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</si>
  <si>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</si>
  <si>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</si>
  <si>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</si>
  <si>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</si>
  <si>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</si>
  <si>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</si>
  <si>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</si>
  <si>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</si>
  <si>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</si>
  <si>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</si>
  <si>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</si>
  <si>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</si>
  <si>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</si>
  <si>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</si>
  <si>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</si>
  <si>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</si>
  <si>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</si>
  <si>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</si>
  <si>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</si>
  <si>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</si>
  <si>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</si>
  <si>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</si>
  <si>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</si>
  <si>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</si>
  <si>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</si>
  <si>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Amathole(DC12) - Table C7 Quarterly Budget Statement - Cash Flows for 1st Quarter ended 30 September 2013 (Figures Finalised as at 2013/11/01)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</si>
  <si>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</si>
  <si>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</si>
  <si>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</si>
  <si>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</si>
  <si>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</si>
  <si>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</si>
  <si>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</si>
  <si>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</si>
  <si>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</si>
  <si>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</si>
  <si>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</si>
  <si>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</si>
  <si>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</si>
  <si>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</si>
  <si>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</si>
  <si>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</si>
  <si>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</si>
  <si>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</si>
  <si>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</si>
  <si>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</si>
  <si>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</si>
  <si>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</si>
  <si>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</si>
  <si>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</si>
  <si>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</si>
  <si>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</si>
  <si>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Amathole(DC12) - Table C9 Quarterly Budget Statement - Capital Expenditure by Asset Clas for 1st Quarter ended 30 September 2013 (Figures Finalised as at 2013/11/01)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</si>
  <si>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</si>
  <si>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</si>
  <si>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</si>
  <si>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</si>
  <si>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</si>
  <si>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</si>
  <si>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</si>
  <si>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</si>
  <si>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</si>
  <si>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</si>
  <si>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</si>
  <si>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</si>
  <si>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</si>
  <si>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</si>
  <si>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</si>
  <si>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</si>
  <si>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</si>
  <si>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</si>
  <si>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</si>
  <si>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</si>
  <si>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</si>
  <si>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</si>
  <si>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</si>
  <si>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</si>
  <si>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Amathole(DC12) - Table SC13a Quarterly Budget Statement - Capital Expenditure on New Assets by Asset Class for 1st Quarter ended 30 September 2013 (Figures Finalised as at 2013/11/01)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</si>
  <si>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</si>
  <si>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</si>
  <si>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</si>
  <si>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</si>
  <si>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</si>
  <si>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</si>
  <si>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</si>
  <si>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</si>
  <si>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</si>
  <si>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</si>
  <si>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</si>
  <si>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</si>
  <si>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</si>
  <si>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</si>
  <si>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</si>
  <si>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</si>
  <si>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</si>
  <si>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</si>
  <si>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</si>
  <si>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</si>
  <si>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</si>
  <si>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</si>
  <si>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</si>
  <si>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</si>
  <si>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</si>
  <si>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</si>
  <si>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</si>
  <si>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</si>
  <si>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</si>
  <si>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</si>
  <si>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</si>
  <si>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</si>
  <si>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</si>
  <si>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</si>
  <si>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</si>
  <si>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Amathole(DC12) - Table SC13B Quarterly Budget Statement - Capital Expenditure on Renewal of existing assets by Asset Class for 1st Quarter ended 30 September 2013 (Figures Finalised as at 2013/11/01)</t>
  </si>
  <si>
    <t>Capital Expenditure on Renewal of Existing Assets by Asset Class/Sub-class</t>
  </si>
  <si>
    <t>Total Capital Expenditure on Renewal of Existing Assets</t>
  </si>
  <si>
    <t>Eastern Cape: Amathole(DC12) - Table SC13C Quarterly Budget Statement - Repairs and Maintenance Expenditure by Asset Class for 1st Quarter ended 30 September 2013 (Figures Finalised as at 2013/11/01)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</si>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</sst>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0</v>
      </c>
      <c r="C6" s="19">
        <v>0</v>
      </c>
      <c r="D6" s="59">
        <v>240523622</v>
      </c>
      <c r="E6" s="60">
        <v>240523622</v>
      </c>
      <c r="F6" s="60">
        <v>21117731</v>
      </c>
      <c r="G6" s="60">
        <v>18294075</v>
      </c>
      <c r="H6" s="60">
        <v>18337185</v>
      </c>
      <c r="I6" s="60">
        <v>57748991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57748991</v>
      </c>
      <c r="W6" s="60">
        <v>60130906</v>
      </c>
      <c r="X6" s="60">
        <v>-2381915</v>
      </c>
      <c r="Y6" s="61">
        <v>-3.96</v>
      </c>
      <c r="Z6" s="62">
        <v>240523622</v>
      </c>
    </row>
    <row r="7" spans="1:26" ht="13.5">
      <c r="A7" s="58" t="s">
        <v>33</v>
      </c>
      <c r="B7" s="19">
        <v>0</v>
      </c>
      <c r="C7" s="19">
        <v>0</v>
      </c>
      <c r="D7" s="59">
        <v>25154772</v>
      </c>
      <c r="E7" s="60">
        <v>25154772</v>
      </c>
      <c r="F7" s="60">
        <v>-10180486</v>
      </c>
      <c r="G7" s="60">
        <v>2393892</v>
      </c>
      <c r="H7" s="60">
        <v>4006732</v>
      </c>
      <c r="I7" s="60">
        <v>-3779862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-3779862</v>
      </c>
      <c r="W7" s="60">
        <v>6288693</v>
      </c>
      <c r="X7" s="60">
        <v>-10068555</v>
      </c>
      <c r="Y7" s="61">
        <v>-160.11</v>
      </c>
      <c r="Z7" s="62">
        <v>25154772</v>
      </c>
    </row>
    <row r="8" spans="1:26" ht="13.5">
      <c r="A8" s="58" t="s">
        <v>34</v>
      </c>
      <c r="B8" s="19">
        <v>0</v>
      </c>
      <c r="C8" s="19">
        <v>0</v>
      </c>
      <c r="D8" s="59">
        <v>639696000</v>
      </c>
      <c r="E8" s="60">
        <v>639696000</v>
      </c>
      <c r="F8" s="60">
        <v>271357597</v>
      </c>
      <c r="G8" s="60">
        <v>0</v>
      </c>
      <c r="H8" s="60">
        <v>0</v>
      </c>
      <c r="I8" s="60">
        <v>271357597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271357597</v>
      </c>
      <c r="W8" s="60">
        <v>159924000</v>
      </c>
      <c r="X8" s="60">
        <v>111433597</v>
      </c>
      <c r="Y8" s="61">
        <v>69.68</v>
      </c>
      <c r="Z8" s="62">
        <v>639696000</v>
      </c>
    </row>
    <row r="9" spans="1:26" ht="13.5">
      <c r="A9" s="58" t="s">
        <v>35</v>
      </c>
      <c r="B9" s="19">
        <v>0</v>
      </c>
      <c r="C9" s="19">
        <v>0</v>
      </c>
      <c r="D9" s="59">
        <v>385254339</v>
      </c>
      <c r="E9" s="60">
        <v>385254339</v>
      </c>
      <c r="F9" s="60">
        <v>2790693</v>
      </c>
      <c r="G9" s="60">
        <v>2986028</v>
      </c>
      <c r="H9" s="60">
        <v>2592800</v>
      </c>
      <c r="I9" s="60">
        <v>8369521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8369521</v>
      </c>
      <c r="W9" s="60">
        <v>96313585</v>
      </c>
      <c r="X9" s="60">
        <v>-87944064</v>
      </c>
      <c r="Y9" s="61">
        <v>-91.31</v>
      </c>
      <c r="Z9" s="62">
        <v>385254339</v>
      </c>
    </row>
    <row r="10" spans="1:26" ht="25.5">
      <c r="A10" s="63" t="s">
        <v>277</v>
      </c>
      <c r="B10" s="64">
        <f>SUM(B5:B9)</f>
        <v>0</v>
      </c>
      <c r="C10" s="64">
        <f>SUM(C5:C9)</f>
        <v>0</v>
      </c>
      <c r="D10" s="65">
        <f aca="true" t="shared" si="0" ref="D10:Z10">SUM(D5:D9)</f>
        <v>1290628733</v>
      </c>
      <c r="E10" s="66">
        <f t="shared" si="0"/>
        <v>1290628733</v>
      </c>
      <c r="F10" s="66">
        <f t="shared" si="0"/>
        <v>285085535</v>
      </c>
      <c r="G10" s="66">
        <f t="shared" si="0"/>
        <v>23673995</v>
      </c>
      <c r="H10" s="66">
        <f t="shared" si="0"/>
        <v>24936717</v>
      </c>
      <c r="I10" s="66">
        <f t="shared" si="0"/>
        <v>333696247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333696247</v>
      </c>
      <c r="W10" s="66">
        <f t="shared" si="0"/>
        <v>322657184</v>
      </c>
      <c r="X10" s="66">
        <f t="shared" si="0"/>
        <v>11039063</v>
      </c>
      <c r="Y10" s="67">
        <f>+IF(W10&lt;&gt;0,(X10/W10)*100,0)</f>
        <v>3.4212977573126033</v>
      </c>
      <c r="Z10" s="68">
        <f t="shared" si="0"/>
        <v>1290628733</v>
      </c>
    </row>
    <row r="11" spans="1:26" ht="13.5">
      <c r="A11" s="58" t="s">
        <v>37</v>
      </c>
      <c r="B11" s="19">
        <v>0</v>
      </c>
      <c r="C11" s="19">
        <v>0</v>
      </c>
      <c r="D11" s="59">
        <v>488525270</v>
      </c>
      <c r="E11" s="60">
        <v>488525270</v>
      </c>
      <c r="F11" s="60">
        <v>34634365</v>
      </c>
      <c r="G11" s="60">
        <v>32733551</v>
      </c>
      <c r="H11" s="60">
        <v>37906004</v>
      </c>
      <c r="I11" s="60">
        <v>105273920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105273920</v>
      </c>
      <c r="W11" s="60">
        <v>122131318</v>
      </c>
      <c r="X11" s="60">
        <v>-16857398</v>
      </c>
      <c r="Y11" s="61">
        <v>-13.8</v>
      </c>
      <c r="Z11" s="62">
        <v>488525270</v>
      </c>
    </row>
    <row r="12" spans="1:26" ht="13.5">
      <c r="A12" s="58" t="s">
        <v>38</v>
      </c>
      <c r="B12" s="19">
        <v>0</v>
      </c>
      <c r="C12" s="19">
        <v>0</v>
      </c>
      <c r="D12" s="59">
        <v>14014860</v>
      </c>
      <c r="E12" s="60">
        <v>14014860</v>
      </c>
      <c r="F12" s="60">
        <v>975076</v>
      </c>
      <c r="G12" s="60">
        <v>940130</v>
      </c>
      <c r="H12" s="60">
        <v>916050</v>
      </c>
      <c r="I12" s="60">
        <v>2831256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2831256</v>
      </c>
      <c r="W12" s="60">
        <v>3503715</v>
      </c>
      <c r="X12" s="60">
        <v>-672459</v>
      </c>
      <c r="Y12" s="61">
        <v>-19.19</v>
      </c>
      <c r="Z12" s="62">
        <v>14014860</v>
      </c>
    </row>
    <row r="13" spans="1:26" ht="13.5">
      <c r="A13" s="58" t="s">
        <v>278</v>
      </c>
      <c r="B13" s="19">
        <v>0</v>
      </c>
      <c r="C13" s="19">
        <v>0</v>
      </c>
      <c r="D13" s="59">
        <v>104174070</v>
      </c>
      <c r="E13" s="60">
        <v>104174070</v>
      </c>
      <c r="F13" s="60">
        <v>0</v>
      </c>
      <c r="G13" s="60">
        <v>0</v>
      </c>
      <c r="H13" s="60">
        <v>26043518</v>
      </c>
      <c r="I13" s="60">
        <v>26043518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26043518</v>
      </c>
      <c r="W13" s="60">
        <v>26043518</v>
      </c>
      <c r="X13" s="60">
        <v>0</v>
      </c>
      <c r="Y13" s="61">
        <v>0</v>
      </c>
      <c r="Z13" s="62">
        <v>104174070</v>
      </c>
    </row>
    <row r="14" spans="1:26" ht="13.5">
      <c r="A14" s="58" t="s">
        <v>40</v>
      </c>
      <c r="B14" s="19">
        <v>0</v>
      </c>
      <c r="C14" s="19">
        <v>0</v>
      </c>
      <c r="D14" s="59">
        <v>105611</v>
      </c>
      <c r="E14" s="60">
        <v>105611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26403</v>
      </c>
      <c r="X14" s="60">
        <v>-26403</v>
      </c>
      <c r="Y14" s="61">
        <v>-100</v>
      </c>
      <c r="Z14" s="62">
        <v>105611</v>
      </c>
    </row>
    <row r="15" spans="1:26" ht="13.5">
      <c r="A15" s="58" t="s">
        <v>41</v>
      </c>
      <c r="B15" s="19">
        <v>0</v>
      </c>
      <c r="C15" s="19">
        <v>0</v>
      </c>
      <c r="D15" s="59">
        <v>57606145</v>
      </c>
      <c r="E15" s="60">
        <v>57606145</v>
      </c>
      <c r="F15" s="60">
        <v>0</v>
      </c>
      <c r="G15" s="60">
        <v>637808</v>
      </c>
      <c r="H15" s="60">
        <v>4806573</v>
      </c>
      <c r="I15" s="60">
        <v>5444381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5444381</v>
      </c>
      <c r="W15" s="60">
        <v>14401536</v>
      </c>
      <c r="X15" s="60">
        <v>-8957155</v>
      </c>
      <c r="Y15" s="61">
        <v>-62.2</v>
      </c>
      <c r="Z15" s="62">
        <v>57606145</v>
      </c>
    </row>
    <row r="16" spans="1:26" ht="13.5">
      <c r="A16" s="69" t="s">
        <v>42</v>
      </c>
      <c r="B16" s="19">
        <v>0</v>
      </c>
      <c r="C16" s="19">
        <v>0</v>
      </c>
      <c r="D16" s="59">
        <v>4318900</v>
      </c>
      <c r="E16" s="60">
        <v>4318900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1079725</v>
      </c>
      <c r="X16" s="60">
        <v>-1079725</v>
      </c>
      <c r="Y16" s="61">
        <v>-100</v>
      </c>
      <c r="Z16" s="62">
        <v>4318900</v>
      </c>
    </row>
    <row r="17" spans="1:26" ht="13.5">
      <c r="A17" s="58" t="s">
        <v>43</v>
      </c>
      <c r="B17" s="19">
        <v>0</v>
      </c>
      <c r="C17" s="19">
        <v>0</v>
      </c>
      <c r="D17" s="59">
        <v>568903837</v>
      </c>
      <c r="E17" s="60">
        <v>568903837</v>
      </c>
      <c r="F17" s="60">
        <v>37090625</v>
      </c>
      <c r="G17" s="60">
        <v>25356821</v>
      </c>
      <c r="H17" s="60">
        <v>29992294</v>
      </c>
      <c r="I17" s="60">
        <v>92439740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92439740</v>
      </c>
      <c r="W17" s="60">
        <v>142225959</v>
      </c>
      <c r="X17" s="60">
        <v>-49786219</v>
      </c>
      <c r="Y17" s="61">
        <v>-35.01</v>
      </c>
      <c r="Z17" s="62">
        <v>568903837</v>
      </c>
    </row>
    <row r="18" spans="1:26" ht="13.5">
      <c r="A18" s="70" t="s">
        <v>44</v>
      </c>
      <c r="B18" s="71">
        <f>SUM(B11:B17)</f>
        <v>0</v>
      </c>
      <c r="C18" s="71">
        <f>SUM(C11:C17)</f>
        <v>0</v>
      </c>
      <c r="D18" s="72">
        <f aca="true" t="shared" si="1" ref="D18:Z18">SUM(D11:D17)</f>
        <v>1237648693</v>
      </c>
      <c r="E18" s="73">
        <f t="shared" si="1"/>
        <v>1237648693</v>
      </c>
      <c r="F18" s="73">
        <f t="shared" si="1"/>
        <v>72700066</v>
      </c>
      <c r="G18" s="73">
        <f t="shared" si="1"/>
        <v>59668310</v>
      </c>
      <c r="H18" s="73">
        <f t="shared" si="1"/>
        <v>99664439</v>
      </c>
      <c r="I18" s="73">
        <f t="shared" si="1"/>
        <v>232032815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232032815</v>
      </c>
      <c r="W18" s="73">
        <f t="shared" si="1"/>
        <v>309412174</v>
      </c>
      <c r="X18" s="73">
        <f t="shared" si="1"/>
        <v>-77379359</v>
      </c>
      <c r="Y18" s="67">
        <f>+IF(W18&lt;&gt;0,(X18/W18)*100,0)</f>
        <v>-25.008504998255177</v>
      </c>
      <c r="Z18" s="74">
        <f t="shared" si="1"/>
        <v>1237648693</v>
      </c>
    </row>
    <row r="19" spans="1:26" ht="13.5">
      <c r="A19" s="70" t="s">
        <v>45</v>
      </c>
      <c r="B19" s="75">
        <f>+B10-B18</f>
        <v>0</v>
      </c>
      <c r="C19" s="75">
        <f>+C10-C18</f>
        <v>0</v>
      </c>
      <c r="D19" s="76">
        <f aca="true" t="shared" si="2" ref="D19:Z19">+D10-D18</f>
        <v>52980040</v>
      </c>
      <c r="E19" s="77">
        <f t="shared" si="2"/>
        <v>52980040</v>
      </c>
      <c r="F19" s="77">
        <f t="shared" si="2"/>
        <v>212385469</v>
      </c>
      <c r="G19" s="77">
        <f t="shared" si="2"/>
        <v>-35994315</v>
      </c>
      <c r="H19" s="77">
        <f t="shared" si="2"/>
        <v>-74727722</v>
      </c>
      <c r="I19" s="77">
        <f t="shared" si="2"/>
        <v>101663432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101663432</v>
      </c>
      <c r="W19" s="77">
        <f>IF(E10=E18,0,W10-W18)</f>
        <v>13245010</v>
      </c>
      <c r="X19" s="77">
        <f t="shared" si="2"/>
        <v>88418422</v>
      </c>
      <c r="Y19" s="78">
        <f>+IF(W19&lt;&gt;0,(X19/W19)*100,0)</f>
        <v>667.560250992638</v>
      </c>
      <c r="Z19" s="79">
        <f t="shared" si="2"/>
        <v>52980040</v>
      </c>
    </row>
    <row r="20" spans="1:26" ht="13.5">
      <c r="A20" s="58" t="s">
        <v>46</v>
      </c>
      <c r="B20" s="19">
        <v>0</v>
      </c>
      <c r="C20" s="19">
        <v>0</v>
      </c>
      <c r="D20" s="59">
        <v>470998000</v>
      </c>
      <c r="E20" s="60">
        <v>470998000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117749500</v>
      </c>
      <c r="X20" s="60">
        <v>-117749500</v>
      </c>
      <c r="Y20" s="61">
        <v>-100</v>
      </c>
      <c r="Z20" s="62">
        <v>470998000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0</v>
      </c>
      <c r="C22" s="86">
        <f>SUM(C19:C21)</f>
        <v>0</v>
      </c>
      <c r="D22" s="87">
        <f aca="true" t="shared" si="3" ref="D22:Z22">SUM(D19:D21)</f>
        <v>523978040</v>
      </c>
      <c r="E22" s="88">
        <f t="shared" si="3"/>
        <v>523978040</v>
      </c>
      <c r="F22" s="88">
        <f t="shared" si="3"/>
        <v>212385469</v>
      </c>
      <c r="G22" s="88">
        <f t="shared" si="3"/>
        <v>-35994315</v>
      </c>
      <c r="H22" s="88">
        <f t="shared" si="3"/>
        <v>-74727722</v>
      </c>
      <c r="I22" s="88">
        <f t="shared" si="3"/>
        <v>101663432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101663432</v>
      </c>
      <c r="W22" s="88">
        <f t="shared" si="3"/>
        <v>130994510</v>
      </c>
      <c r="X22" s="88">
        <f t="shared" si="3"/>
        <v>-29331078</v>
      </c>
      <c r="Y22" s="89">
        <f>+IF(W22&lt;&gt;0,(X22/W22)*100,0)</f>
        <v>-22.3910742518904</v>
      </c>
      <c r="Z22" s="90">
        <f t="shared" si="3"/>
        <v>523978040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0</v>
      </c>
      <c r="C24" s="75">
        <f>SUM(C22:C23)</f>
        <v>0</v>
      </c>
      <c r="D24" s="76">
        <f aca="true" t="shared" si="4" ref="D24:Z24">SUM(D22:D23)</f>
        <v>523978040</v>
      </c>
      <c r="E24" s="77">
        <f t="shared" si="4"/>
        <v>523978040</v>
      </c>
      <c r="F24" s="77">
        <f t="shared" si="4"/>
        <v>212385469</v>
      </c>
      <c r="G24" s="77">
        <f t="shared" si="4"/>
        <v>-35994315</v>
      </c>
      <c r="H24" s="77">
        <f t="shared" si="4"/>
        <v>-74727722</v>
      </c>
      <c r="I24" s="77">
        <f t="shared" si="4"/>
        <v>101663432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101663432</v>
      </c>
      <c r="W24" s="77">
        <f t="shared" si="4"/>
        <v>130994510</v>
      </c>
      <c r="X24" s="77">
        <f t="shared" si="4"/>
        <v>-29331078</v>
      </c>
      <c r="Y24" s="78">
        <f>+IF(W24&lt;&gt;0,(X24/W24)*100,0)</f>
        <v>-22.3910742518904</v>
      </c>
      <c r="Z24" s="79">
        <f t="shared" si="4"/>
        <v>523978040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0</v>
      </c>
      <c r="C27" s="22">
        <v>0</v>
      </c>
      <c r="D27" s="99">
        <v>523978058</v>
      </c>
      <c r="E27" s="100">
        <v>523978058</v>
      </c>
      <c r="F27" s="100">
        <v>13877276</v>
      </c>
      <c r="G27" s="100">
        <v>16664779</v>
      </c>
      <c r="H27" s="100">
        <v>12885301</v>
      </c>
      <c r="I27" s="100">
        <v>43427356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43427356</v>
      </c>
      <c r="W27" s="100">
        <v>130994515</v>
      </c>
      <c r="X27" s="100">
        <v>-87567159</v>
      </c>
      <c r="Y27" s="101">
        <v>-66.85</v>
      </c>
      <c r="Z27" s="102">
        <v>523978058</v>
      </c>
    </row>
    <row r="28" spans="1:26" ht="13.5">
      <c r="A28" s="103" t="s">
        <v>46</v>
      </c>
      <c r="B28" s="19">
        <v>0</v>
      </c>
      <c r="C28" s="19">
        <v>0</v>
      </c>
      <c r="D28" s="59">
        <v>470998000</v>
      </c>
      <c r="E28" s="60">
        <v>470998000</v>
      </c>
      <c r="F28" s="60">
        <v>13705387</v>
      </c>
      <c r="G28" s="60">
        <v>16351095</v>
      </c>
      <c r="H28" s="60">
        <v>12299867</v>
      </c>
      <c r="I28" s="60">
        <v>42356349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42356349</v>
      </c>
      <c r="W28" s="60">
        <v>117749500</v>
      </c>
      <c r="X28" s="60">
        <v>-75393151</v>
      </c>
      <c r="Y28" s="61">
        <v>-64.03</v>
      </c>
      <c r="Z28" s="62">
        <v>470998000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52980058</v>
      </c>
      <c r="E31" s="60">
        <v>52980058</v>
      </c>
      <c r="F31" s="60">
        <v>171890</v>
      </c>
      <c r="G31" s="60">
        <v>313685</v>
      </c>
      <c r="H31" s="60">
        <v>585434</v>
      </c>
      <c r="I31" s="60">
        <v>1071009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1071009</v>
      </c>
      <c r="W31" s="60">
        <v>13245015</v>
      </c>
      <c r="X31" s="60">
        <v>-12174006</v>
      </c>
      <c r="Y31" s="61">
        <v>-91.91</v>
      </c>
      <c r="Z31" s="62">
        <v>52980058</v>
      </c>
    </row>
    <row r="32" spans="1:26" ht="13.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523978058</v>
      </c>
      <c r="E32" s="100">
        <f t="shared" si="5"/>
        <v>523978058</v>
      </c>
      <c r="F32" s="100">
        <f t="shared" si="5"/>
        <v>13877277</v>
      </c>
      <c r="G32" s="100">
        <f t="shared" si="5"/>
        <v>16664780</v>
      </c>
      <c r="H32" s="100">
        <f t="shared" si="5"/>
        <v>12885301</v>
      </c>
      <c r="I32" s="100">
        <f t="shared" si="5"/>
        <v>43427358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43427358</v>
      </c>
      <c r="W32" s="100">
        <f t="shared" si="5"/>
        <v>130994515</v>
      </c>
      <c r="X32" s="100">
        <f t="shared" si="5"/>
        <v>-87567157</v>
      </c>
      <c r="Y32" s="101">
        <f>+IF(W32&lt;&gt;0,(X32/W32)*100,0)</f>
        <v>-66.84795695453354</v>
      </c>
      <c r="Z32" s="102">
        <f t="shared" si="5"/>
        <v>523978058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820866918</v>
      </c>
      <c r="C35" s="19">
        <v>0</v>
      </c>
      <c r="D35" s="59">
        <v>1128314614</v>
      </c>
      <c r="E35" s="60">
        <v>1128314614</v>
      </c>
      <c r="F35" s="60">
        <v>1049785637</v>
      </c>
      <c r="G35" s="60">
        <v>1038829388</v>
      </c>
      <c r="H35" s="60">
        <v>966211402</v>
      </c>
      <c r="I35" s="60">
        <v>966211402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966211402</v>
      </c>
      <c r="W35" s="60">
        <v>282078654</v>
      </c>
      <c r="X35" s="60">
        <v>684132748</v>
      </c>
      <c r="Y35" s="61">
        <v>242.53</v>
      </c>
      <c r="Z35" s="62">
        <v>1128314614</v>
      </c>
    </row>
    <row r="36" spans="1:26" ht="13.5">
      <c r="A36" s="58" t="s">
        <v>57</v>
      </c>
      <c r="B36" s="19">
        <v>3266769461</v>
      </c>
      <c r="C36" s="19">
        <v>0</v>
      </c>
      <c r="D36" s="59">
        <v>3357377762</v>
      </c>
      <c r="E36" s="60">
        <v>3357377762</v>
      </c>
      <c r="F36" s="60">
        <v>2809056967</v>
      </c>
      <c r="G36" s="60">
        <v>3267258682</v>
      </c>
      <c r="H36" s="60">
        <v>3241800597</v>
      </c>
      <c r="I36" s="60">
        <v>3241800597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3241800597</v>
      </c>
      <c r="W36" s="60">
        <v>839344441</v>
      </c>
      <c r="X36" s="60">
        <v>2402456156</v>
      </c>
      <c r="Y36" s="61">
        <v>286.23</v>
      </c>
      <c r="Z36" s="62">
        <v>3357377762</v>
      </c>
    </row>
    <row r="37" spans="1:26" ht="13.5">
      <c r="A37" s="58" t="s">
        <v>58</v>
      </c>
      <c r="B37" s="19">
        <v>229663359</v>
      </c>
      <c r="C37" s="19">
        <v>0</v>
      </c>
      <c r="D37" s="59">
        <v>311225688</v>
      </c>
      <c r="E37" s="60">
        <v>311225688</v>
      </c>
      <c r="F37" s="60">
        <v>280895302</v>
      </c>
      <c r="G37" s="60">
        <v>274021445</v>
      </c>
      <c r="H37" s="60">
        <v>251458205</v>
      </c>
      <c r="I37" s="60">
        <v>251458205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251458205</v>
      </c>
      <c r="W37" s="60">
        <v>77806422</v>
      </c>
      <c r="X37" s="60">
        <v>173651783</v>
      </c>
      <c r="Y37" s="61">
        <v>223.18</v>
      </c>
      <c r="Z37" s="62">
        <v>311225688</v>
      </c>
    </row>
    <row r="38" spans="1:26" ht="13.5">
      <c r="A38" s="58" t="s">
        <v>59</v>
      </c>
      <c r="B38" s="19">
        <v>171335291</v>
      </c>
      <c r="C38" s="19">
        <v>0</v>
      </c>
      <c r="D38" s="59">
        <v>161194207</v>
      </c>
      <c r="E38" s="60">
        <v>161194207</v>
      </c>
      <c r="F38" s="60">
        <v>150238542</v>
      </c>
      <c r="G38" s="60">
        <v>169753214</v>
      </c>
      <c r="H38" s="60">
        <v>168963671</v>
      </c>
      <c r="I38" s="60">
        <v>168963671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168963671</v>
      </c>
      <c r="W38" s="60">
        <v>40298552</v>
      </c>
      <c r="X38" s="60">
        <v>128665119</v>
      </c>
      <c r="Y38" s="61">
        <v>319.28</v>
      </c>
      <c r="Z38" s="62">
        <v>161194207</v>
      </c>
    </row>
    <row r="39" spans="1:26" ht="13.5">
      <c r="A39" s="58" t="s">
        <v>60</v>
      </c>
      <c r="B39" s="19">
        <v>3686637729</v>
      </c>
      <c r="C39" s="19">
        <v>0</v>
      </c>
      <c r="D39" s="59">
        <v>4013272481</v>
      </c>
      <c r="E39" s="60">
        <v>4013272481</v>
      </c>
      <c r="F39" s="60">
        <v>3427708760</v>
      </c>
      <c r="G39" s="60">
        <v>3862313411</v>
      </c>
      <c r="H39" s="60">
        <v>3787590123</v>
      </c>
      <c r="I39" s="60">
        <v>3787590123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3787590123</v>
      </c>
      <c r="W39" s="60">
        <v>1003318120</v>
      </c>
      <c r="X39" s="60">
        <v>2784272003</v>
      </c>
      <c r="Y39" s="61">
        <v>277.51</v>
      </c>
      <c r="Z39" s="62">
        <v>4013272481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0</v>
      </c>
      <c r="C42" s="19">
        <v>0</v>
      </c>
      <c r="D42" s="59">
        <v>542221544</v>
      </c>
      <c r="E42" s="60">
        <v>542221544</v>
      </c>
      <c r="F42" s="60">
        <v>386679944</v>
      </c>
      <c r="G42" s="60">
        <v>-60136194</v>
      </c>
      <c r="H42" s="60">
        <v>-80924486</v>
      </c>
      <c r="I42" s="60">
        <v>245619264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245619264</v>
      </c>
      <c r="W42" s="60">
        <v>234316867</v>
      </c>
      <c r="X42" s="60">
        <v>11302397</v>
      </c>
      <c r="Y42" s="61">
        <v>4.82</v>
      </c>
      <c r="Z42" s="62">
        <v>542221544</v>
      </c>
    </row>
    <row r="43" spans="1:26" ht="13.5">
      <c r="A43" s="58" t="s">
        <v>63</v>
      </c>
      <c r="B43" s="19">
        <v>0</v>
      </c>
      <c r="C43" s="19">
        <v>0</v>
      </c>
      <c r="D43" s="59">
        <v>-543221547</v>
      </c>
      <c r="E43" s="60">
        <v>-543221547</v>
      </c>
      <c r="F43" s="60">
        <v>0</v>
      </c>
      <c r="G43" s="60">
        <v>0</v>
      </c>
      <c r="H43" s="60">
        <v>89254</v>
      </c>
      <c r="I43" s="60">
        <v>89254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89254</v>
      </c>
      <c r="W43" s="60">
        <v>-53681501</v>
      </c>
      <c r="X43" s="60">
        <v>53770755</v>
      </c>
      <c r="Y43" s="61">
        <v>-100.17</v>
      </c>
      <c r="Z43" s="62">
        <v>-543221547</v>
      </c>
    </row>
    <row r="44" spans="1:26" ht="13.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-23637</v>
      </c>
      <c r="X44" s="60">
        <v>23637</v>
      </c>
      <c r="Y44" s="61">
        <v>-100</v>
      </c>
      <c r="Z44" s="62">
        <v>0</v>
      </c>
    </row>
    <row r="45" spans="1:26" ht="13.5">
      <c r="A45" s="70" t="s">
        <v>65</v>
      </c>
      <c r="B45" s="22">
        <v>0</v>
      </c>
      <c r="C45" s="22">
        <v>0</v>
      </c>
      <c r="D45" s="99">
        <v>373136404</v>
      </c>
      <c r="E45" s="100">
        <v>373136404</v>
      </c>
      <c r="F45" s="100">
        <v>1120736818</v>
      </c>
      <c r="G45" s="100">
        <v>1060600624</v>
      </c>
      <c r="H45" s="100">
        <v>979765392</v>
      </c>
      <c r="I45" s="100">
        <v>979765392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979765392</v>
      </c>
      <c r="W45" s="100">
        <v>554748136</v>
      </c>
      <c r="X45" s="100">
        <v>425017256</v>
      </c>
      <c r="Y45" s="101">
        <v>76.61</v>
      </c>
      <c r="Z45" s="102">
        <v>373136404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48240286</v>
      </c>
      <c r="C49" s="52">
        <v>0</v>
      </c>
      <c r="D49" s="129">
        <v>19732192</v>
      </c>
      <c r="E49" s="54">
        <v>19298170</v>
      </c>
      <c r="F49" s="54">
        <v>0</v>
      </c>
      <c r="G49" s="54">
        <v>0</v>
      </c>
      <c r="H49" s="54">
        <v>0</v>
      </c>
      <c r="I49" s="54">
        <v>18181097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16999239</v>
      </c>
      <c r="W49" s="54">
        <v>17506870</v>
      </c>
      <c r="X49" s="54">
        <v>82203463</v>
      </c>
      <c r="Y49" s="54">
        <v>170244886</v>
      </c>
      <c r="Z49" s="130">
        <v>392406203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-262718</v>
      </c>
      <c r="C51" s="52">
        <v>0</v>
      </c>
      <c r="D51" s="129">
        <v>-89302</v>
      </c>
      <c r="E51" s="54">
        <v>-143060</v>
      </c>
      <c r="F51" s="54">
        <v>0</v>
      </c>
      <c r="G51" s="54">
        <v>0</v>
      </c>
      <c r="H51" s="54">
        <v>0</v>
      </c>
      <c r="I51" s="54">
        <v>-67088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-562168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101.08065191877324</v>
      </c>
      <c r="E58" s="7">
        <f t="shared" si="6"/>
        <v>101.08065191877324</v>
      </c>
      <c r="F58" s="7">
        <f t="shared" si="6"/>
        <v>44.599531130456825</v>
      </c>
      <c r="G58" s="7">
        <f t="shared" si="6"/>
        <v>45.140611409979705</v>
      </c>
      <c r="H58" s="7">
        <f t="shared" si="6"/>
        <v>38.298883119796336</v>
      </c>
      <c r="I58" s="7">
        <f t="shared" si="6"/>
        <v>42.75391841768016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42.75391841768016</v>
      </c>
      <c r="W58" s="7">
        <f t="shared" si="6"/>
        <v>96.00058315641489</v>
      </c>
      <c r="X58" s="7">
        <f t="shared" si="6"/>
        <v>0</v>
      </c>
      <c r="Y58" s="7">
        <f t="shared" si="6"/>
        <v>0</v>
      </c>
      <c r="Z58" s="8">
        <f t="shared" si="6"/>
        <v>101.08065191877324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101.21237613825723</v>
      </c>
      <c r="E60" s="13">
        <f t="shared" si="7"/>
        <v>101.21237613825723</v>
      </c>
      <c r="F60" s="13">
        <f t="shared" si="7"/>
        <v>49.18827690342301</v>
      </c>
      <c r="G60" s="13">
        <f t="shared" si="7"/>
        <v>50.70825390187807</v>
      </c>
      <c r="H60" s="13">
        <f t="shared" si="7"/>
        <v>43.14646986437668</v>
      </c>
      <c r="I60" s="13">
        <f t="shared" si="7"/>
        <v>47.75131395802223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47.75131395802223</v>
      </c>
      <c r="W60" s="13">
        <f t="shared" si="7"/>
        <v>95.51308107680933</v>
      </c>
      <c r="X60" s="13">
        <f t="shared" si="7"/>
        <v>0</v>
      </c>
      <c r="Y60" s="13">
        <f t="shared" si="7"/>
        <v>0</v>
      </c>
      <c r="Z60" s="14">
        <f t="shared" si="7"/>
        <v>101.21237613825723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101.2123767964042</v>
      </c>
      <c r="E62" s="13">
        <f t="shared" si="7"/>
        <v>101.2123767964042</v>
      </c>
      <c r="F62" s="13">
        <f t="shared" si="7"/>
        <v>70.7402012498145</v>
      </c>
      <c r="G62" s="13">
        <f t="shared" si="7"/>
        <v>78.31582669086679</v>
      </c>
      <c r="H62" s="13">
        <f t="shared" si="7"/>
        <v>67.0451729768188</v>
      </c>
      <c r="I62" s="13">
        <f t="shared" si="7"/>
        <v>71.94370317387757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71.94370317387757</v>
      </c>
      <c r="W62" s="13">
        <f t="shared" si="7"/>
        <v>95.5130821205141</v>
      </c>
      <c r="X62" s="13">
        <f t="shared" si="7"/>
        <v>0</v>
      </c>
      <c r="Y62" s="13">
        <f t="shared" si="7"/>
        <v>0</v>
      </c>
      <c r="Z62" s="14">
        <f t="shared" si="7"/>
        <v>101.2123767964042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101.21237332247377</v>
      </c>
      <c r="E63" s="13">
        <f t="shared" si="7"/>
        <v>101.21237332247377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95.51308012375974</v>
      </c>
      <c r="X63" s="13">
        <f t="shared" si="7"/>
        <v>0</v>
      </c>
      <c r="Y63" s="13">
        <f t="shared" si="7"/>
        <v>0</v>
      </c>
      <c r="Z63" s="14">
        <f t="shared" si="7"/>
        <v>101.21237332247377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101.2124081519436</v>
      </c>
      <c r="E65" s="13">
        <f t="shared" si="7"/>
        <v>101.2124081519436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95.5130510344726</v>
      </c>
      <c r="X65" s="13">
        <f t="shared" si="7"/>
        <v>0</v>
      </c>
      <c r="Y65" s="13">
        <f t="shared" si="7"/>
        <v>0</v>
      </c>
      <c r="Z65" s="14">
        <f t="shared" si="7"/>
        <v>101.2124081519436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1" t="s">
        <v>285</v>
      </c>
      <c r="B67" s="24"/>
      <c r="C67" s="24"/>
      <c r="D67" s="25">
        <v>269841838</v>
      </c>
      <c r="E67" s="26">
        <v>269841838</v>
      </c>
      <c r="F67" s="26">
        <v>23290487</v>
      </c>
      <c r="G67" s="26">
        <v>20550466</v>
      </c>
      <c r="H67" s="26">
        <v>20658169</v>
      </c>
      <c r="I67" s="26">
        <v>64499122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64499122</v>
      </c>
      <c r="W67" s="26">
        <v>67460460</v>
      </c>
      <c r="X67" s="26"/>
      <c r="Y67" s="25"/>
      <c r="Z67" s="27">
        <v>269841838</v>
      </c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/>
      <c r="C69" s="19"/>
      <c r="D69" s="20">
        <v>240523622</v>
      </c>
      <c r="E69" s="21">
        <v>240523622</v>
      </c>
      <c r="F69" s="21">
        <v>21117731</v>
      </c>
      <c r="G69" s="21">
        <v>18294075</v>
      </c>
      <c r="H69" s="21">
        <v>18337185</v>
      </c>
      <c r="I69" s="21">
        <v>57748991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57748991</v>
      </c>
      <c r="W69" s="21">
        <v>60130906</v>
      </c>
      <c r="X69" s="21"/>
      <c r="Y69" s="20"/>
      <c r="Z69" s="23">
        <v>240523622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>
        <v>162280572</v>
      </c>
      <c r="E71" s="21">
        <v>162280572</v>
      </c>
      <c r="F71" s="21">
        <v>14683939</v>
      </c>
      <c r="G71" s="21">
        <v>11845123</v>
      </c>
      <c r="H71" s="21">
        <v>11800772</v>
      </c>
      <c r="I71" s="21">
        <v>38329834</v>
      </c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>
        <v>38329834</v>
      </c>
      <c r="W71" s="21">
        <v>40570143</v>
      </c>
      <c r="X71" s="21"/>
      <c r="Y71" s="20"/>
      <c r="Z71" s="23">
        <v>162280572</v>
      </c>
    </row>
    <row r="72" spans="1:26" ht="13.5" hidden="1">
      <c r="A72" s="39" t="s">
        <v>105</v>
      </c>
      <c r="B72" s="19"/>
      <c r="C72" s="19"/>
      <c r="D72" s="20">
        <v>74983999</v>
      </c>
      <c r="E72" s="21">
        <v>74983999</v>
      </c>
      <c r="F72" s="21">
        <v>6136908</v>
      </c>
      <c r="G72" s="21">
        <v>6152443</v>
      </c>
      <c r="H72" s="21">
        <v>6240784</v>
      </c>
      <c r="I72" s="21">
        <v>18530135</v>
      </c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>
        <v>18530135</v>
      </c>
      <c r="W72" s="21">
        <v>18746000</v>
      </c>
      <c r="X72" s="21"/>
      <c r="Y72" s="20"/>
      <c r="Z72" s="23">
        <v>74983999</v>
      </c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>
        <v>3259051</v>
      </c>
      <c r="E74" s="21">
        <v>3259051</v>
      </c>
      <c r="F74" s="21">
        <v>296884</v>
      </c>
      <c r="G74" s="21">
        <v>296509</v>
      </c>
      <c r="H74" s="21">
        <v>295629</v>
      </c>
      <c r="I74" s="21">
        <v>889022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>
        <v>889022</v>
      </c>
      <c r="W74" s="21">
        <v>814763</v>
      </c>
      <c r="X74" s="21"/>
      <c r="Y74" s="20"/>
      <c r="Z74" s="23">
        <v>3259051</v>
      </c>
    </row>
    <row r="75" spans="1:26" ht="13.5" hidden="1">
      <c r="A75" s="40" t="s">
        <v>110</v>
      </c>
      <c r="B75" s="28"/>
      <c r="C75" s="28"/>
      <c r="D75" s="29">
        <v>29318216</v>
      </c>
      <c r="E75" s="30">
        <v>29318216</v>
      </c>
      <c r="F75" s="30">
        <v>2172756</v>
      </c>
      <c r="G75" s="30">
        <v>2256391</v>
      </c>
      <c r="H75" s="30">
        <v>2320984</v>
      </c>
      <c r="I75" s="30">
        <v>6750131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>
        <v>6750131</v>
      </c>
      <c r="W75" s="30">
        <v>7329554</v>
      </c>
      <c r="X75" s="30"/>
      <c r="Y75" s="29"/>
      <c r="Z75" s="31">
        <v>29318216</v>
      </c>
    </row>
    <row r="76" spans="1:26" ht="13.5" hidden="1">
      <c r="A76" s="42" t="s">
        <v>286</v>
      </c>
      <c r="B76" s="32"/>
      <c r="C76" s="32"/>
      <c r="D76" s="33">
        <v>272757889</v>
      </c>
      <c r="E76" s="34">
        <v>272757889</v>
      </c>
      <c r="F76" s="34">
        <v>10387448</v>
      </c>
      <c r="G76" s="34">
        <v>9276606</v>
      </c>
      <c r="H76" s="34">
        <v>7911848</v>
      </c>
      <c r="I76" s="34">
        <v>27575902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27575902</v>
      </c>
      <c r="W76" s="34">
        <v>64762435</v>
      </c>
      <c r="X76" s="34"/>
      <c r="Y76" s="33"/>
      <c r="Z76" s="35">
        <v>272757889</v>
      </c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/>
      <c r="C78" s="19"/>
      <c r="D78" s="20">
        <v>243439673</v>
      </c>
      <c r="E78" s="21">
        <v>243439673</v>
      </c>
      <c r="F78" s="21">
        <v>10387448</v>
      </c>
      <c r="G78" s="21">
        <v>9276606</v>
      </c>
      <c r="H78" s="21">
        <v>7911848</v>
      </c>
      <c r="I78" s="21">
        <v>27575902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27575902</v>
      </c>
      <c r="W78" s="21">
        <v>57432881</v>
      </c>
      <c r="X78" s="21"/>
      <c r="Y78" s="20"/>
      <c r="Z78" s="23">
        <v>243439673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>
        <v>164248024</v>
      </c>
      <c r="E80" s="21">
        <v>164248024</v>
      </c>
      <c r="F80" s="21">
        <v>10387448</v>
      </c>
      <c r="G80" s="21">
        <v>9276606</v>
      </c>
      <c r="H80" s="21">
        <v>7911848</v>
      </c>
      <c r="I80" s="21">
        <v>27575902</v>
      </c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>
        <v>27575902</v>
      </c>
      <c r="W80" s="21">
        <v>38749794</v>
      </c>
      <c r="X80" s="21"/>
      <c r="Y80" s="20"/>
      <c r="Z80" s="23">
        <v>164248024</v>
      </c>
    </row>
    <row r="81" spans="1:26" ht="13.5" hidden="1">
      <c r="A81" s="39" t="s">
        <v>105</v>
      </c>
      <c r="B81" s="19"/>
      <c r="C81" s="19"/>
      <c r="D81" s="20">
        <v>75893085</v>
      </c>
      <c r="E81" s="21">
        <v>75893085</v>
      </c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>
        <v>17904882</v>
      </c>
      <c r="X81" s="21"/>
      <c r="Y81" s="20"/>
      <c r="Z81" s="23">
        <v>75893085</v>
      </c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>
        <v>3298564</v>
      </c>
      <c r="E83" s="21">
        <v>3298564</v>
      </c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>
        <v>778205</v>
      </c>
      <c r="X83" s="21"/>
      <c r="Y83" s="20"/>
      <c r="Z83" s="23">
        <v>3298564</v>
      </c>
    </row>
    <row r="84" spans="1:26" ht="13.5" hidden="1">
      <c r="A84" s="40" t="s">
        <v>110</v>
      </c>
      <c r="B84" s="28"/>
      <c r="C84" s="28"/>
      <c r="D84" s="29">
        <v>29318216</v>
      </c>
      <c r="E84" s="30">
        <v>29318216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7329554</v>
      </c>
      <c r="X84" s="30"/>
      <c r="Y84" s="29"/>
      <c r="Z84" s="31">
        <v>29318216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19588400</v>
      </c>
      <c r="F5" s="358">
        <f t="shared" si="0"/>
        <v>19588400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4897100</v>
      </c>
      <c r="Y5" s="358">
        <f t="shared" si="0"/>
        <v>-4897100</v>
      </c>
      <c r="Z5" s="359">
        <f>+IF(X5&lt;&gt;0,+(Y5/X5)*100,0)</f>
        <v>-100</v>
      </c>
      <c r="AA5" s="360">
        <f>+AA6+AA8+AA11+AA13+AA15</f>
        <v>19588400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2126000</v>
      </c>
      <c r="F6" s="59">
        <f t="shared" si="1"/>
        <v>2126000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531500</v>
      </c>
      <c r="Y6" s="59">
        <f t="shared" si="1"/>
        <v>-531500</v>
      </c>
      <c r="Z6" s="61">
        <f>+IF(X6&lt;&gt;0,+(Y6/X6)*100,0)</f>
        <v>-100</v>
      </c>
      <c r="AA6" s="62">
        <f t="shared" si="1"/>
        <v>2126000</v>
      </c>
    </row>
    <row r="7" spans="1:27" ht="13.5">
      <c r="A7" s="291" t="s">
        <v>228</v>
      </c>
      <c r="B7" s="142"/>
      <c r="C7" s="60"/>
      <c r="D7" s="340"/>
      <c r="E7" s="60">
        <v>2126000</v>
      </c>
      <c r="F7" s="59">
        <v>2126000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531500</v>
      </c>
      <c r="Y7" s="59">
        <v>-531500</v>
      </c>
      <c r="Z7" s="61">
        <v>-100</v>
      </c>
      <c r="AA7" s="62">
        <v>2126000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11662400</v>
      </c>
      <c r="F11" s="364">
        <f t="shared" si="3"/>
        <v>11662400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2915600</v>
      </c>
      <c r="Y11" s="364">
        <f t="shared" si="3"/>
        <v>-2915600</v>
      </c>
      <c r="Z11" s="365">
        <f>+IF(X11&lt;&gt;0,+(Y11/X11)*100,0)</f>
        <v>-100</v>
      </c>
      <c r="AA11" s="366">
        <f t="shared" si="3"/>
        <v>11662400</v>
      </c>
    </row>
    <row r="12" spans="1:27" ht="13.5">
      <c r="A12" s="291" t="s">
        <v>231</v>
      </c>
      <c r="B12" s="136"/>
      <c r="C12" s="60"/>
      <c r="D12" s="340"/>
      <c r="E12" s="60">
        <v>11662400</v>
      </c>
      <c r="F12" s="59">
        <v>11662400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2915600</v>
      </c>
      <c r="Y12" s="59">
        <v>-2915600</v>
      </c>
      <c r="Z12" s="61">
        <v>-100</v>
      </c>
      <c r="AA12" s="62">
        <v>11662400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5800000</v>
      </c>
      <c r="F13" s="342">
        <f t="shared" si="4"/>
        <v>5800000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1450000</v>
      </c>
      <c r="Y13" s="342">
        <f t="shared" si="4"/>
        <v>-1450000</v>
      </c>
      <c r="Z13" s="335">
        <f>+IF(X13&lt;&gt;0,+(Y13/X13)*100,0)</f>
        <v>-100</v>
      </c>
      <c r="AA13" s="273">
        <f t="shared" si="4"/>
        <v>5800000</v>
      </c>
    </row>
    <row r="14" spans="1:27" ht="13.5">
      <c r="A14" s="291" t="s">
        <v>232</v>
      </c>
      <c r="B14" s="136"/>
      <c r="C14" s="60"/>
      <c r="D14" s="340"/>
      <c r="E14" s="60">
        <v>5800000</v>
      </c>
      <c r="F14" s="59">
        <v>5800000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1450000</v>
      </c>
      <c r="Y14" s="59">
        <v>-1450000</v>
      </c>
      <c r="Z14" s="61">
        <v>-100</v>
      </c>
      <c r="AA14" s="62">
        <v>5800000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14476240</v>
      </c>
      <c r="F40" s="345">
        <f t="shared" si="9"/>
        <v>14476240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3619060</v>
      </c>
      <c r="Y40" s="345">
        <f t="shared" si="9"/>
        <v>-3619060</v>
      </c>
      <c r="Z40" s="336">
        <f>+IF(X40&lt;&gt;0,+(Y40/X40)*100,0)</f>
        <v>-100</v>
      </c>
      <c r="AA40" s="350">
        <f>SUM(AA41:AA49)</f>
        <v>14476240</v>
      </c>
    </row>
    <row r="41" spans="1:27" ht="13.5">
      <c r="A41" s="361" t="s">
        <v>247</v>
      </c>
      <c r="B41" s="142"/>
      <c r="C41" s="362"/>
      <c r="D41" s="363"/>
      <c r="E41" s="362">
        <v>5602000</v>
      </c>
      <c r="F41" s="364">
        <v>5602000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1400500</v>
      </c>
      <c r="Y41" s="364">
        <v>-1400500</v>
      </c>
      <c r="Z41" s="365">
        <v>-100</v>
      </c>
      <c r="AA41" s="366">
        <v>5602000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1834500</v>
      </c>
      <c r="F43" s="370">
        <v>1834500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458625</v>
      </c>
      <c r="Y43" s="370">
        <v>-458625</v>
      </c>
      <c r="Z43" s="371">
        <v>-100</v>
      </c>
      <c r="AA43" s="303">
        <v>1834500</v>
      </c>
    </row>
    <row r="44" spans="1:27" ht="13.5">
      <c r="A44" s="361" t="s">
        <v>250</v>
      </c>
      <c r="B44" s="136"/>
      <c r="C44" s="60"/>
      <c r="D44" s="368"/>
      <c r="E44" s="54">
        <v>261500</v>
      </c>
      <c r="F44" s="53">
        <v>261500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65375</v>
      </c>
      <c r="Y44" s="53">
        <v>-65375</v>
      </c>
      <c r="Z44" s="94">
        <v>-100</v>
      </c>
      <c r="AA44" s="95">
        <v>261500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6778240</v>
      </c>
      <c r="F48" s="53">
        <v>6778240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1694560</v>
      </c>
      <c r="Y48" s="53">
        <v>-1694560</v>
      </c>
      <c r="Z48" s="94">
        <v>-100</v>
      </c>
      <c r="AA48" s="95">
        <v>6778240</v>
      </c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34064640</v>
      </c>
      <c r="F60" s="264">
        <f t="shared" si="14"/>
        <v>34064640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8516160</v>
      </c>
      <c r="Y60" s="264">
        <f t="shared" si="14"/>
        <v>-8516160</v>
      </c>
      <c r="Z60" s="337">
        <f>+IF(X60&lt;&gt;0,+(Y60/X60)*100,0)</f>
        <v>-100</v>
      </c>
      <c r="AA60" s="232">
        <f>+AA57+AA54+AA51+AA40+AA37+AA34+AA22+AA5</f>
        <v>34064640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1187941216</v>
      </c>
      <c r="F5" s="100">
        <f t="shared" si="0"/>
        <v>1187941216</v>
      </c>
      <c r="G5" s="100">
        <f t="shared" si="0"/>
        <v>235082058</v>
      </c>
      <c r="H5" s="100">
        <f t="shared" si="0"/>
        <v>3025047</v>
      </c>
      <c r="I5" s="100">
        <f t="shared" si="0"/>
        <v>4200786</v>
      </c>
      <c r="J5" s="100">
        <f t="shared" si="0"/>
        <v>242307891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242307891</v>
      </c>
      <c r="X5" s="100">
        <f t="shared" si="0"/>
        <v>296985305</v>
      </c>
      <c r="Y5" s="100">
        <f t="shared" si="0"/>
        <v>-54677414</v>
      </c>
      <c r="Z5" s="137">
        <f>+IF(X5&lt;&gt;0,+(Y5/X5)*100,0)</f>
        <v>-18.410814636097903</v>
      </c>
      <c r="AA5" s="153">
        <f>SUM(AA6:AA8)</f>
        <v>1187941216</v>
      </c>
    </row>
    <row r="6" spans="1:27" ht="13.5">
      <c r="A6" s="138" t="s">
        <v>75</v>
      </c>
      <c r="B6" s="136"/>
      <c r="C6" s="155"/>
      <c r="D6" s="155"/>
      <c r="E6" s="156">
        <v>989783614</v>
      </c>
      <c r="F6" s="60">
        <v>989783614</v>
      </c>
      <c r="G6" s="60">
        <v>182083096</v>
      </c>
      <c r="H6" s="60">
        <v>595768</v>
      </c>
      <c r="I6" s="60">
        <v>193785</v>
      </c>
      <c r="J6" s="60">
        <v>182872649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182872649</v>
      </c>
      <c r="X6" s="60">
        <v>247445904</v>
      </c>
      <c r="Y6" s="60">
        <v>-64573255</v>
      </c>
      <c r="Z6" s="140">
        <v>-26.1</v>
      </c>
      <c r="AA6" s="155">
        <v>989783614</v>
      </c>
    </row>
    <row r="7" spans="1:27" ht="13.5">
      <c r="A7" s="138" t="s">
        <v>76</v>
      </c>
      <c r="B7" s="136"/>
      <c r="C7" s="157"/>
      <c r="D7" s="157"/>
      <c r="E7" s="158">
        <v>107856139</v>
      </c>
      <c r="F7" s="159">
        <v>107856139</v>
      </c>
      <c r="G7" s="159">
        <v>21071455</v>
      </c>
      <c r="H7" s="159">
        <v>2394486</v>
      </c>
      <c r="I7" s="159">
        <v>3967964</v>
      </c>
      <c r="J7" s="159">
        <v>27433905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27433905</v>
      </c>
      <c r="X7" s="159">
        <v>26964035</v>
      </c>
      <c r="Y7" s="159">
        <v>469870</v>
      </c>
      <c r="Z7" s="141">
        <v>1.74</v>
      </c>
      <c r="AA7" s="157">
        <v>107856139</v>
      </c>
    </row>
    <row r="8" spans="1:27" ht="13.5">
      <c r="A8" s="138" t="s">
        <v>77</v>
      </c>
      <c r="B8" s="136"/>
      <c r="C8" s="155"/>
      <c r="D8" s="155"/>
      <c r="E8" s="156">
        <v>90301463</v>
      </c>
      <c r="F8" s="60">
        <v>90301463</v>
      </c>
      <c r="G8" s="60">
        <v>31927507</v>
      </c>
      <c r="H8" s="60">
        <v>34793</v>
      </c>
      <c r="I8" s="60">
        <v>39037</v>
      </c>
      <c r="J8" s="60">
        <v>32001337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32001337</v>
      </c>
      <c r="X8" s="60">
        <v>22575366</v>
      </c>
      <c r="Y8" s="60">
        <v>9425971</v>
      </c>
      <c r="Z8" s="140">
        <v>41.75</v>
      </c>
      <c r="AA8" s="155">
        <v>90301463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72873365</v>
      </c>
      <c r="F9" s="100">
        <f t="shared" si="1"/>
        <v>72873365</v>
      </c>
      <c r="G9" s="100">
        <f t="shared" si="1"/>
        <v>26910648</v>
      </c>
      <c r="H9" s="100">
        <f t="shared" si="1"/>
        <v>297579</v>
      </c>
      <c r="I9" s="100">
        <f t="shared" si="1"/>
        <v>296129</v>
      </c>
      <c r="J9" s="100">
        <f t="shared" si="1"/>
        <v>27504356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27504356</v>
      </c>
      <c r="X9" s="100">
        <f t="shared" si="1"/>
        <v>18218342</v>
      </c>
      <c r="Y9" s="100">
        <f t="shared" si="1"/>
        <v>9286014</v>
      </c>
      <c r="Z9" s="137">
        <f>+IF(X9&lt;&gt;0,+(Y9/X9)*100,0)</f>
        <v>50.97068657510108</v>
      </c>
      <c r="AA9" s="153">
        <f>SUM(AA10:AA14)</f>
        <v>72873365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>
        <v>5035017</v>
      </c>
      <c r="F12" s="60">
        <v>5035017</v>
      </c>
      <c r="G12" s="60">
        <v>294048</v>
      </c>
      <c r="H12" s="60">
        <v>297009</v>
      </c>
      <c r="I12" s="60">
        <v>296129</v>
      </c>
      <c r="J12" s="60">
        <v>887186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887186</v>
      </c>
      <c r="X12" s="60">
        <v>1258754</v>
      </c>
      <c r="Y12" s="60">
        <v>-371568</v>
      </c>
      <c r="Z12" s="140">
        <v>-29.52</v>
      </c>
      <c r="AA12" s="155">
        <v>5035017</v>
      </c>
    </row>
    <row r="13" spans="1:27" ht="13.5">
      <c r="A13" s="138" t="s">
        <v>82</v>
      </c>
      <c r="B13" s="136"/>
      <c r="C13" s="155"/>
      <c r="D13" s="155"/>
      <c r="E13" s="156">
        <v>1892650</v>
      </c>
      <c r="F13" s="60">
        <v>1892650</v>
      </c>
      <c r="G13" s="60"/>
      <c r="H13" s="60">
        <v>570</v>
      </c>
      <c r="I13" s="60"/>
      <c r="J13" s="60">
        <v>570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570</v>
      </c>
      <c r="X13" s="60">
        <v>473163</v>
      </c>
      <c r="Y13" s="60">
        <v>-472593</v>
      </c>
      <c r="Z13" s="140">
        <v>-99.88</v>
      </c>
      <c r="AA13" s="155">
        <v>1892650</v>
      </c>
    </row>
    <row r="14" spans="1:27" ht="13.5">
      <c r="A14" s="138" t="s">
        <v>83</v>
      </c>
      <c r="B14" s="136"/>
      <c r="C14" s="157"/>
      <c r="D14" s="157"/>
      <c r="E14" s="158">
        <v>65945698</v>
      </c>
      <c r="F14" s="159">
        <v>65945698</v>
      </c>
      <c r="G14" s="159">
        <v>26616600</v>
      </c>
      <c r="H14" s="159"/>
      <c r="I14" s="159"/>
      <c r="J14" s="159">
        <v>26616600</v>
      </c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>
        <v>26616600</v>
      </c>
      <c r="X14" s="159">
        <v>16486425</v>
      </c>
      <c r="Y14" s="159">
        <v>10130175</v>
      </c>
      <c r="Z14" s="141">
        <v>61.45</v>
      </c>
      <c r="AA14" s="157">
        <v>65945698</v>
      </c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75903182</v>
      </c>
      <c r="F15" s="100">
        <f t="shared" si="2"/>
        <v>75903182</v>
      </c>
      <c r="G15" s="100">
        <f t="shared" si="2"/>
        <v>0</v>
      </c>
      <c r="H15" s="100">
        <f t="shared" si="2"/>
        <v>581</v>
      </c>
      <c r="I15" s="100">
        <f t="shared" si="2"/>
        <v>10671</v>
      </c>
      <c r="J15" s="100">
        <f t="shared" si="2"/>
        <v>11252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11252</v>
      </c>
      <c r="X15" s="100">
        <f t="shared" si="2"/>
        <v>18975796</v>
      </c>
      <c r="Y15" s="100">
        <f t="shared" si="2"/>
        <v>-18964544</v>
      </c>
      <c r="Z15" s="137">
        <f>+IF(X15&lt;&gt;0,+(Y15/X15)*100,0)</f>
        <v>-99.94070340975419</v>
      </c>
      <c r="AA15" s="153">
        <f>SUM(AA16:AA18)</f>
        <v>75903182</v>
      </c>
    </row>
    <row r="16" spans="1:27" ht="13.5">
      <c r="A16" s="138" t="s">
        <v>85</v>
      </c>
      <c r="B16" s="136"/>
      <c r="C16" s="155"/>
      <c r="D16" s="155"/>
      <c r="E16" s="156">
        <v>75903182</v>
      </c>
      <c r="F16" s="60">
        <v>75903182</v>
      </c>
      <c r="G16" s="60"/>
      <c r="H16" s="60">
        <v>581</v>
      </c>
      <c r="I16" s="60">
        <v>10671</v>
      </c>
      <c r="J16" s="60">
        <v>11252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11252</v>
      </c>
      <c r="X16" s="60">
        <v>18975796</v>
      </c>
      <c r="Y16" s="60">
        <v>-18964544</v>
      </c>
      <c r="Z16" s="140">
        <v>-99.94</v>
      </c>
      <c r="AA16" s="155">
        <v>75903182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424908970</v>
      </c>
      <c r="F19" s="100">
        <f t="shared" si="3"/>
        <v>424908970</v>
      </c>
      <c r="G19" s="100">
        <f t="shared" si="3"/>
        <v>23092829</v>
      </c>
      <c r="H19" s="100">
        <f t="shared" si="3"/>
        <v>20350788</v>
      </c>
      <c r="I19" s="100">
        <f t="shared" si="3"/>
        <v>20429131</v>
      </c>
      <c r="J19" s="100">
        <f t="shared" si="3"/>
        <v>63872748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63872748</v>
      </c>
      <c r="X19" s="100">
        <f t="shared" si="3"/>
        <v>106227242</v>
      </c>
      <c r="Y19" s="100">
        <f t="shared" si="3"/>
        <v>-42354494</v>
      </c>
      <c r="Z19" s="137">
        <f>+IF(X19&lt;&gt;0,+(Y19/X19)*100,0)</f>
        <v>-39.87159339032825</v>
      </c>
      <c r="AA19" s="153">
        <f>SUM(AA20:AA23)</f>
        <v>424908970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>
        <v>327297669</v>
      </c>
      <c r="F21" s="60">
        <v>327297669</v>
      </c>
      <c r="G21" s="60">
        <v>16898327</v>
      </c>
      <c r="H21" s="60">
        <v>14124154</v>
      </c>
      <c r="I21" s="60">
        <v>14138133</v>
      </c>
      <c r="J21" s="60">
        <v>45160614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45160614</v>
      </c>
      <c r="X21" s="60">
        <v>81824417</v>
      </c>
      <c r="Y21" s="60">
        <v>-36663803</v>
      </c>
      <c r="Z21" s="140">
        <v>-44.81</v>
      </c>
      <c r="AA21" s="155">
        <v>327297669</v>
      </c>
    </row>
    <row r="22" spans="1:27" ht="13.5">
      <c r="A22" s="138" t="s">
        <v>91</v>
      </c>
      <c r="B22" s="136"/>
      <c r="C22" s="157"/>
      <c r="D22" s="157"/>
      <c r="E22" s="158">
        <v>96847669</v>
      </c>
      <c r="F22" s="159">
        <v>96847669</v>
      </c>
      <c r="G22" s="159">
        <v>6194502</v>
      </c>
      <c r="H22" s="159">
        <v>6226634</v>
      </c>
      <c r="I22" s="159">
        <v>6290998</v>
      </c>
      <c r="J22" s="159">
        <v>18712134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18712134</v>
      </c>
      <c r="X22" s="159">
        <v>24211917</v>
      </c>
      <c r="Y22" s="159">
        <v>-5499783</v>
      </c>
      <c r="Z22" s="141">
        <v>-22.72</v>
      </c>
      <c r="AA22" s="157">
        <v>96847669</v>
      </c>
    </row>
    <row r="23" spans="1:27" ht="13.5">
      <c r="A23" s="138" t="s">
        <v>92</v>
      </c>
      <c r="B23" s="136"/>
      <c r="C23" s="155"/>
      <c r="D23" s="155"/>
      <c r="E23" s="156">
        <v>763632</v>
      </c>
      <c r="F23" s="60">
        <v>763632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190908</v>
      </c>
      <c r="Y23" s="60">
        <v>-190908</v>
      </c>
      <c r="Z23" s="140">
        <v>-100</v>
      </c>
      <c r="AA23" s="155">
        <v>763632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0</v>
      </c>
      <c r="D25" s="168">
        <f>+D5+D9+D15+D19+D24</f>
        <v>0</v>
      </c>
      <c r="E25" s="169">
        <f t="shared" si="4"/>
        <v>1761626733</v>
      </c>
      <c r="F25" s="73">
        <f t="shared" si="4"/>
        <v>1761626733</v>
      </c>
      <c r="G25" s="73">
        <f t="shared" si="4"/>
        <v>285085535</v>
      </c>
      <c r="H25" s="73">
        <f t="shared" si="4"/>
        <v>23673995</v>
      </c>
      <c r="I25" s="73">
        <f t="shared" si="4"/>
        <v>24936717</v>
      </c>
      <c r="J25" s="73">
        <f t="shared" si="4"/>
        <v>333696247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333696247</v>
      </c>
      <c r="X25" s="73">
        <f t="shared" si="4"/>
        <v>440406685</v>
      </c>
      <c r="Y25" s="73">
        <f t="shared" si="4"/>
        <v>-106710438</v>
      </c>
      <c r="Z25" s="170">
        <f>+IF(X25&lt;&gt;0,+(Y25/X25)*100,0)</f>
        <v>-24.229976890564227</v>
      </c>
      <c r="AA25" s="168">
        <f>+AA5+AA9+AA15+AA19+AA24</f>
        <v>1761626733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0</v>
      </c>
      <c r="D28" s="153">
        <f>SUM(D29:D31)</f>
        <v>0</v>
      </c>
      <c r="E28" s="154">
        <f t="shared" si="5"/>
        <v>433598190</v>
      </c>
      <c r="F28" s="100">
        <f t="shared" si="5"/>
        <v>433598190</v>
      </c>
      <c r="G28" s="100">
        <f t="shared" si="5"/>
        <v>26521397</v>
      </c>
      <c r="H28" s="100">
        <f t="shared" si="5"/>
        <v>25728564</v>
      </c>
      <c r="I28" s="100">
        <f t="shared" si="5"/>
        <v>27081589</v>
      </c>
      <c r="J28" s="100">
        <f t="shared" si="5"/>
        <v>79331550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79331550</v>
      </c>
      <c r="X28" s="100">
        <f t="shared" si="5"/>
        <v>108399547</v>
      </c>
      <c r="Y28" s="100">
        <f t="shared" si="5"/>
        <v>-29067997</v>
      </c>
      <c r="Z28" s="137">
        <f>+IF(X28&lt;&gt;0,+(Y28/X28)*100,0)</f>
        <v>-26.81560744898685</v>
      </c>
      <c r="AA28" s="153">
        <f>SUM(AA29:AA31)</f>
        <v>433598190</v>
      </c>
    </row>
    <row r="29" spans="1:27" ht="13.5">
      <c r="A29" s="138" t="s">
        <v>75</v>
      </c>
      <c r="B29" s="136"/>
      <c r="C29" s="155"/>
      <c r="D29" s="155"/>
      <c r="E29" s="156">
        <v>218732273</v>
      </c>
      <c r="F29" s="60">
        <v>218732273</v>
      </c>
      <c r="G29" s="60">
        <v>13340213</v>
      </c>
      <c r="H29" s="60">
        <v>11574497</v>
      </c>
      <c r="I29" s="60">
        <v>9843850</v>
      </c>
      <c r="J29" s="60">
        <v>34758560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34758560</v>
      </c>
      <c r="X29" s="60">
        <v>54683068</v>
      </c>
      <c r="Y29" s="60">
        <v>-19924508</v>
      </c>
      <c r="Z29" s="140">
        <v>-36.44</v>
      </c>
      <c r="AA29" s="155">
        <v>218732273</v>
      </c>
    </row>
    <row r="30" spans="1:27" ht="13.5">
      <c r="A30" s="138" t="s">
        <v>76</v>
      </c>
      <c r="B30" s="136"/>
      <c r="C30" s="157"/>
      <c r="D30" s="157"/>
      <c r="E30" s="158">
        <v>104061777</v>
      </c>
      <c r="F30" s="159">
        <v>104061777</v>
      </c>
      <c r="G30" s="159">
        <v>6811832</v>
      </c>
      <c r="H30" s="159">
        <v>6761029</v>
      </c>
      <c r="I30" s="159">
        <v>8165623</v>
      </c>
      <c r="J30" s="159">
        <v>21738484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21738484</v>
      </c>
      <c r="X30" s="159">
        <v>26015444</v>
      </c>
      <c r="Y30" s="159">
        <v>-4276960</v>
      </c>
      <c r="Z30" s="141">
        <v>-16.44</v>
      </c>
      <c r="AA30" s="157">
        <v>104061777</v>
      </c>
    </row>
    <row r="31" spans="1:27" ht="13.5">
      <c r="A31" s="138" t="s">
        <v>77</v>
      </c>
      <c r="B31" s="136"/>
      <c r="C31" s="155"/>
      <c r="D31" s="155"/>
      <c r="E31" s="156">
        <v>110804140</v>
      </c>
      <c r="F31" s="60">
        <v>110804140</v>
      </c>
      <c r="G31" s="60">
        <v>6369352</v>
      </c>
      <c r="H31" s="60">
        <v>7393038</v>
      </c>
      <c r="I31" s="60">
        <v>9072116</v>
      </c>
      <c r="J31" s="60">
        <v>22834506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22834506</v>
      </c>
      <c r="X31" s="60">
        <v>27701035</v>
      </c>
      <c r="Y31" s="60">
        <v>-4866529</v>
      </c>
      <c r="Z31" s="140">
        <v>-17.57</v>
      </c>
      <c r="AA31" s="155">
        <v>110804140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75826832</v>
      </c>
      <c r="F32" s="100">
        <f t="shared" si="6"/>
        <v>75826832</v>
      </c>
      <c r="G32" s="100">
        <f t="shared" si="6"/>
        <v>5004579</v>
      </c>
      <c r="H32" s="100">
        <f t="shared" si="6"/>
        <v>5529164</v>
      </c>
      <c r="I32" s="100">
        <f t="shared" si="6"/>
        <v>9942482</v>
      </c>
      <c r="J32" s="100">
        <f t="shared" si="6"/>
        <v>20476225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20476225</v>
      </c>
      <c r="X32" s="100">
        <f t="shared" si="6"/>
        <v>18956708</v>
      </c>
      <c r="Y32" s="100">
        <f t="shared" si="6"/>
        <v>1519517</v>
      </c>
      <c r="Z32" s="137">
        <f>+IF(X32&lt;&gt;0,+(Y32/X32)*100,0)</f>
        <v>8.015721928090045</v>
      </c>
      <c r="AA32" s="153">
        <f>SUM(AA33:AA37)</f>
        <v>75826832</v>
      </c>
    </row>
    <row r="33" spans="1:27" ht="13.5">
      <c r="A33" s="138" t="s">
        <v>79</v>
      </c>
      <c r="B33" s="136"/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>
        <v>0</v>
      </c>
      <c r="AA33" s="155"/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>
        <v>38746609</v>
      </c>
      <c r="F35" s="60">
        <v>38746609</v>
      </c>
      <c r="G35" s="60">
        <v>2489791</v>
      </c>
      <c r="H35" s="60">
        <v>2482878</v>
      </c>
      <c r="I35" s="60">
        <v>5576152</v>
      </c>
      <c r="J35" s="60">
        <v>10548821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10548821</v>
      </c>
      <c r="X35" s="60">
        <v>9686652</v>
      </c>
      <c r="Y35" s="60">
        <v>862169</v>
      </c>
      <c r="Z35" s="140">
        <v>8.9</v>
      </c>
      <c r="AA35" s="155">
        <v>38746609</v>
      </c>
    </row>
    <row r="36" spans="1:27" ht="13.5">
      <c r="A36" s="138" t="s">
        <v>82</v>
      </c>
      <c r="B36" s="136"/>
      <c r="C36" s="155"/>
      <c r="D36" s="155"/>
      <c r="E36" s="156">
        <v>10396983</v>
      </c>
      <c r="F36" s="60">
        <v>10396983</v>
      </c>
      <c r="G36" s="60">
        <v>644175</v>
      </c>
      <c r="H36" s="60">
        <v>1121858</v>
      </c>
      <c r="I36" s="60">
        <v>1424217</v>
      </c>
      <c r="J36" s="60">
        <v>3190250</v>
      </c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>
        <v>3190250</v>
      </c>
      <c r="X36" s="60">
        <v>2599246</v>
      </c>
      <c r="Y36" s="60">
        <v>591004</v>
      </c>
      <c r="Z36" s="140">
        <v>22.74</v>
      </c>
      <c r="AA36" s="155">
        <v>10396983</v>
      </c>
    </row>
    <row r="37" spans="1:27" ht="13.5">
      <c r="A37" s="138" t="s">
        <v>83</v>
      </c>
      <c r="B37" s="136"/>
      <c r="C37" s="157"/>
      <c r="D37" s="157"/>
      <c r="E37" s="158">
        <v>26683240</v>
      </c>
      <c r="F37" s="159">
        <v>26683240</v>
      </c>
      <c r="G37" s="159">
        <v>1870613</v>
      </c>
      <c r="H37" s="159">
        <v>1924428</v>
      </c>
      <c r="I37" s="159">
        <v>2942113</v>
      </c>
      <c r="J37" s="159">
        <v>6737154</v>
      </c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>
        <v>6737154</v>
      </c>
      <c r="X37" s="159">
        <v>6670810</v>
      </c>
      <c r="Y37" s="159">
        <v>66344</v>
      </c>
      <c r="Z37" s="141">
        <v>0.99</v>
      </c>
      <c r="AA37" s="157">
        <v>26683240</v>
      </c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146677289</v>
      </c>
      <c r="F38" s="100">
        <f t="shared" si="7"/>
        <v>146677289</v>
      </c>
      <c r="G38" s="100">
        <f t="shared" si="7"/>
        <v>16993865</v>
      </c>
      <c r="H38" s="100">
        <f t="shared" si="7"/>
        <v>2406996</v>
      </c>
      <c r="I38" s="100">
        <f t="shared" si="7"/>
        <v>2653914</v>
      </c>
      <c r="J38" s="100">
        <f t="shared" si="7"/>
        <v>22054775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22054775</v>
      </c>
      <c r="X38" s="100">
        <f t="shared" si="7"/>
        <v>36669322</v>
      </c>
      <c r="Y38" s="100">
        <f t="shared" si="7"/>
        <v>-14614547</v>
      </c>
      <c r="Z38" s="137">
        <f>+IF(X38&lt;&gt;0,+(Y38/X38)*100,0)</f>
        <v>-39.854969230137385</v>
      </c>
      <c r="AA38" s="153">
        <f>SUM(AA39:AA41)</f>
        <v>146677289</v>
      </c>
    </row>
    <row r="39" spans="1:27" ht="13.5">
      <c r="A39" s="138" t="s">
        <v>85</v>
      </c>
      <c r="B39" s="136"/>
      <c r="C39" s="155"/>
      <c r="D39" s="155"/>
      <c r="E39" s="156">
        <v>146677289</v>
      </c>
      <c r="F39" s="60">
        <v>146677289</v>
      </c>
      <c r="G39" s="60">
        <v>16993865</v>
      </c>
      <c r="H39" s="60">
        <v>2406996</v>
      </c>
      <c r="I39" s="60">
        <v>2653914</v>
      </c>
      <c r="J39" s="60">
        <v>22054775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22054775</v>
      </c>
      <c r="X39" s="60">
        <v>36669322</v>
      </c>
      <c r="Y39" s="60">
        <v>-14614547</v>
      </c>
      <c r="Z39" s="140">
        <v>-39.85</v>
      </c>
      <c r="AA39" s="155">
        <v>146677289</v>
      </c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581546382</v>
      </c>
      <c r="F42" s="100">
        <f t="shared" si="8"/>
        <v>581546382</v>
      </c>
      <c r="G42" s="100">
        <f t="shared" si="8"/>
        <v>24180225</v>
      </c>
      <c r="H42" s="100">
        <f t="shared" si="8"/>
        <v>26003586</v>
      </c>
      <c r="I42" s="100">
        <f t="shared" si="8"/>
        <v>59986454</v>
      </c>
      <c r="J42" s="100">
        <f t="shared" si="8"/>
        <v>110170265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110170265</v>
      </c>
      <c r="X42" s="100">
        <f t="shared" si="8"/>
        <v>145386596</v>
      </c>
      <c r="Y42" s="100">
        <f t="shared" si="8"/>
        <v>-35216331</v>
      </c>
      <c r="Z42" s="137">
        <f>+IF(X42&lt;&gt;0,+(Y42/X42)*100,0)</f>
        <v>-24.222543184104815</v>
      </c>
      <c r="AA42" s="153">
        <f>SUM(AA43:AA46)</f>
        <v>581546382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>
        <v>500223388</v>
      </c>
      <c r="F44" s="60">
        <v>500223388</v>
      </c>
      <c r="G44" s="60">
        <v>17673485</v>
      </c>
      <c r="H44" s="60">
        <v>21327943</v>
      </c>
      <c r="I44" s="60">
        <v>52576003</v>
      </c>
      <c r="J44" s="60">
        <v>91577431</v>
      </c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>
        <v>91577431</v>
      </c>
      <c r="X44" s="60">
        <v>125055847</v>
      </c>
      <c r="Y44" s="60">
        <v>-33478416</v>
      </c>
      <c r="Z44" s="140">
        <v>-26.77</v>
      </c>
      <c r="AA44" s="155">
        <v>500223388</v>
      </c>
    </row>
    <row r="45" spans="1:27" ht="13.5">
      <c r="A45" s="138" t="s">
        <v>91</v>
      </c>
      <c r="B45" s="136"/>
      <c r="C45" s="157"/>
      <c r="D45" s="157"/>
      <c r="E45" s="158">
        <v>77022994</v>
      </c>
      <c r="F45" s="159">
        <v>77022994</v>
      </c>
      <c r="G45" s="159">
        <v>6501020</v>
      </c>
      <c r="H45" s="159">
        <v>4408493</v>
      </c>
      <c r="I45" s="159">
        <v>7066523</v>
      </c>
      <c r="J45" s="159">
        <v>17976036</v>
      </c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>
        <v>17976036</v>
      </c>
      <c r="X45" s="159">
        <v>19255749</v>
      </c>
      <c r="Y45" s="159">
        <v>-1279713</v>
      </c>
      <c r="Z45" s="141">
        <v>-6.65</v>
      </c>
      <c r="AA45" s="157">
        <v>77022994</v>
      </c>
    </row>
    <row r="46" spans="1:27" ht="13.5">
      <c r="A46" s="138" t="s">
        <v>92</v>
      </c>
      <c r="B46" s="136"/>
      <c r="C46" s="155"/>
      <c r="D46" s="155"/>
      <c r="E46" s="156">
        <v>4300000</v>
      </c>
      <c r="F46" s="60">
        <v>4300000</v>
      </c>
      <c r="G46" s="60">
        <v>5720</v>
      </c>
      <c r="H46" s="60">
        <v>267150</v>
      </c>
      <c r="I46" s="60">
        <v>343928</v>
      </c>
      <c r="J46" s="60">
        <v>616798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616798</v>
      </c>
      <c r="X46" s="60">
        <v>1075000</v>
      </c>
      <c r="Y46" s="60">
        <v>-458202</v>
      </c>
      <c r="Z46" s="140">
        <v>-42.62</v>
      </c>
      <c r="AA46" s="155">
        <v>4300000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0</v>
      </c>
      <c r="D48" s="168">
        <f>+D28+D32+D38+D42+D47</f>
        <v>0</v>
      </c>
      <c r="E48" s="169">
        <f t="shared" si="9"/>
        <v>1237648693</v>
      </c>
      <c r="F48" s="73">
        <f t="shared" si="9"/>
        <v>1237648693</v>
      </c>
      <c r="G48" s="73">
        <f t="shared" si="9"/>
        <v>72700066</v>
      </c>
      <c r="H48" s="73">
        <f t="shared" si="9"/>
        <v>59668310</v>
      </c>
      <c r="I48" s="73">
        <f t="shared" si="9"/>
        <v>99664439</v>
      </c>
      <c r="J48" s="73">
        <f t="shared" si="9"/>
        <v>232032815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232032815</v>
      </c>
      <c r="X48" s="73">
        <f t="shared" si="9"/>
        <v>309412173</v>
      </c>
      <c r="Y48" s="73">
        <f t="shared" si="9"/>
        <v>-77379358</v>
      </c>
      <c r="Z48" s="170">
        <f>+IF(X48&lt;&gt;0,+(Y48/X48)*100,0)</f>
        <v>-25.008504755887547</v>
      </c>
      <c r="AA48" s="168">
        <f>+AA28+AA32+AA38+AA42+AA47</f>
        <v>1237648693</v>
      </c>
    </row>
    <row r="49" spans="1:27" ht="13.5">
      <c r="A49" s="148" t="s">
        <v>49</v>
      </c>
      <c r="B49" s="149"/>
      <c r="C49" s="171">
        <f aca="true" t="shared" si="10" ref="C49:Y49">+C25-C48</f>
        <v>0</v>
      </c>
      <c r="D49" s="171">
        <f>+D25-D48</f>
        <v>0</v>
      </c>
      <c r="E49" s="172">
        <f t="shared" si="10"/>
        <v>523978040</v>
      </c>
      <c r="F49" s="173">
        <f t="shared" si="10"/>
        <v>523978040</v>
      </c>
      <c r="G49" s="173">
        <f t="shared" si="10"/>
        <v>212385469</v>
      </c>
      <c r="H49" s="173">
        <f t="shared" si="10"/>
        <v>-35994315</v>
      </c>
      <c r="I49" s="173">
        <f t="shared" si="10"/>
        <v>-74727722</v>
      </c>
      <c r="J49" s="173">
        <f t="shared" si="10"/>
        <v>101663432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101663432</v>
      </c>
      <c r="X49" s="173">
        <f>IF(F25=F48,0,X25-X48)</f>
        <v>130994512</v>
      </c>
      <c r="Y49" s="173">
        <f t="shared" si="10"/>
        <v>-29331080</v>
      </c>
      <c r="Z49" s="174">
        <f>+IF(X49&lt;&gt;0,+(Y49/X49)*100,0)</f>
        <v>-22.39107543680914</v>
      </c>
      <c r="AA49" s="171">
        <f>+AA25-AA48</f>
        <v>523978040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162280572</v>
      </c>
      <c r="F8" s="60">
        <v>162280572</v>
      </c>
      <c r="G8" s="60">
        <v>14683939</v>
      </c>
      <c r="H8" s="60">
        <v>11845123</v>
      </c>
      <c r="I8" s="60">
        <v>11800772</v>
      </c>
      <c r="J8" s="60">
        <v>38329834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38329834</v>
      </c>
      <c r="X8" s="60">
        <v>40570143</v>
      </c>
      <c r="Y8" s="60">
        <v>-2240309</v>
      </c>
      <c r="Z8" s="140">
        <v>-5.52</v>
      </c>
      <c r="AA8" s="155">
        <v>162280572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74983999</v>
      </c>
      <c r="F9" s="60">
        <v>74983999</v>
      </c>
      <c r="G9" s="60">
        <v>6136908</v>
      </c>
      <c r="H9" s="60">
        <v>6152443</v>
      </c>
      <c r="I9" s="60">
        <v>6240784</v>
      </c>
      <c r="J9" s="60">
        <v>18530135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18530135</v>
      </c>
      <c r="X9" s="60">
        <v>18746000</v>
      </c>
      <c r="Y9" s="60">
        <v>-215865</v>
      </c>
      <c r="Z9" s="140">
        <v>-1.15</v>
      </c>
      <c r="AA9" s="155">
        <v>74983999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3259051</v>
      </c>
      <c r="F11" s="60">
        <v>3259051</v>
      </c>
      <c r="G11" s="60">
        <v>296884</v>
      </c>
      <c r="H11" s="60">
        <v>296509</v>
      </c>
      <c r="I11" s="60">
        <v>295629</v>
      </c>
      <c r="J11" s="60">
        <v>889022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889022</v>
      </c>
      <c r="X11" s="60">
        <v>814763</v>
      </c>
      <c r="Y11" s="60">
        <v>74259</v>
      </c>
      <c r="Z11" s="140">
        <v>9.11</v>
      </c>
      <c r="AA11" s="155">
        <v>3259051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276503</v>
      </c>
      <c r="F12" s="60">
        <v>276503</v>
      </c>
      <c r="G12" s="60">
        <v>19394</v>
      </c>
      <c r="H12" s="60">
        <v>19857</v>
      </c>
      <c r="I12" s="60">
        <v>35806</v>
      </c>
      <c r="J12" s="60">
        <v>75057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75057</v>
      </c>
      <c r="X12" s="60">
        <v>69126</v>
      </c>
      <c r="Y12" s="60">
        <v>5931</v>
      </c>
      <c r="Z12" s="140">
        <v>8.58</v>
      </c>
      <c r="AA12" s="155">
        <v>276503</v>
      </c>
    </row>
    <row r="13" spans="1:27" ht="13.5">
      <c r="A13" s="181" t="s">
        <v>109</v>
      </c>
      <c r="B13" s="185"/>
      <c r="C13" s="155">
        <v>0</v>
      </c>
      <c r="D13" s="155">
        <v>0</v>
      </c>
      <c r="E13" s="156">
        <v>25154772</v>
      </c>
      <c r="F13" s="60">
        <v>25154772</v>
      </c>
      <c r="G13" s="60">
        <v>-10180486</v>
      </c>
      <c r="H13" s="60">
        <v>2393892</v>
      </c>
      <c r="I13" s="60">
        <v>4006732</v>
      </c>
      <c r="J13" s="60">
        <v>-3779862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-3779862</v>
      </c>
      <c r="X13" s="60">
        <v>6288693</v>
      </c>
      <c r="Y13" s="60">
        <v>-10068555</v>
      </c>
      <c r="Z13" s="140">
        <v>-160.11</v>
      </c>
      <c r="AA13" s="155">
        <v>25154772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29318216</v>
      </c>
      <c r="F14" s="60">
        <v>29318216</v>
      </c>
      <c r="G14" s="60">
        <v>2172756</v>
      </c>
      <c r="H14" s="60">
        <v>2256391</v>
      </c>
      <c r="I14" s="60">
        <v>2320984</v>
      </c>
      <c r="J14" s="60">
        <v>6750131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6750131</v>
      </c>
      <c r="X14" s="60">
        <v>7329554</v>
      </c>
      <c r="Y14" s="60">
        <v>-579423</v>
      </c>
      <c r="Z14" s="140">
        <v>-7.91</v>
      </c>
      <c r="AA14" s="155">
        <v>29318216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81539</v>
      </c>
      <c r="H15" s="60">
        <v>51199</v>
      </c>
      <c r="I15" s="60">
        <v>500</v>
      </c>
      <c r="J15" s="60">
        <v>133238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133238</v>
      </c>
      <c r="X15" s="60">
        <v>0</v>
      </c>
      <c r="Y15" s="60">
        <v>133238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10000</v>
      </c>
      <c r="F16" s="60">
        <v>10000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2500</v>
      </c>
      <c r="Y16" s="60">
        <v>-2500</v>
      </c>
      <c r="Z16" s="140">
        <v>-100</v>
      </c>
      <c r="AA16" s="155">
        <v>10000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0</v>
      </c>
      <c r="D19" s="155">
        <v>0</v>
      </c>
      <c r="E19" s="156">
        <v>639696000</v>
      </c>
      <c r="F19" s="60">
        <v>639696000</v>
      </c>
      <c r="G19" s="60">
        <v>271357597</v>
      </c>
      <c r="H19" s="60">
        <v>0</v>
      </c>
      <c r="I19" s="60">
        <v>0</v>
      </c>
      <c r="J19" s="60">
        <v>271357597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271357597</v>
      </c>
      <c r="X19" s="60">
        <v>159924000</v>
      </c>
      <c r="Y19" s="60">
        <v>111433597</v>
      </c>
      <c r="Z19" s="140">
        <v>69.68</v>
      </c>
      <c r="AA19" s="155">
        <v>639696000</v>
      </c>
    </row>
    <row r="20" spans="1:27" ht="13.5">
      <c r="A20" s="181" t="s">
        <v>35</v>
      </c>
      <c r="B20" s="185"/>
      <c r="C20" s="155">
        <v>0</v>
      </c>
      <c r="D20" s="155">
        <v>0</v>
      </c>
      <c r="E20" s="156">
        <v>355649620</v>
      </c>
      <c r="F20" s="54">
        <v>355649620</v>
      </c>
      <c r="G20" s="54">
        <v>517004</v>
      </c>
      <c r="H20" s="54">
        <v>658581</v>
      </c>
      <c r="I20" s="54">
        <v>235510</v>
      </c>
      <c r="J20" s="54">
        <v>1411095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1411095</v>
      </c>
      <c r="X20" s="54">
        <v>88912405</v>
      </c>
      <c r="Y20" s="54">
        <v>-87501310</v>
      </c>
      <c r="Z20" s="184">
        <v>-98.41</v>
      </c>
      <c r="AA20" s="130">
        <v>355649620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0</v>
      </c>
      <c r="D22" s="188">
        <f>SUM(D5:D21)</f>
        <v>0</v>
      </c>
      <c r="E22" s="189">
        <f t="shared" si="0"/>
        <v>1290628733</v>
      </c>
      <c r="F22" s="190">
        <f t="shared" si="0"/>
        <v>1290628733</v>
      </c>
      <c r="G22" s="190">
        <f t="shared" si="0"/>
        <v>285085535</v>
      </c>
      <c r="H22" s="190">
        <f t="shared" si="0"/>
        <v>23673995</v>
      </c>
      <c r="I22" s="190">
        <f t="shared" si="0"/>
        <v>24936717</v>
      </c>
      <c r="J22" s="190">
        <f t="shared" si="0"/>
        <v>333696247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333696247</v>
      </c>
      <c r="X22" s="190">
        <f t="shared" si="0"/>
        <v>322657184</v>
      </c>
      <c r="Y22" s="190">
        <f t="shared" si="0"/>
        <v>11039063</v>
      </c>
      <c r="Z22" s="191">
        <f>+IF(X22&lt;&gt;0,+(Y22/X22)*100,0)</f>
        <v>3.4212977573126033</v>
      </c>
      <c r="AA22" s="188">
        <f>SUM(AA5:AA21)</f>
        <v>1290628733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0</v>
      </c>
      <c r="D25" s="155">
        <v>0</v>
      </c>
      <c r="E25" s="156">
        <v>488525270</v>
      </c>
      <c r="F25" s="60">
        <v>488525270</v>
      </c>
      <c r="G25" s="60">
        <v>34634365</v>
      </c>
      <c r="H25" s="60">
        <v>32733551</v>
      </c>
      <c r="I25" s="60">
        <v>37906004</v>
      </c>
      <c r="J25" s="60">
        <v>105273920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105273920</v>
      </c>
      <c r="X25" s="60">
        <v>122131318</v>
      </c>
      <c r="Y25" s="60">
        <v>-16857398</v>
      </c>
      <c r="Z25" s="140">
        <v>-13.8</v>
      </c>
      <c r="AA25" s="155">
        <v>488525270</v>
      </c>
    </row>
    <row r="26" spans="1:27" ht="13.5">
      <c r="A26" s="183" t="s">
        <v>38</v>
      </c>
      <c r="B26" s="182"/>
      <c r="C26" s="155">
        <v>0</v>
      </c>
      <c r="D26" s="155">
        <v>0</v>
      </c>
      <c r="E26" s="156">
        <v>14014860</v>
      </c>
      <c r="F26" s="60">
        <v>14014860</v>
      </c>
      <c r="G26" s="60">
        <v>975076</v>
      </c>
      <c r="H26" s="60">
        <v>940130</v>
      </c>
      <c r="I26" s="60">
        <v>916050</v>
      </c>
      <c r="J26" s="60">
        <v>2831256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2831256</v>
      </c>
      <c r="X26" s="60">
        <v>3503715</v>
      </c>
      <c r="Y26" s="60">
        <v>-672459</v>
      </c>
      <c r="Z26" s="140">
        <v>-19.19</v>
      </c>
      <c r="AA26" s="155">
        <v>14014860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46309045</v>
      </c>
      <c r="F27" s="60">
        <v>46309045</v>
      </c>
      <c r="G27" s="60">
        <v>3859087</v>
      </c>
      <c r="H27" s="60">
        <v>3859087</v>
      </c>
      <c r="I27" s="60">
        <v>3859087</v>
      </c>
      <c r="J27" s="60">
        <v>11577261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11577261</v>
      </c>
      <c r="X27" s="60">
        <v>11577261</v>
      </c>
      <c r="Y27" s="60">
        <v>0</v>
      </c>
      <c r="Z27" s="140">
        <v>0</v>
      </c>
      <c r="AA27" s="155">
        <v>46309045</v>
      </c>
    </row>
    <row r="28" spans="1:27" ht="13.5">
      <c r="A28" s="183" t="s">
        <v>39</v>
      </c>
      <c r="B28" s="182"/>
      <c r="C28" s="155">
        <v>0</v>
      </c>
      <c r="D28" s="155">
        <v>0</v>
      </c>
      <c r="E28" s="156">
        <v>104174070</v>
      </c>
      <c r="F28" s="60">
        <v>104174070</v>
      </c>
      <c r="G28" s="60">
        <v>0</v>
      </c>
      <c r="H28" s="60">
        <v>0</v>
      </c>
      <c r="I28" s="60">
        <v>26043518</v>
      </c>
      <c r="J28" s="60">
        <v>26043518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26043518</v>
      </c>
      <c r="X28" s="60">
        <v>26043518</v>
      </c>
      <c r="Y28" s="60">
        <v>0</v>
      </c>
      <c r="Z28" s="140">
        <v>0</v>
      </c>
      <c r="AA28" s="155">
        <v>104174070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105611</v>
      </c>
      <c r="F29" s="60">
        <v>105611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26403</v>
      </c>
      <c r="Y29" s="60">
        <v>-26403</v>
      </c>
      <c r="Z29" s="140">
        <v>-100</v>
      </c>
      <c r="AA29" s="155">
        <v>105611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57606145</v>
      </c>
      <c r="F30" s="60">
        <v>57606145</v>
      </c>
      <c r="G30" s="60">
        <v>0</v>
      </c>
      <c r="H30" s="60">
        <v>637808</v>
      </c>
      <c r="I30" s="60">
        <v>4806573</v>
      </c>
      <c r="J30" s="60">
        <v>5444381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5444381</v>
      </c>
      <c r="X30" s="60">
        <v>14401536</v>
      </c>
      <c r="Y30" s="60">
        <v>-8957155</v>
      </c>
      <c r="Z30" s="140">
        <v>-62.2</v>
      </c>
      <c r="AA30" s="155">
        <v>57606145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62517677</v>
      </c>
      <c r="F32" s="60">
        <v>62517677</v>
      </c>
      <c r="G32" s="60">
        <v>0</v>
      </c>
      <c r="H32" s="60">
        <v>0</v>
      </c>
      <c r="I32" s="60">
        <v>2674435</v>
      </c>
      <c r="J32" s="60">
        <v>2674435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2674435</v>
      </c>
      <c r="X32" s="60">
        <v>15629419</v>
      </c>
      <c r="Y32" s="60">
        <v>-12954984</v>
      </c>
      <c r="Z32" s="140">
        <v>-82.89</v>
      </c>
      <c r="AA32" s="155">
        <v>62517677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4318900</v>
      </c>
      <c r="F33" s="60">
        <v>4318900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1079725</v>
      </c>
      <c r="Y33" s="60">
        <v>-1079725</v>
      </c>
      <c r="Z33" s="140">
        <v>-100</v>
      </c>
      <c r="AA33" s="155">
        <v>4318900</v>
      </c>
    </row>
    <row r="34" spans="1:27" ht="13.5">
      <c r="A34" s="183" t="s">
        <v>43</v>
      </c>
      <c r="B34" s="182"/>
      <c r="C34" s="155">
        <v>0</v>
      </c>
      <c r="D34" s="155">
        <v>0</v>
      </c>
      <c r="E34" s="156">
        <v>460077115</v>
      </c>
      <c r="F34" s="60">
        <v>460077115</v>
      </c>
      <c r="G34" s="60">
        <v>33231538</v>
      </c>
      <c r="H34" s="60">
        <v>21497734</v>
      </c>
      <c r="I34" s="60">
        <v>23458772</v>
      </c>
      <c r="J34" s="60">
        <v>78188044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78188044</v>
      </c>
      <c r="X34" s="60">
        <v>115019279</v>
      </c>
      <c r="Y34" s="60">
        <v>-36831235</v>
      </c>
      <c r="Z34" s="140">
        <v>-32.02</v>
      </c>
      <c r="AA34" s="155">
        <v>460077115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0</v>
      </c>
      <c r="D36" s="188">
        <f>SUM(D25:D35)</f>
        <v>0</v>
      </c>
      <c r="E36" s="189">
        <f t="shared" si="1"/>
        <v>1237648693</v>
      </c>
      <c r="F36" s="190">
        <f t="shared" si="1"/>
        <v>1237648693</v>
      </c>
      <c r="G36" s="190">
        <f t="shared" si="1"/>
        <v>72700066</v>
      </c>
      <c r="H36" s="190">
        <f t="shared" si="1"/>
        <v>59668310</v>
      </c>
      <c r="I36" s="190">
        <f t="shared" si="1"/>
        <v>99664439</v>
      </c>
      <c r="J36" s="190">
        <f t="shared" si="1"/>
        <v>232032815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232032815</v>
      </c>
      <c r="X36" s="190">
        <f t="shared" si="1"/>
        <v>309412174</v>
      </c>
      <c r="Y36" s="190">
        <f t="shared" si="1"/>
        <v>-77379359</v>
      </c>
      <c r="Z36" s="191">
        <f>+IF(X36&lt;&gt;0,+(Y36/X36)*100,0)</f>
        <v>-25.008504998255177</v>
      </c>
      <c r="AA36" s="188">
        <f>SUM(AA25:AA35)</f>
        <v>1237648693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0</v>
      </c>
      <c r="D38" s="199">
        <f>+D22-D36</f>
        <v>0</v>
      </c>
      <c r="E38" s="200">
        <f t="shared" si="2"/>
        <v>52980040</v>
      </c>
      <c r="F38" s="106">
        <f t="shared" si="2"/>
        <v>52980040</v>
      </c>
      <c r="G38" s="106">
        <f t="shared" si="2"/>
        <v>212385469</v>
      </c>
      <c r="H38" s="106">
        <f t="shared" si="2"/>
        <v>-35994315</v>
      </c>
      <c r="I38" s="106">
        <f t="shared" si="2"/>
        <v>-74727722</v>
      </c>
      <c r="J38" s="106">
        <f t="shared" si="2"/>
        <v>101663432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101663432</v>
      </c>
      <c r="X38" s="106">
        <f>IF(F22=F36,0,X22-X36)</f>
        <v>13245010</v>
      </c>
      <c r="Y38" s="106">
        <f t="shared" si="2"/>
        <v>88418422</v>
      </c>
      <c r="Z38" s="201">
        <f>+IF(X38&lt;&gt;0,+(Y38/X38)*100,0)</f>
        <v>667.560250992638</v>
      </c>
      <c r="AA38" s="199">
        <f>+AA22-AA36</f>
        <v>52980040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470998000</v>
      </c>
      <c r="F39" s="60">
        <v>470998000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117749500</v>
      </c>
      <c r="Y39" s="60">
        <v>-117749500</v>
      </c>
      <c r="Z39" s="140">
        <v>-100</v>
      </c>
      <c r="AA39" s="155">
        <v>470998000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0</v>
      </c>
      <c r="D42" s="206">
        <f>SUM(D38:D41)</f>
        <v>0</v>
      </c>
      <c r="E42" s="207">
        <f t="shared" si="3"/>
        <v>523978040</v>
      </c>
      <c r="F42" s="88">
        <f t="shared" si="3"/>
        <v>523978040</v>
      </c>
      <c r="G42" s="88">
        <f t="shared" si="3"/>
        <v>212385469</v>
      </c>
      <c r="H42" s="88">
        <f t="shared" si="3"/>
        <v>-35994315</v>
      </c>
      <c r="I42" s="88">
        <f t="shared" si="3"/>
        <v>-74727722</v>
      </c>
      <c r="J42" s="88">
        <f t="shared" si="3"/>
        <v>101663432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101663432</v>
      </c>
      <c r="X42" s="88">
        <f t="shared" si="3"/>
        <v>130994510</v>
      </c>
      <c r="Y42" s="88">
        <f t="shared" si="3"/>
        <v>-29331078</v>
      </c>
      <c r="Z42" s="208">
        <f>+IF(X42&lt;&gt;0,+(Y42/X42)*100,0)</f>
        <v>-22.3910742518904</v>
      </c>
      <c r="AA42" s="206">
        <f>SUM(AA38:AA41)</f>
        <v>523978040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0</v>
      </c>
      <c r="D44" s="210">
        <f>+D42-D43</f>
        <v>0</v>
      </c>
      <c r="E44" s="211">
        <f t="shared" si="4"/>
        <v>523978040</v>
      </c>
      <c r="F44" s="77">
        <f t="shared" si="4"/>
        <v>523978040</v>
      </c>
      <c r="G44" s="77">
        <f t="shared" si="4"/>
        <v>212385469</v>
      </c>
      <c r="H44" s="77">
        <f t="shared" si="4"/>
        <v>-35994315</v>
      </c>
      <c r="I44" s="77">
        <f t="shared" si="4"/>
        <v>-74727722</v>
      </c>
      <c r="J44" s="77">
        <f t="shared" si="4"/>
        <v>101663432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101663432</v>
      </c>
      <c r="X44" s="77">
        <f t="shared" si="4"/>
        <v>130994510</v>
      </c>
      <c r="Y44" s="77">
        <f t="shared" si="4"/>
        <v>-29331078</v>
      </c>
      <c r="Z44" s="212">
        <f>+IF(X44&lt;&gt;0,+(Y44/X44)*100,0)</f>
        <v>-22.3910742518904</v>
      </c>
      <c r="AA44" s="210">
        <f>+AA42-AA43</f>
        <v>523978040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0</v>
      </c>
      <c r="D46" s="206">
        <f>SUM(D44:D45)</f>
        <v>0</v>
      </c>
      <c r="E46" s="207">
        <f t="shared" si="5"/>
        <v>523978040</v>
      </c>
      <c r="F46" s="88">
        <f t="shared" si="5"/>
        <v>523978040</v>
      </c>
      <c r="G46" s="88">
        <f t="shared" si="5"/>
        <v>212385469</v>
      </c>
      <c r="H46" s="88">
        <f t="shared" si="5"/>
        <v>-35994315</v>
      </c>
      <c r="I46" s="88">
        <f t="shared" si="5"/>
        <v>-74727722</v>
      </c>
      <c r="J46" s="88">
        <f t="shared" si="5"/>
        <v>101663432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101663432</v>
      </c>
      <c r="X46" s="88">
        <f t="shared" si="5"/>
        <v>130994510</v>
      </c>
      <c r="Y46" s="88">
        <f t="shared" si="5"/>
        <v>-29331078</v>
      </c>
      <c r="Z46" s="208">
        <f>+IF(X46&lt;&gt;0,+(Y46/X46)*100,0)</f>
        <v>-22.3910742518904</v>
      </c>
      <c r="AA46" s="206">
        <f>SUM(AA44:AA45)</f>
        <v>523978040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0</v>
      </c>
      <c r="D48" s="217">
        <f>SUM(D46:D47)</f>
        <v>0</v>
      </c>
      <c r="E48" s="218">
        <f t="shared" si="6"/>
        <v>523978040</v>
      </c>
      <c r="F48" s="219">
        <f t="shared" si="6"/>
        <v>523978040</v>
      </c>
      <c r="G48" s="219">
        <f t="shared" si="6"/>
        <v>212385469</v>
      </c>
      <c r="H48" s="220">
        <f t="shared" si="6"/>
        <v>-35994315</v>
      </c>
      <c r="I48" s="220">
        <f t="shared" si="6"/>
        <v>-74727722</v>
      </c>
      <c r="J48" s="220">
        <f t="shared" si="6"/>
        <v>101663432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101663432</v>
      </c>
      <c r="X48" s="220">
        <f t="shared" si="6"/>
        <v>130994510</v>
      </c>
      <c r="Y48" s="220">
        <f t="shared" si="6"/>
        <v>-29331078</v>
      </c>
      <c r="Z48" s="221">
        <f>+IF(X48&lt;&gt;0,+(Y48/X48)*100,0)</f>
        <v>-22.3910742518904</v>
      </c>
      <c r="AA48" s="222">
        <f>SUM(AA46:AA47)</f>
        <v>523978040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481448993</v>
      </c>
      <c r="F5" s="100">
        <f t="shared" si="0"/>
        <v>481448993</v>
      </c>
      <c r="G5" s="100">
        <f t="shared" si="0"/>
        <v>19632</v>
      </c>
      <c r="H5" s="100">
        <f t="shared" si="0"/>
        <v>188394</v>
      </c>
      <c r="I5" s="100">
        <f t="shared" si="0"/>
        <v>356135</v>
      </c>
      <c r="J5" s="100">
        <f t="shared" si="0"/>
        <v>564161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564161</v>
      </c>
      <c r="X5" s="100">
        <f t="shared" si="0"/>
        <v>120362248</v>
      </c>
      <c r="Y5" s="100">
        <f t="shared" si="0"/>
        <v>-119798087</v>
      </c>
      <c r="Z5" s="137">
        <f>+IF(X5&lt;&gt;0,+(Y5/X5)*100,0)</f>
        <v>-99.5312807716918</v>
      </c>
      <c r="AA5" s="153">
        <f>SUM(AA6:AA8)</f>
        <v>481448993</v>
      </c>
    </row>
    <row r="6" spans="1:27" ht="13.5">
      <c r="A6" s="138" t="s">
        <v>75</v>
      </c>
      <c r="B6" s="136"/>
      <c r="C6" s="155"/>
      <c r="D6" s="155"/>
      <c r="E6" s="156">
        <v>474261380</v>
      </c>
      <c r="F6" s="60">
        <v>474261380</v>
      </c>
      <c r="G6" s="60">
        <v>1230</v>
      </c>
      <c r="H6" s="60">
        <v>18852</v>
      </c>
      <c r="I6" s="60">
        <v>128886</v>
      </c>
      <c r="J6" s="60">
        <v>148968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148968</v>
      </c>
      <c r="X6" s="60">
        <v>118565345</v>
      </c>
      <c r="Y6" s="60">
        <v>-118416377</v>
      </c>
      <c r="Z6" s="140">
        <v>-99.87</v>
      </c>
      <c r="AA6" s="62">
        <v>474261380</v>
      </c>
    </row>
    <row r="7" spans="1:27" ht="13.5">
      <c r="A7" s="138" t="s">
        <v>76</v>
      </c>
      <c r="B7" s="136"/>
      <c r="C7" s="157"/>
      <c r="D7" s="157"/>
      <c r="E7" s="158">
        <v>3794360</v>
      </c>
      <c r="F7" s="159">
        <v>3794360</v>
      </c>
      <c r="G7" s="159"/>
      <c r="H7" s="159">
        <v>90178</v>
      </c>
      <c r="I7" s="159">
        <v>81203</v>
      </c>
      <c r="J7" s="159">
        <v>171381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171381</v>
      </c>
      <c r="X7" s="159">
        <v>948590</v>
      </c>
      <c r="Y7" s="159">
        <v>-777209</v>
      </c>
      <c r="Z7" s="141">
        <v>-81.93</v>
      </c>
      <c r="AA7" s="225">
        <v>3794360</v>
      </c>
    </row>
    <row r="8" spans="1:27" ht="13.5">
      <c r="A8" s="138" t="s">
        <v>77</v>
      </c>
      <c r="B8" s="136"/>
      <c r="C8" s="155"/>
      <c r="D8" s="155"/>
      <c r="E8" s="156">
        <v>3393253</v>
      </c>
      <c r="F8" s="60">
        <v>3393253</v>
      </c>
      <c r="G8" s="60">
        <v>18402</v>
      </c>
      <c r="H8" s="60">
        <v>79364</v>
      </c>
      <c r="I8" s="60">
        <v>146046</v>
      </c>
      <c r="J8" s="60">
        <v>243812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243812</v>
      </c>
      <c r="X8" s="60">
        <v>848313</v>
      </c>
      <c r="Y8" s="60">
        <v>-604501</v>
      </c>
      <c r="Z8" s="140">
        <v>-71.26</v>
      </c>
      <c r="AA8" s="62">
        <v>3393253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6059868</v>
      </c>
      <c r="F9" s="100">
        <f t="shared" si="1"/>
        <v>6059868</v>
      </c>
      <c r="G9" s="100">
        <f t="shared" si="1"/>
        <v>40000</v>
      </c>
      <c r="H9" s="100">
        <f t="shared" si="1"/>
        <v>-14654</v>
      </c>
      <c r="I9" s="100">
        <f t="shared" si="1"/>
        <v>26148</v>
      </c>
      <c r="J9" s="100">
        <f t="shared" si="1"/>
        <v>51494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51494</v>
      </c>
      <c r="X9" s="100">
        <f t="shared" si="1"/>
        <v>1514968</v>
      </c>
      <c r="Y9" s="100">
        <f t="shared" si="1"/>
        <v>-1463474</v>
      </c>
      <c r="Z9" s="137">
        <f>+IF(X9&lt;&gt;0,+(Y9/X9)*100,0)</f>
        <v>-96.60098431121978</v>
      </c>
      <c r="AA9" s="102">
        <f>SUM(AA10:AA14)</f>
        <v>6059868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>
        <v>4962350</v>
      </c>
      <c r="F12" s="60">
        <v>4962350</v>
      </c>
      <c r="G12" s="60">
        <v>40000</v>
      </c>
      <c r="H12" s="60">
        <v>-14654</v>
      </c>
      <c r="I12" s="60">
        <v>26148</v>
      </c>
      <c r="J12" s="60">
        <v>51494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51494</v>
      </c>
      <c r="X12" s="60">
        <v>1240588</v>
      </c>
      <c r="Y12" s="60">
        <v>-1189094</v>
      </c>
      <c r="Z12" s="140">
        <v>-95.85</v>
      </c>
      <c r="AA12" s="62">
        <v>4962350</v>
      </c>
    </row>
    <row r="13" spans="1:27" ht="13.5">
      <c r="A13" s="138" t="s">
        <v>82</v>
      </c>
      <c r="B13" s="136"/>
      <c r="C13" s="155"/>
      <c r="D13" s="155"/>
      <c r="E13" s="156">
        <v>509000</v>
      </c>
      <c r="F13" s="60">
        <v>509000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127250</v>
      </c>
      <c r="Y13" s="60">
        <v>-127250</v>
      </c>
      <c r="Z13" s="140">
        <v>-100</v>
      </c>
      <c r="AA13" s="62">
        <v>509000</v>
      </c>
    </row>
    <row r="14" spans="1:27" ht="13.5">
      <c r="A14" s="138" t="s">
        <v>83</v>
      </c>
      <c r="B14" s="136"/>
      <c r="C14" s="157"/>
      <c r="D14" s="157"/>
      <c r="E14" s="158">
        <v>588518</v>
      </c>
      <c r="F14" s="159">
        <v>588518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>
        <v>147130</v>
      </c>
      <c r="Y14" s="159">
        <v>-147130</v>
      </c>
      <c r="Z14" s="141">
        <v>-100</v>
      </c>
      <c r="AA14" s="225">
        <v>588518</v>
      </c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1234372</v>
      </c>
      <c r="F15" s="100">
        <f t="shared" si="2"/>
        <v>1234372</v>
      </c>
      <c r="G15" s="100">
        <f t="shared" si="2"/>
        <v>0</v>
      </c>
      <c r="H15" s="100">
        <f t="shared" si="2"/>
        <v>0</v>
      </c>
      <c r="I15" s="100">
        <f t="shared" si="2"/>
        <v>93562</v>
      </c>
      <c r="J15" s="100">
        <f t="shared" si="2"/>
        <v>93562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93562</v>
      </c>
      <c r="X15" s="100">
        <f t="shared" si="2"/>
        <v>308593</v>
      </c>
      <c r="Y15" s="100">
        <f t="shared" si="2"/>
        <v>-215031</v>
      </c>
      <c r="Z15" s="137">
        <f>+IF(X15&lt;&gt;0,+(Y15/X15)*100,0)</f>
        <v>-69.68110099710621</v>
      </c>
      <c r="AA15" s="102">
        <f>SUM(AA16:AA18)</f>
        <v>1234372</v>
      </c>
    </row>
    <row r="16" spans="1:27" ht="13.5">
      <c r="A16" s="138" t="s">
        <v>85</v>
      </c>
      <c r="B16" s="136"/>
      <c r="C16" s="155"/>
      <c r="D16" s="155"/>
      <c r="E16" s="156">
        <v>1234372</v>
      </c>
      <c r="F16" s="60">
        <v>1234372</v>
      </c>
      <c r="G16" s="60"/>
      <c r="H16" s="60"/>
      <c r="I16" s="60">
        <v>93562</v>
      </c>
      <c r="J16" s="60">
        <v>93562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93562</v>
      </c>
      <c r="X16" s="60">
        <v>308593</v>
      </c>
      <c r="Y16" s="60">
        <v>-215031</v>
      </c>
      <c r="Z16" s="140">
        <v>-69.68</v>
      </c>
      <c r="AA16" s="62">
        <v>1234372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35234825</v>
      </c>
      <c r="F19" s="100">
        <f t="shared" si="3"/>
        <v>35234825</v>
      </c>
      <c r="G19" s="100">
        <f t="shared" si="3"/>
        <v>13817644</v>
      </c>
      <c r="H19" s="100">
        <f t="shared" si="3"/>
        <v>16491039</v>
      </c>
      <c r="I19" s="100">
        <f t="shared" si="3"/>
        <v>12409456</v>
      </c>
      <c r="J19" s="100">
        <f t="shared" si="3"/>
        <v>42718139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42718139</v>
      </c>
      <c r="X19" s="100">
        <f t="shared" si="3"/>
        <v>8808707</v>
      </c>
      <c r="Y19" s="100">
        <f t="shared" si="3"/>
        <v>33909432</v>
      </c>
      <c r="Z19" s="137">
        <f>+IF(X19&lt;&gt;0,+(Y19/X19)*100,0)</f>
        <v>384.9535692355302</v>
      </c>
      <c r="AA19" s="102">
        <f>SUM(AA20:AA23)</f>
        <v>35234825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>
        <v>28255575</v>
      </c>
      <c r="F21" s="60">
        <v>28255575</v>
      </c>
      <c r="G21" s="60">
        <v>13817644</v>
      </c>
      <c r="H21" s="60">
        <v>16489957</v>
      </c>
      <c r="I21" s="60">
        <v>12369081</v>
      </c>
      <c r="J21" s="60">
        <v>42676682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42676682</v>
      </c>
      <c r="X21" s="60">
        <v>7063894</v>
      </c>
      <c r="Y21" s="60">
        <v>35612788</v>
      </c>
      <c r="Z21" s="140">
        <v>504.15</v>
      </c>
      <c r="AA21" s="62">
        <v>28255575</v>
      </c>
    </row>
    <row r="22" spans="1:27" ht="13.5">
      <c r="A22" s="138" t="s">
        <v>91</v>
      </c>
      <c r="B22" s="136"/>
      <c r="C22" s="157"/>
      <c r="D22" s="157"/>
      <c r="E22" s="158">
        <v>6979250</v>
      </c>
      <c r="F22" s="159">
        <v>6979250</v>
      </c>
      <c r="G22" s="159"/>
      <c r="H22" s="159">
        <v>1082</v>
      </c>
      <c r="I22" s="159">
        <v>40375</v>
      </c>
      <c r="J22" s="159">
        <v>41457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41457</v>
      </c>
      <c r="X22" s="159">
        <v>1744813</v>
      </c>
      <c r="Y22" s="159">
        <v>-1703356</v>
      </c>
      <c r="Z22" s="141">
        <v>-97.62</v>
      </c>
      <c r="AA22" s="225">
        <v>6979250</v>
      </c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523978058</v>
      </c>
      <c r="F25" s="219">
        <f t="shared" si="4"/>
        <v>523978058</v>
      </c>
      <c r="G25" s="219">
        <f t="shared" si="4"/>
        <v>13877276</v>
      </c>
      <c r="H25" s="219">
        <f t="shared" si="4"/>
        <v>16664779</v>
      </c>
      <c r="I25" s="219">
        <f t="shared" si="4"/>
        <v>12885301</v>
      </c>
      <c r="J25" s="219">
        <f t="shared" si="4"/>
        <v>43427356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43427356</v>
      </c>
      <c r="X25" s="219">
        <f t="shared" si="4"/>
        <v>130994516</v>
      </c>
      <c r="Y25" s="219">
        <f t="shared" si="4"/>
        <v>-87567160</v>
      </c>
      <c r="Z25" s="231">
        <f>+IF(X25&lt;&gt;0,+(Y25/X25)*100,0)</f>
        <v>-66.84795873439465</v>
      </c>
      <c r="AA25" s="232">
        <f>+AA5+AA9+AA15+AA19+AA24</f>
        <v>523978058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>
        <v>470998000</v>
      </c>
      <c r="F28" s="60">
        <v>470998000</v>
      </c>
      <c r="G28" s="60">
        <v>13705387</v>
      </c>
      <c r="H28" s="60">
        <v>16351095</v>
      </c>
      <c r="I28" s="60">
        <v>12299867</v>
      </c>
      <c r="J28" s="60">
        <v>42356349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42356349</v>
      </c>
      <c r="X28" s="60">
        <v>117749500</v>
      </c>
      <c r="Y28" s="60">
        <v>-75393151</v>
      </c>
      <c r="Z28" s="140">
        <v>-64.03</v>
      </c>
      <c r="AA28" s="155">
        <v>470998000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470998000</v>
      </c>
      <c r="F32" s="77">
        <f t="shared" si="5"/>
        <v>470998000</v>
      </c>
      <c r="G32" s="77">
        <f t="shared" si="5"/>
        <v>13705387</v>
      </c>
      <c r="H32" s="77">
        <f t="shared" si="5"/>
        <v>16351095</v>
      </c>
      <c r="I32" s="77">
        <f t="shared" si="5"/>
        <v>12299867</v>
      </c>
      <c r="J32" s="77">
        <f t="shared" si="5"/>
        <v>42356349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42356349</v>
      </c>
      <c r="X32" s="77">
        <f t="shared" si="5"/>
        <v>117749500</v>
      </c>
      <c r="Y32" s="77">
        <f t="shared" si="5"/>
        <v>-75393151</v>
      </c>
      <c r="Z32" s="212">
        <f>+IF(X32&lt;&gt;0,+(Y32/X32)*100,0)</f>
        <v>-64.0284255984102</v>
      </c>
      <c r="AA32" s="79">
        <f>SUM(AA28:AA31)</f>
        <v>470998000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>
        <v>52980058</v>
      </c>
      <c r="F35" s="60">
        <v>52980058</v>
      </c>
      <c r="G35" s="60">
        <v>171890</v>
      </c>
      <c r="H35" s="60">
        <v>313685</v>
      </c>
      <c r="I35" s="60">
        <v>585434</v>
      </c>
      <c r="J35" s="60">
        <v>1071009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1071009</v>
      </c>
      <c r="X35" s="60">
        <v>13245015</v>
      </c>
      <c r="Y35" s="60">
        <v>-12174006</v>
      </c>
      <c r="Z35" s="140">
        <v>-91.91</v>
      </c>
      <c r="AA35" s="62">
        <v>52980058</v>
      </c>
    </row>
    <row r="36" spans="1:27" ht="13.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523978058</v>
      </c>
      <c r="F36" s="220">
        <f t="shared" si="6"/>
        <v>523978058</v>
      </c>
      <c r="G36" s="220">
        <f t="shared" si="6"/>
        <v>13877277</v>
      </c>
      <c r="H36" s="220">
        <f t="shared" si="6"/>
        <v>16664780</v>
      </c>
      <c r="I36" s="220">
        <f t="shared" si="6"/>
        <v>12885301</v>
      </c>
      <c r="J36" s="220">
        <f t="shared" si="6"/>
        <v>43427358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43427358</v>
      </c>
      <c r="X36" s="220">
        <f t="shared" si="6"/>
        <v>130994515</v>
      </c>
      <c r="Y36" s="220">
        <f t="shared" si="6"/>
        <v>-87567157</v>
      </c>
      <c r="Z36" s="221">
        <f>+IF(X36&lt;&gt;0,+(Y36/X36)*100,0)</f>
        <v>-66.84795695453354</v>
      </c>
      <c r="AA36" s="239">
        <f>SUM(AA32:AA35)</f>
        <v>523978058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191063454</v>
      </c>
      <c r="D6" s="155"/>
      <c r="E6" s="59">
        <v>539241319</v>
      </c>
      <c r="F6" s="60">
        <v>539241319</v>
      </c>
      <c r="G6" s="60">
        <v>453712639</v>
      </c>
      <c r="H6" s="60">
        <v>389055564</v>
      </c>
      <c r="I6" s="60">
        <v>303971140</v>
      </c>
      <c r="J6" s="60">
        <v>303971140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303971140</v>
      </c>
      <c r="X6" s="60">
        <v>134810330</v>
      </c>
      <c r="Y6" s="60">
        <v>169160810</v>
      </c>
      <c r="Z6" s="140">
        <v>125.48</v>
      </c>
      <c r="AA6" s="62">
        <v>539241319</v>
      </c>
    </row>
    <row r="7" spans="1:27" ht="13.5">
      <c r="A7" s="249" t="s">
        <v>144</v>
      </c>
      <c r="B7" s="182"/>
      <c r="C7" s="155">
        <v>472085202</v>
      </c>
      <c r="D7" s="155"/>
      <c r="E7" s="59">
        <v>460000000</v>
      </c>
      <c r="F7" s="60">
        <v>460000000</v>
      </c>
      <c r="G7" s="60">
        <v>460000000</v>
      </c>
      <c r="H7" s="60">
        <v>460000000</v>
      </c>
      <c r="I7" s="60">
        <v>460000000</v>
      </c>
      <c r="J7" s="60">
        <v>460000000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460000000</v>
      </c>
      <c r="X7" s="60">
        <v>115000000</v>
      </c>
      <c r="Y7" s="60">
        <v>345000000</v>
      </c>
      <c r="Z7" s="140">
        <v>300</v>
      </c>
      <c r="AA7" s="62">
        <v>460000000</v>
      </c>
    </row>
    <row r="8" spans="1:27" ht="13.5">
      <c r="A8" s="249" t="s">
        <v>145</v>
      </c>
      <c r="B8" s="182"/>
      <c r="C8" s="155">
        <v>99752987</v>
      </c>
      <c r="D8" s="155"/>
      <c r="E8" s="59">
        <v>91051768</v>
      </c>
      <c r="F8" s="60">
        <v>91051768</v>
      </c>
      <c r="G8" s="60">
        <v>47441346</v>
      </c>
      <c r="H8" s="60">
        <v>113234101</v>
      </c>
      <c r="I8" s="60">
        <v>123362208</v>
      </c>
      <c r="J8" s="60">
        <v>123362208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123362208</v>
      </c>
      <c r="X8" s="60">
        <v>22762942</v>
      </c>
      <c r="Y8" s="60">
        <v>100599266</v>
      </c>
      <c r="Z8" s="140">
        <v>441.94</v>
      </c>
      <c r="AA8" s="62">
        <v>91051768</v>
      </c>
    </row>
    <row r="9" spans="1:27" ht="13.5">
      <c r="A9" s="249" t="s">
        <v>146</v>
      </c>
      <c r="B9" s="182"/>
      <c r="C9" s="155">
        <v>53974324</v>
      </c>
      <c r="D9" s="155"/>
      <c r="E9" s="59">
        <v>34243508</v>
      </c>
      <c r="F9" s="60">
        <v>34243508</v>
      </c>
      <c r="G9" s="60">
        <v>84888996</v>
      </c>
      <c r="H9" s="60">
        <v>72706729</v>
      </c>
      <c r="I9" s="60">
        <v>74962542</v>
      </c>
      <c r="J9" s="60">
        <v>74962542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74962542</v>
      </c>
      <c r="X9" s="60">
        <v>8560877</v>
      </c>
      <c r="Y9" s="60">
        <v>66401665</v>
      </c>
      <c r="Z9" s="140">
        <v>775.64</v>
      </c>
      <c r="AA9" s="62">
        <v>34243508</v>
      </c>
    </row>
    <row r="10" spans="1:27" ht="13.5">
      <c r="A10" s="249" t="s">
        <v>147</v>
      </c>
      <c r="B10" s="182"/>
      <c r="C10" s="155">
        <v>8522</v>
      </c>
      <c r="D10" s="155"/>
      <c r="E10" s="59">
        <v>3446</v>
      </c>
      <c r="F10" s="60">
        <v>3446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862</v>
      </c>
      <c r="Y10" s="159">
        <v>-862</v>
      </c>
      <c r="Z10" s="141">
        <v>-100</v>
      </c>
      <c r="AA10" s="225">
        <v>3446</v>
      </c>
    </row>
    <row r="11" spans="1:27" ht="13.5">
      <c r="A11" s="249" t="s">
        <v>148</v>
      </c>
      <c r="B11" s="182"/>
      <c r="C11" s="155">
        <v>3982429</v>
      </c>
      <c r="D11" s="155"/>
      <c r="E11" s="59">
        <v>3774573</v>
      </c>
      <c r="F11" s="60">
        <v>3774573</v>
      </c>
      <c r="G11" s="60">
        <v>3742656</v>
      </c>
      <c r="H11" s="60">
        <v>3832994</v>
      </c>
      <c r="I11" s="60">
        <v>3915512</v>
      </c>
      <c r="J11" s="60">
        <v>3915512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3915512</v>
      </c>
      <c r="X11" s="60">
        <v>943643</v>
      </c>
      <c r="Y11" s="60">
        <v>2971869</v>
      </c>
      <c r="Z11" s="140">
        <v>314.94</v>
      </c>
      <c r="AA11" s="62">
        <v>3774573</v>
      </c>
    </row>
    <row r="12" spans="1:27" ht="13.5">
      <c r="A12" s="250" t="s">
        <v>56</v>
      </c>
      <c r="B12" s="251"/>
      <c r="C12" s="168">
        <f aca="true" t="shared" si="0" ref="C12:Y12">SUM(C6:C11)</f>
        <v>820866918</v>
      </c>
      <c r="D12" s="168">
        <f>SUM(D6:D11)</f>
        <v>0</v>
      </c>
      <c r="E12" s="72">
        <f t="shared" si="0"/>
        <v>1128314614</v>
      </c>
      <c r="F12" s="73">
        <f t="shared" si="0"/>
        <v>1128314614</v>
      </c>
      <c r="G12" s="73">
        <f t="shared" si="0"/>
        <v>1049785637</v>
      </c>
      <c r="H12" s="73">
        <f t="shared" si="0"/>
        <v>1038829388</v>
      </c>
      <c r="I12" s="73">
        <f t="shared" si="0"/>
        <v>966211402</v>
      </c>
      <c r="J12" s="73">
        <f t="shared" si="0"/>
        <v>966211402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966211402</v>
      </c>
      <c r="X12" s="73">
        <f t="shared" si="0"/>
        <v>282078654</v>
      </c>
      <c r="Y12" s="73">
        <f t="shared" si="0"/>
        <v>684132748</v>
      </c>
      <c r="Z12" s="170">
        <f>+IF(X12&lt;&gt;0,+(Y12/X12)*100,0)</f>
        <v>242.53261928851947</v>
      </c>
      <c r="AA12" s="74">
        <f>SUM(AA6:AA11)</f>
        <v>1128314614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999587</v>
      </c>
      <c r="D15" s="155"/>
      <c r="E15" s="59">
        <v>854460</v>
      </c>
      <c r="F15" s="60">
        <v>854460</v>
      </c>
      <c r="G15" s="60">
        <v>1005062</v>
      </c>
      <c r="H15" s="60">
        <v>1003235</v>
      </c>
      <c r="I15" s="60">
        <v>1003235</v>
      </c>
      <c r="J15" s="60">
        <v>1003235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1003235</v>
      </c>
      <c r="X15" s="60">
        <v>213615</v>
      </c>
      <c r="Y15" s="60">
        <v>789620</v>
      </c>
      <c r="Z15" s="140">
        <v>369.65</v>
      </c>
      <c r="AA15" s="62">
        <v>854460</v>
      </c>
    </row>
    <row r="16" spans="1:27" ht="13.5">
      <c r="A16" s="249" t="s">
        <v>151</v>
      </c>
      <c r="B16" s="182"/>
      <c r="C16" s="155">
        <v>1000</v>
      </c>
      <c r="D16" s="155"/>
      <c r="E16" s="59">
        <v>1000</v>
      </c>
      <c r="F16" s="60">
        <v>1000</v>
      </c>
      <c r="G16" s="159"/>
      <c r="H16" s="159">
        <v>1000</v>
      </c>
      <c r="I16" s="159">
        <v>1000</v>
      </c>
      <c r="J16" s="60">
        <v>1000</v>
      </c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>
        <v>1000</v>
      </c>
      <c r="X16" s="60">
        <v>250</v>
      </c>
      <c r="Y16" s="159">
        <v>750</v>
      </c>
      <c r="Z16" s="141">
        <v>300</v>
      </c>
      <c r="AA16" s="225">
        <v>1000</v>
      </c>
    </row>
    <row r="17" spans="1:27" ht="13.5">
      <c r="A17" s="249" t="s">
        <v>152</v>
      </c>
      <c r="B17" s="182"/>
      <c r="C17" s="155">
        <v>62561659</v>
      </c>
      <c r="D17" s="155"/>
      <c r="E17" s="59">
        <v>62639600</v>
      </c>
      <c r="F17" s="60">
        <v>62639600</v>
      </c>
      <c r="G17" s="60">
        <v>62639600</v>
      </c>
      <c r="H17" s="60">
        <v>62561659</v>
      </c>
      <c r="I17" s="60">
        <v>62561659</v>
      </c>
      <c r="J17" s="60">
        <v>62561659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62561659</v>
      </c>
      <c r="X17" s="60">
        <v>15659900</v>
      </c>
      <c r="Y17" s="60">
        <v>46901759</v>
      </c>
      <c r="Z17" s="140">
        <v>299.5</v>
      </c>
      <c r="AA17" s="62">
        <v>62639600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>
        <v>1000</v>
      </c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3203206813</v>
      </c>
      <c r="D19" s="155"/>
      <c r="E19" s="59">
        <v>3293882702</v>
      </c>
      <c r="F19" s="60">
        <v>3293882702</v>
      </c>
      <c r="G19" s="60">
        <v>2745410903</v>
      </c>
      <c r="H19" s="60">
        <v>3203692386</v>
      </c>
      <c r="I19" s="60">
        <v>3178234301</v>
      </c>
      <c r="J19" s="60">
        <v>3178234301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3178234301</v>
      </c>
      <c r="X19" s="60">
        <v>823470676</v>
      </c>
      <c r="Y19" s="60">
        <v>2354763625</v>
      </c>
      <c r="Z19" s="140">
        <v>285.96</v>
      </c>
      <c r="AA19" s="62">
        <v>3293882702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402</v>
      </c>
      <c r="D22" s="155"/>
      <c r="E22" s="59"/>
      <c r="F22" s="60"/>
      <c r="G22" s="60">
        <v>402</v>
      </c>
      <c r="H22" s="60">
        <v>402</v>
      </c>
      <c r="I22" s="60">
        <v>402</v>
      </c>
      <c r="J22" s="60">
        <v>402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402</v>
      </c>
      <c r="X22" s="60"/>
      <c r="Y22" s="60">
        <v>402</v>
      </c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3266769461</v>
      </c>
      <c r="D24" s="168">
        <f>SUM(D15:D23)</f>
        <v>0</v>
      </c>
      <c r="E24" s="76">
        <f t="shared" si="1"/>
        <v>3357377762</v>
      </c>
      <c r="F24" s="77">
        <f t="shared" si="1"/>
        <v>3357377762</v>
      </c>
      <c r="G24" s="77">
        <f t="shared" si="1"/>
        <v>2809056967</v>
      </c>
      <c r="H24" s="77">
        <f t="shared" si="1"/>
        <v>3267258682</v>
      </c>
      <c r="I24" s="77">
        <f t="shared" si="1"/>
        <v>3241800597</v>
      </c>
      <c r="J24" s="77">
        <f t="shared" si="1"/>
        <v>3241800597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3241800597</v>
      </c>
      <c r="X24" s="77">
        <f t="shared" si="1"/>
        <v>839344441</v>
      </c>
      <c r="Y24" s="77">
        <f t="shared" si="1"/>
        <v>2402456156</v>
      </c>
      <c r="Z24" s="212">
        <f>+IF(X24&lt;&gt;0,+(Y24/X24)*100,0)</f>
        <v>286.2300670196492</v>
      </c>
      <c r="AA24" s="79">
        <f>SUM(AA15:AA23)</f>
        <v>3357377762</v>
      </c>
    </row>
    <row r="25" spans="1:27" ht="13.5">
      <c r="A25" s="250" t="s">
        <v>159</v>
      </c>
      <c r="B25" s="251"/>
      <c r="C25" s="168">
        <f aca="true" t="shared" si="2" ref="C25:Y25">+C12+C24</f>
        <v>4087636379</v>
      </c>
      <c r="D25" s="168">
        <f>+D12+D24</f>
        <v>0</v>
      </c>
      <c r="E25" s="72">
        <f t="shared" si="2"/>
        <v>4485692376</v>
      </c>
      <c r="F25" s="73">
        <f t="shared" si="2"/>
        <v>4485692376</v>
      </c>
      <c r="G25" s="73">
        <f t="shared" si="2"/>
        <v>3858842604</v>
      </c>
      <c r="H25" s="73">
        <f t="shared" si="2"/>
        <v>4306088070</v>
      </c>
      <c r="I25" s="73">
        <f t="shared" si="2"/>
        <v>4208011999</v>
      </c>
      <c r="J25" s="73">
        <f t="shared" si="2"/>
        <v>4208011999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4208011999</v>
      </c>
      <c r="X25" s="73">
        <f t="shared" si="2"/>
        <v>1121423095</v>
      </c>
      <c r="Y25" s="73">
        <f t="shared" si="2"/>
        <v>3086588904</v>
      </c>
      <c r="Z25" s="170">
        <f>+IF(X25&lt;&gt;0,+(Y25/X25)*100,0)</f>
        <v>275.2385712191882</v>
      </c>
      <c r="AA25" s="74">
        <f>+AA12+AA24</f>
        <v>4485692376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383236</v>
      </c>
      <c r="D30" s="155"/>
      <c r="E30" s="59">
        <v>437548</v>
      </c>
      <c r="F30" s="60">
        <v>437548</v>
      </c>
      <c r="G30" s="60">
        <v>379944</v>
      </c>
      <c r="H30" s="60">
        <v>379944</v>
      </c>
      <c r="I30" s="60">
        <v>376652</v>
      </c>
      <c r="J30" s="60">
        <v>376652</v>
      </c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>
        <v>376652</v>
      </c>
      <c r="X30" s="60">
        <v>109387</v>
      </c>
      <c r="Y30" s="60">
        <v>267265</v>
      </c>
      <c r="Z30" s="140">
        <v>244.33</v>
      </c>
      <c r="AA30" s="62">
        <v>437548</v>
      </c>
    </row>
    <row r="31" spans="1:27" ht="13.5">
      <c r="A31" s="249" t="s">
        <v>163</v>
      </c>
      <c r="B31" s="182"/>
      <c r="C31" s="155">
        <v>1943650</v>
      </c>
      <c r="D31" s="155"/>
      <c r="E31" s="59">
        <v>1981483</v>
      </c>
      <c r="F31" s="60">
        <v>1981483</v>
      </c>
      <c r="G31" s="60">
        <v>1955385</v>
      </c>
      <c r="H31" s="60">
        <v>1964768</v>
      </c>
      <c r="I31" s="60">
        <v>1966516</v>
      </c>
      <c r="J31" s="60">
        <v>1966516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1966516</v>
      </c>
      <c r="X31" s="60">
        <v>495371</v>
      </c>
      <c r="Y31" s="60">
        <v>1471145</v>
      </c>
      <c r="Z31" s="140">
        <v>296.98</v>
      </c>
      <c r="AA31" s="62">
        <v>1981483</v>
      </c>
    </row>
    <row r="32" spans="1:27" ht="13.5">
      <c r="A32" s="249" t="s">
        <v>164</v>
      </c>
      <c r="B32" s="182"/>
      <c r="C32" s="155">
        <v>218733313</v>
      </c>
      <c r="D32" s="155"/>
      <c r="E32" s="59">
        <v>307688931</v>
      </c>
      <c r="F32" s="60">
        <v>307688931</v>
      </c>
      <c r="G32" s="60">
        <v>277364573</v>
      </c>
      <c r="H32" s="60">
        <v>268361093</v>
      </c>
      <c r="I32" s="60">
        <v>245799396</v>
      </c>
      <c r="J32" s="60">
        <v>245799396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245799396</v>
      </c>
      <c r="X32" s="60">
        <v>76922233</v>
      </c>
      <c r="Y32" s="60">
        <v>168877163</v>
      </c>
      <c r="Z32" s="140">
        <v>219.54</v>
      </c>
      <c r="AA32" s="62">
        <v>307688931</v>
      </c>
    </row>
    <row r="33" spans="1:27" ht="13.5">
      <c r="A33" s="249" t="s">
        <v>165</v>
      </c>
      <c r="B33" s="182"/>
      <c r="C33" s="155">
        <v>8603160</v>
      </c>
      <c r="D33" s="155"/>
      <c r="E33" s="59">
        <v>1117726</v>
      </c>
      <c r="F33" s="60">
        <v>1117726</v>
      </c>
      <c r="G33" s="60">
        <v>1195400</v>
      </c>
      <c r="H33" s="60">
        <v>3315640</v>
      </c>
      <c r="I33" s="60">
        <v>3315641</v>
      </c>
      <c r="J33" s="60">
        <v>3315641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3315641</v>
      </c>
      <c r="X33" s="60">
        <v>279432</v>
      </c>
      <c r="Y33" s="60">
        <v>3036209</v>
      </c>
      <c r="Z33" s="140">
        <v>1086.56</v>
      </c>
      <c r="AA33" s="62">
        <v>1117726</v>
      </c>
    </row>
    <row r="34" spans="1:27" ht="13.5">
      <c r="A34" s="250" t="s">
        <v>58</v>
      </c>
      <c r="B34" s="251"/>
      <c r="C34" s="168">
        <f aca="true" t="shared" si="3" ref="C34:Y34">SUM(C29:C33)</f>
        <v>229663359</v>
      </c>
      <c r="D34" s="168">
        <f>SUM(D29:D33)</f>
        <v>0</v>
      </c>
      <c r="E34" s="72">
        <f t="shared" si="3"/>
        <v>311225688</v>
      </c>
      <c r="F34" s="73">
        <f t="shared" si="3"/>
        <v>311225688</v>
      </c>
      <c r="G34" s="73">
        <f t="shared" si="3"/>
        <v>280895302</v>
      </c>
      <c r="H34" s="73">
        <f t="shared" si="3"/>
        <v>274021445</v>
      </c>
      <c r="I34" s="73">
        <f t="shared" si="3"/>
        <v>251458205</v>
      </c>
      <c r="J34" s="73">
        <f t="shared" si="3"/>
        <v>251458205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251458205</v>
      </c>
      <c r="X34" s="73">
        <f t="shared" si="3"/>
        <v>77806423</v>
      </c>
      <c r="Y34" s="73">
        <f t="shared" si="3"/>
        <v>173651782</v>
      </c>
      <c r="Z34" s="170">
        <f>+IF(X34&lt;&gt;0,+(Y34/X34)*100,0)</f>
        <v>223.1843790068591</v>
      </c>
      <c r="AA34" s="74">
        <f>SUM(AA29:AA33)</f>
        <v>311225688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223126</v>
      </c>
      <c r="D37" s="155"/>
      <c r="E37" s="59">
        <v>298561</v>
      </c>
      <c r="F37" s="60">
        <v>298561</v>
      </c>
      <c r="G37" s="60">
        <v>223126</v>
      </c>
      <c r="H37" s="60">
        <v>223126</v>
      </c>
      <c r="I37" s="60">
        <v>223126</v>
      </c>
      <c r="J37" s="60">
        <v>223126</v>
      </c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>
        <v>223126</v>
      </c>
      <c r="X37" s="60">
        <v>74640</v>
      </c>
      <c r="Y37" s="60">
        <v>148486</v>
      </c>
      <c r="Z37" s="140">
        <v>198.94</v>
      </c>
      <c r="AA37" s="62">
        <v>298561</v>
      </c>
    </row>
    <row r="38" spans="1:27" ht="13.5">
      <c r="A38" s="249" t="s">
        <v>165</v>
      </c>
      <c r="B38" s="182"/>
      <c r="C38" s="155">
        <v>171112165</v>
      </c>
      <c r="D38" s="155"/>
      <c r="E38" s="59">
        <v>160895646</v>
      </c>
      <c r="F38" s="60">
        <v>160895646</v>
      </c>
      <c r="G38" s="60">
        <v>150015416</v>
      </c>
      <c r="H38" s="60">
        <v>169530088</v>
      </c>
      <c r="I38" s="60">
        <v>168740545</v>
      </c>
      <c r="J38" s="60">
        <v>168740545</v>
      </c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>
        <v>168740545</v>
      </c>
      <c r="X38" s="60">
        <v>40223912</v>
      </c>
      <c r="Y38" s="60">
        <v>128516633</v>
      </c>
      <c r="Z38" s="140">
        <v>319.5</v>
      </c>
      <c r="AA38" s="62">
        <v>160895646</v>
      </c>
    </row>
    <row r="39" spans="1:27" ht="13.5">
      <c r="A39" s="250" t="s">
        <v>59</v>
      </c>
      <c r="B39" s="253"/>
      <c r="C39" s="168">
        <f aca="true" t="shared" si="4" ref="C39:Y39">SUM(C37:C38)</f>
        <v>171335291</v>
      </c>
      <c r="D39" s="168">
        <f>SUM(D37:D38)</f>
        <v>0</v>
      </c>
      <c r="E39" s="76">
        <f t="shared" si="4"/>
        <v>161194207</v>
      </c>
      <c r="F39" s="77">
        <f t="shared" si="4"/>
        <v>161194207</v>
      </c>
      <c r="G39" s="77">
        <f t="shared" si="4"/>
        <v>150238542</v>
      </c>
      <c r="H39" s="77">
        <f t="shared" si="4"/>
        <v>169753214</v>
      </c>
      <c r="I39" s="77">
        <f t="shared" si="4"/>
        <v>168963671</v>
      </c>
      <c r="J39" s="77">
        <f t="shared" si="4"/>
        <v>168963671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168963671</v>
      </c>
      <c r="X39" s="77">
        <f t="shared" si="4"/>
        <v>40298552</v>
      </c>
      <c r="Y39" s="77">
        <f t="shared" si="4"/>
        <v>128665119</v>
      </c>
      <c r="Z39" s="212">
        <f>+IF(X39&lt;&gt;0,+(Y39/X39)*100,0)</f>
        <v>319.27975724785347</v>
      </c>
      <c r="AA39" s="79">
        <f>SUM(AA37:AA38)</f>
        <v>161194207</v>
      </c>
    </row>
    <row r="40" spans="1:27" ht="13.5">
      <c r="A40" s="250" t="s">
        <v>167</v>
      </c>
      <c r="B40" s="251"/>
      <c r="C40" s="168">
        <f aca="true" t="shared" si="5" ref="C40:Y40">+C34+C39</f>
        <v>400998650</v>
      </c>
      <c r="D40" s="168">
        <f>+D34+D39</f>
        <v>0</v>
      </c>
      <c r="E40" s="72">
        <f t="shared" si="5"/>
        <v>472419895</v>
      </c>
      <c r="F40" s="73">
        <f t="shared" si="5"/>
        <v>472419895</v>
      </c>
      <c r="G40" s="73">
        <f t="shared" si="5"/>
        <v>431133844</v>
      </c>
      <c r="H40" s="73">
        <f t="shared" si="5"/>
        <v>443774659</v>
      </c>
      <c r="I40" s="73">
        <f t="shared" si="5"/>
        <v>420421876</v>
      </c>
      <c r="J40" s="73">
        <f t="shared" si="5"/>
        <v>420421876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420421876</v>
      </c>
      <c r="X40" s="73">
        <f t="shared" si="5"/>
        <v>118104975</v>
      </c>
      <c r="Y40" s="73">
        <f t="shared" si="5"/>
        <v>302316901</v>
      </c>
      <c r="Z40" s="170">
        <f>+IF(X40&lt;&gt;0,+(Y40/X40)*100,0)</f>
        <v>255.97304516596358</v>
      </c>
      <c r="AA40" s="74">
        <f>+AA34+AA39</f>
        <v>472419895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3686637729</v>
      </c>
      <c r="D42" s="257">
        <f>+D25-D40</f>
        <v>0</v>
      </c>
      <c r="E42" s="258">
        <f t="shared" si="6"/>
        <v>4013272481</v>
      </c>
      <c r="F42" s="259">
        <f t="shared" si="6"/>
        <v>4013272481</v>
      </c>
      <c r="G42" s="259">
        <f t="shared" si="6"/>
        <v>3427708760</v>
      </c>
      <c r="H42" s="259">
        <f t="shared" si="6"/>
        <v>3862313411</v>
      </c>
      <c r="I42" s="259">
        <f t="shared" si="6"/>
        <v>3787590123</v>
      </c>
      <c r="J42" s="259">
        <f t="shared" si="6"/>
        <v>3787590123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3787590123</v>
      </c>
      <c r="X42" s="259">
        <f t="shared" si="6"/>
        <v>1003318120</v>
      </c>
      <c r="Y42" s="259">
        <f t="shared" si="6"/>
        <v>2784272003</v>
      </c>
      <c r="Z42" s="260">
        <f>+IF(X42&lt;&gt;0,+(Y42/X42)*100,0)</f>
        <v>277.50640076150523</v>
      </c>
      <c r="AA42" s="261">
        <f>+AA25-AA40</f>
        <v>4013272481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3667972711</v>
      </c>
      <c r="D45" s="155"/>
      <c r="E45" s="59">
        <v>3888402406</v>
      </c>
      <c r="F45" s="60">
        <v>3888402406</v>
      </c>
      <c r="G45" s="60">
        <v>3409043743</v>
      </c>
      <c r="H45" s="60">
        <v>3843648394</v>
      </c>
      <c r="I45" s="60">
        <v>3768925105</v>
      </c>
      <c r="J45" s="60">
        <v>3768925105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3768925105</v>
      </c>
      <c r="X45" s="60">
        <v>972100602</v>
      </c>
      <c r="Y45" s="60">
        <v>2796824503</v>
      </c>
      <c r="Z45" s="139">
        <v>287.71</v>
      </c>
      <c r="AA45" s="62">
        <v>3888402406</v>
      </c>
    </row>
    <row r="46" spans="1:27" ht="13.5">
      <c r="A46" s="249" t="s">
        <v>171</v>
      </c>
      <c r="B46" s="182"/>
      <c r="C46" s="155">
        <v>18665018</v>
      </c>
      <c r="D46" s="155"/>
      <c r="E46" s="59">
        <v>124870075</v>
      </c>
      <c r="F46" s="60">
        <v>124870075</v>
      </c>
      <c r="G46" s="60">
        <v>18665017</v>
      </c>
      <c r="H46" s="60">
        <v>18665017</v>
      </c>
      <c r="I46" s="60">
        <v>18665018</v>
      </c>
      <c r="J46" s="60">
        <v>18665018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18665018</v>
      </c>
      <c r="X46" s="60">
        <v>31217519</v>
      </c>
      <c r="Y46" s="60">
        <v>-12552501</v>
      </c>
      <c r="Z46" s="139">
        <v>-40.21</v>
      </c>
      <c r="AA46" s="62">
        <v>124870075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3686637729</v>
      </c>
      <c r="D48" s="217">
        <f>SUM(D45:D47)</f>
        <v>0</v>
      </c>
      <c r="E48" s="264">
        <f t="shared" si="7"/>
        <v>4013272481</v>
      </c>
      <c r="F48" s="219">
        <f t="shared" si="7"/>
        <v>4013272481</v>
      </c>
      <c r="G48" s="219">
        <f t="shared" si="7"/>
        <v>3427708760</v>
      </c>
      <c r="H48" s="219">
        <f t="shared" si="7"/>
        <v>3862313411</v>
      </c>
      <c r="I48" s="219">
        <f t="shared" si="7"/>
        <v>3787590123</v>
      </c>
      <c r="J48" s="219">
        <f t="shared" si="7"/>
        <v>3787590123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3787590123</v>
      </c>
      <c r="X48" s="219">
        <f t="shared" si="7"/>
        <v>1003318121</v>
      </c>
      <c r="Y48" s="219">
        <f t="shared" si="7"/>
        <v>2784272002</v>
      </c>
      <c r="Z48" s="265">
        <f>+IF(X48&lt;&gt;0,+(Y48/X48)*100,0)</f>
        <v>277.5064003852473</v>
      </c>
      <c r="AA48" s="232">
        <f>SUM(AA45:AA47)</f>
        <v>4013272481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/>
      <c r="D6" s="155"/>
      <c r="E6" s="59">
        <v>583405273</v>
      </c>
      <c r="F6" s="60">
        <v>583405273</v>
      </c>
      <c r="G6" s="60">
        <v>139989496</v>
      </c>
      <c r="H6" s="60">
        <v>20628710</v>
      </c>
      <c r="I6" s="60">
        <v>22238915</v>
      </c>
      <c r="J6" s="60">
        <v>182857121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182857121</v>
      </c>
      <c r="X6" s="60">
        <v>142424281</v>
      </c>
      <c r="Y6" s="60">
        <v>40432840</v>
      </c>
      <c r="Z6" s="140">
        <v>28.39</v>
      </c>
      <c r="AA6" s="62">
        <v>583405273</v>
      </c>
    </row>
    <row r="7" spans="1:27" ht="13.5">
      <c r="A7" s="249" t="s">
        <v>178</v>
      </c>
      <c r="B7" s="182"/>
      <c r="C7" s="155"/>
      <c r="D7" s="155"/>
      <c r="E7" s="59">
        <v>641196000</v>
      </c>
      <c r="F7" s="60">
        <v>641196000</v>
      </c>
      <c r="G7" s="60">
        <v>260263000</v>
      </c>
      <c r="H7" s="60">
        <v>4585560</v>
      </c>
      <c r="I7" s="60"/>
      <c r="J7" s="60">
        <v>264848560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264848560</v>
      </c>
      <c r="X7" s="60">
        <v>160424000</v>
      </c>
      <c r="Y7" s="60">
        <v>104424560</v>
      </c>
      <c r="Z7" s="140">
        <v>65.09</v>
      </c>
      <c r="AA7" s="62">
        <v>641196000</v>
      </c>
    </row>
    <row r="8" spans="1:27" ht="13.5">
      <c r="A8" s="249" t="s">
        <v>179</v>
      </c>
      <c r="B8" s="182"/>
      <c r="C8" s="155"/>
      <c r="D8" s="155"/>
      <c r="E8" s="59">
        <v>480998000</v>
      </c>
      <c r="F8" s="60">
        <v>480998000</v>
      </c>
      <c r="G8" s="60">
        <v>137075113</v>
      </c>
      <c r="H8" s="60">
        <v>2000000</v>
      </c>
      <c r="I8" s="60"/>
      <c r="J8" s="60">
        <v>139075113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139075113</v>
      </c>
      <c r="X8" s="60">
        <v>120249500</v>
      </c>
      <c r="Y8" s="60">
        <v>18825613</v>
      </c>
      <c r="Z8" s="140">
        <v>15.66</v>
      </c>
      <c r="AA8" s="62">
        <v>480998000</v>
      </c>
    </row>
    <row r="9" spans="1:27" ht="13.5">
      <c r="A9" s="249" t="s">
        <v>180</v>
      </c>
      <c r="B9" s="182"/>
      <c r="C9" s="155"/>
      <c r="D9" s="155"/>
      <c r="E9" s="59">
        <v>54472988</v>
      </c>
      <c r="F9" s="60">
        <v>54472988</v>
      </c>
      <c r="G9" s="60">
        <v>7873086</v>
      </c>
      <c r="H9" s="60">
        <v>2393892</v>
      </c>
      <c r="I9" s="60">
        <v>4006732</v>
      </c>
      <c r="J9" s="60">
        <v>14273710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14273710</v>
      </c>
      <c r="X9" s="60">
        <v>13618247</v>
      </c>
      <c r="Y9" s="60">
        <v>655463</v>
      </c>
      <c r="Z9" s="140">
        <v>4.81</v>
      </c>
      <c r="AA9" s="62">
        <v>54472988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/>
      <c r="D12" s="155"/>
      <c r="E12" s="59">
        <v>-1211926205</v>
      </c>
      <c r="F12" s="60">
        <v>-1211926205</v>
      </c>
      <c r="G12" s="60">
        <v>-158520751</v>
      </c>
      <c r="H12" s="60">
        <v>-89744356</v>
      </c>
      <c r="I12" s="60">
        <v>-107170133</v>
      </c>
      <c r="J12" s="60">
        <v>-355435240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-355435240</v>
      </c>
      <c r="X12" s="60">
        <v>-200918033</v>
      </c>
      <c r="Y12" s="60">
        <v>-154517207</v>
      </c>
      <c r="Z12" s="140">
        <v>76.91</v>
      </c>
      <c r="AA12" s="62">
        <v>-1211926205</v>
      </c>
    </row>
    <row r="13" spans="1:27" ht="13.5">
      <c r="A13" s="249" t="s">
        <v>40</v>
      </c>
      <c r="B13" s="182"/>
      <c r="C13" s="155"/>
      <c r="D13" s="155"/>
      <c r="E13" s="59">
        <v>-105616</v>
      </c>
      <c r="F13" s="60">
        <v>-105616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-26404</v>
      </c>
      <c r="Y13" s="60">
        <v>26404</v>
      </c>
      <c r="Z13" s="140">
        <v>-100</v>
      </c>
      <c r="AA13" s="62">
        <v>-105616</v>
      </c>
    </row>
    <row r="14" spans="1:27" ht="13.5">
      <c r="A14" s="249" t="s">
        <v>42</v>
      </c>
      <c r="B14" s="182"/>
      <c r="C14" s="155"/>
      <c r="D14" s="155"/>
      <c r="E14" s="59">
        <v>-5818896</v>
      </c>
      <c r="F14" s="60">
        <v>-5818896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>
        <v>-1454724</v>
      </c>
      <c r="Y14" s="60">
        <v>1454724</v>
      </c>
      <c r="Z14" s="140">
        <v>-100</v>
      </c>
      <c r="AA14" s="62">
        <v>-5818896</v>
      </c>
    </row>
    <row r="15" spans="1:27" ht="13.5">
      <c r="A15" s="250" t="s">
        <v>184</v>
      </c>
      <c r="B15" s="251"/>
      <c r="C15" s="168">
        <f aca="true" t="shared" si="0" ref="C15:Y15">SUM(C6:C14)</f>
        <v>0</v>
      </c>
      <c r="D15" s="168">
        <f>SUM(D6:D14)</f>
        <v>0</v>
      </c>
      <c r="E15" s="72">
        <f t="shared" si="0"/>
        <v>542221544</v>
      </c>
      <c r="F15" s="73">
        <f t="shared" si="0"/>
        <v>542221544</v>
      </c>
      <c r="G15" s="73">
        <f t="shared" si="0"/>
        <v>386679944</v>
      </c>
      <c r="H15" s="73">
        <f t="shared" si="0"/>
        <v>-60136194</v>
      </c>
      <c r="I15" s="73">
        <f t="shared" si="0"/>
        <v>-80924486</v>
      </c>
      <c r="J15" s="73">
        <f t="shared" si="0"/>
        <v>245619264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245619264</v>
      </c>
      <c r="X15" s="73">
        <f t="shared" si="0"/>
        <v>234316867</v>
      </c>
      <c r="Y15" s="73">
        <f t="shared" si="0"/>
        <v>11302397</v>
      </c>
      <c r="Z15" s="170">
        <f>+IF(X15&lt;&gt;0,+(Y15/X15)*100,0)</f>
        <v>4.823552458987086</v>
      </c>
      <c r="AA15" s="74">
        <f>SUM(AA6:AA14)</f>
        <v>542221544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>
        <v>89254</v>
      </c>
      <c r="J19" s="60">
        <v>89254</v>
      </c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>
        <v>89254</v>
      </c>
      <c r="X19" s="60">
        <v>7243</v>
      </c>
      <c r="Y19" s="159">
        <v>82011</v>
      </c>
      <c r="Z19" s="141">
        <v>1132.28</v>
      </c>
      <c r="AA19" s="225"/>
    </row>
    <row r="20" spans="1:27" ht="13.5">
      <c r="A20" s="249" t="s">
        <v>187</v>
      </c>
      <c r="B20" s="182"/>
      <c r="C20" s="155"/>
      <c r="D20" s="155"/>
      <c r="E20" s="268">
        <v>1</v>
      </c>
      <c r="F20" s="159">
        <v>1</v>
      </c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>
        <v>-2576</v>
      </c>
      <c r="Y20" s="60">
        <v>2576</v>
      </c>
      <c r="Z20" s="140">
        <v>-100</v>
      </c>
      <c r="AA20" s="62">
        <v>1</v>
      </c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11109428</v>
      </c>
      <c r="Y22" s="60">
        <v>-11109428</v>
      </c>
      <c r="Z22" s="140">
        <v>-100</v>
      </c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>
        <v>-543221548</v>
      </c>
      <c r="F24" s="60">
        <v>-543221548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-64795596</v>
      </c>
      <c r="Y24" s="60">
        <v>64795596</v>
      </c>
      <c r="Z24" s="140">
        <v>-100</v>
      </c>
      <c r="AA24" s="62">
        <v>-543221548</v>
      </c>
    </row>
    <row r="25" spans="1:27" ht="13.5">
      <c r="A25" s="250" t="s">
        <v>191</v>
      </c>
      <c r="B25" s="251"/>
      <c r="C25" s="168">
        <f aca="true" t="shared" si="1" ref="C25:Y25">SUM(C19:C24)</f>
        <v>0</v>
      </c>
      <c r="D25" s="168">
        <f>SUM(D19:D24)</f>
        <v>0</v>
      </c>
      <c r="E25" s="72">
        <f t="shared" si="1"/>
        <v>-543221547</v>
      </c>
      <c r="F25" s="73">
        <f t="shared" si="1"/>
        <v>-543221547</v>
      </c>
      <c r="G25" s="73">
        <f t="shared" si="1"/>
        <v>0</v>
      </c>
      <c r="H25" s="73">
        <f t="shared" si="1"/>
        <v>0</v>
      </c>
      <c r="I25" s="73">
        <f t="shared" si="1"/>
        <v>89254</v>
      </c>
      <c r="J25" s="73">
        <f t="shared" si="1"/>
        <v>89254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89254</v>
      </c>
      <c r="X25" s="73">
        <f t="shared" si="1"/>
        <v>-53681501</v>
      </c>
      <c r="Y25" s="73">
        <f t="shared" si="1"/>
        <v>53770755</v>
      </c>
      <c r="Z25" s="170">
        <f>+IF(X25&lt;&gt;0,+(Y25/X25)*100,0)</f>
        <v>-100.16626584267827</v>
      </c>
      <c r="AA25" s="74">
        <f>SUM(AA19:AA24)</f>
        <v>-543221547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>
        <v>-229</v>
      </c>
      <c r="Y31" s="60">
        <v>229</v>
      </c>
      <c r="Z31" s="140">
        <v>-100</v>
      </c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-23408</v>
      </c>
      <c r="Y33" s="60">
        <v>23408</v>
      </c>
      <c r="Z33" s="140">
        <v>-100</v>
      </c>
      <c r="AA33" s="62"/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-23637</v>
      </c>
      <c r="Y34" s="73">
        <f t="shared" si="2"/>
        <v>23637</v>
      </c>
      <c r="Z34" s="170">
        <f>+IF(X34&lt;&gt;0,+(Y34/X34)*100,0)</f>
        <v>-100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0</v>
      </c>
      <c r="D36" s="153">
        <f>+D15+D25+D34</f>
        <v>0</v>
      </c>
      <c r="E36" s="99">
        <f t="shared" si="3"/>
        <v>-1000003</v>
      </c>
      <c r="F36" s="100">
        <f t="shared" si="3"/>
        <v>-1000003</v>
      </c>
      <c r="G36" s="100">
        <f t="shared" si="3"/>
        <v>386679944</v>
      </c>
      <c r="H36" s="100">
        <f t="shared" si="3"/>
        <v>-60136194</v>
      </c>
      <c r="I36" s="100">
        <f t="shared" si="3"/>
        <v>-80835232</v>
      </c>
      <c r="J36" s="100">
        <f t="shared" si="3"/>
        <v>245708518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245708518</v>
      </c>
      <c r="X36" s="100">
        <f t="shared" si="3"/>
        <v>180611729</v>
      </c>
      <c r="Y36" s="100">
        <f t="shared" si="3"/>
        <v>65096789</v>
      </c>
      <c r="Z36" s="137">
        <f>+IF(X36&lt;&gt;0,+(Y36/X36)*100,0)</f>
        <v>36.04239290572319</v>
      </c>
      <c r="AA36" s="102">
        <f>+AA15+AA25+AA34</f>
        <v>-1000003</v>
      </c>
    </row>
    <row r="37" spans="1:27" ht="13.5">
      <c r="A37" s="249" t="s">
        <v>199</v>
      </c>
      <c r="B37" s="182"/>
      <c r="C37" s="153"/>
      <c r="D37" s="153"/>
      <c r="E37" s="99">
        <v>374136406</v>
      </c>
      <c r="F37" s="100">
        <v>374136406</v>
      </c>
      <c r="G37" s="100">
        <v>734056874</v>
      </c>
      <c r="H37" s="100">
        <v>1120736818</v>
      </c>
      <c r="I37" s="100">
        <v>1060600624</v>
      </c>
      <c r="J37" s="100">
        <v>734056874</v>
      </c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>
        <v>734056874</v>
      </c>
      <c r="X37" s="100">
        <v>374136406</v>
      </c>
      <c r="Y37" s="100">
        <v>359920468</v>
      </c>
      <c r="Z37" s="137">
        <v>96.2</v>
      </c>
      <c r="AA37" s="102">
        <v>374136406</v>
      </c>
    </row>
    <row r="38" spans="1:27" ht="13.5">
      <c r="A38" s="269" t="s">
        <v>200</v>
      </c>
      <c r="B38" s="256"/>
      <c r="C38" s="257"/>
      <c r="D38" s="257"/>
      <c r="E38" s="258">
        <v>373136404</v>
      </c>
      <c r="F38" s="259">
        <v>373136404</v>
      </c>
      <c r="G38" s="259">
        <v>1120736818</v>
      </c>
      <c r="H38" s="259">
        <v>1060600624</v>
      </c>
      <c r="I38" s="259">
        <v>979765392</v>
      </c>
      <c r="J38" s="259">
        <v>979765392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979765392</v>
      </c>
      <c r="X38" s="259">
        <v>554748136</v>
      </c>
      <c r="Y38" s="259">
        <v>425017256</v>
      </c>
      <c r="Z38" s="260">
        <v>76.61</v>
      </c>
      <c r="AA38" s="261">
        <v>373136404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512583208</v>
      </c>
      <c r="F5" s="106">
        <f t="shared" si="0"/>
        <v>512583208</v>
      </c>
      <c r="G5" s="106">
        <f t="shared" si="0"/>
        <v>13765019</v>
      </c>
      <c r="H5" s="106">
        <f t="shared" si="0"/>
        <v>16544495</v>
      </c>
      <c r="I5" s="106">
        <f t="shared" si="0"/>
        <v>12736465</v>
      </c>
      <c r="J5" s="106">
        <f t="shared" si="0"/>
        <v>43045979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43045979</v>
      </c>
      <c r="X5" s="106">
        <f t="shared" si="0"/>
        <v>128145802</v>
      </c>
      <c r="Y5" s="106">
        <f t="shared" si="0"/>
        <v>-85099823</v>
      </c>
      <c r="Z5" s="201">
        <f>+IF(X5&lt;&gt;0,+(Y5/X5)*100,0)</f>
        <v>-66.40859214412657</v>
      </c>
      <c r="AA5" s="199">
        <f>SUM(AA11:AA18)</f>
        <v>512583208</v>
      </c>
    </row>
    <row r="6" spans="1:27" ht="13.5">
      <c r="A6" s="291" t="s">
        <v>204</v>
      </c>
      <c r="B6" s="142"/>
      <c r="C6" s="62"/>
      <c r="D6" s="156"/>
      <c r="E6" s="60">
        <v>2347000</v>
      </c>
      <c r="F6" s="60">
        <v>2347000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586750</v>
      </c>
      <c r="Y6" s="60">
        <v>-586750</v>
      </c>
      <c r="Z6" s="140">
        <v>-100</v>
      </c>
      <c r="AA6" s="155">
        <v>2347000</v>
      </c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>
        <v>245951000</v>
      </c>
      <c r="F8" s="60">
        <v>245951000</v>
      </c>
      <c r="G8" s="60">
        <v>1968354</v>
      </c>
      <c r="H8" s="60">
        <v>6653924</v>
      </c>
      <c r="I8" s="60">
        <v>10265084</v>
      </c>
      <c r="J8" s="60">
        <v>18887362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18887362</v>
      </c>
      <c r="X8" s="60">
        <v>61487750</v>
      </c>
      <c r="Y8" s="60">
        <v>-42600388</v>
      </c>
      <c r="Z8" s="140">
        <v>-69.28</v>
      </c>
      <c r="AA8" s="155">
        <v>245951000</v>
      </c>
    </row>
    <row r="9" spans="1:27" ht="13.5">
      <c r="A9" s="291" t="s">
        <v>207</v>
      </c>
      <c r="B9" s="142"/>
      <c r="C9" s="62"/>
      <c r="D9" s="156"/>
      <c r="E9" s="60">
        <v>216100000</v>
      </c>
      <c r="F9" s="60">
        <v>216100000</v>
      </c>
      <c r="G9" s="60">
        <v>642437</v>
      </c>
      <c r="H9" s="60">
        <v>9697170</v>
      </c>
      <c r="I9" s="60">
        <v>2034783</v>
      </c>
      <c r="J9" s="60">
        <v>12374390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12374390</v>
      </c>
      <c r="X9" s="60">
        <v>54025000</v>
      </c>
      <c r="Y9" s="60">
        <v>-41650610</v>
      </c>
      <c r="Z9" s="140">
        <v>-77.1</v>
      </c>
      <c r="AA9" s="155">
        <v>216100000</v>
      </c>
    </row>
    <row r="10" spans="1:27" ht="13.5">
      <c r="A10" s="291" t="s">
        <v>208</v>
      </c>
      <c r="B10" s="142"/>
      <c r="C10" s="62"/>
      <c r="D10" s="156"/>
      <c r="E10" s="60">
        <v>6600000</v>
      </c>
      <c r="F10" s="60">
        <v>6600000</v>
      </c>
      <c r="G10" s="60">
        <v>11094596</v>
      </c>
      <c r="H10" s="60"/>
      <c r="I10" s="60"/>
      <c r="J10" s="60">
        <v>11094596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11094596</v>
      </c>
      <c r="X10" s="60">
        <v>1650000</v>
      </c>
      <c r="Y10" s="60">
        <v>9444596</v>
      </c>
      <c r="Z10" s="140">
        <v>572.4</v>
      </c>
      <c r="AA10" s="155">
        <v>6600000</v>
      </c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470998000</v>
      </c>
      <c r="F11" s="295">
        <f t="shared" si="1"/>
        <v>470998000</v>
      </c>
      <c r="G11" s="295">
        <f t="shared" si="1"/>
        <v>13705387</v>
      </c>
      <c r="H11" s="295">
        <f t="shared" si="1"/>
        <v>16351094</v>
      </c>
      <c r="I11" s="295">
        <f t="shared" si="1"/>
        <v>12299867</v>
      </c>
      <c r="J11" s="295">
        <f t="shared" si="1"/>
        <v>42356348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42356348</v>
      </c>
      <c r="X11" s="295">
        <f t="shared" si="1"/>
        <v>117749500</v>
      </c>
      <c r="Y11" s="295">
        <f t="shared" si="1"/>
        <v>-75393152</v>
      </c>
      <c r="Z11" s="296">
        <f>+IF(X11&lt;&gt;0,+(Y11/X11)*100,0)</f>
        <v>-64.0284264476707</v>
      </c>
      <c r="AA11" s="297">
        <f>SUM(AA6:AA10)</f>
        <v>470998000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>
        <v>41585208</v>
      </c>
      <c r="F15" s="60">
        <v>41585208</v>
      </c>
      <c r="G15" s="60">
        <v>59632</v>
      </c>
      <c r="H15" s="60">
        <v>193401</v>
      </c>
      <c r="I15" s="60">
        <v>436598</v>
      </c>
      <c r="J15" s="60">
        <v>689631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689631</v>
      </c>
      <c r="X15" s="60">
        <v>10396302</v>
      </c>
      <c r="Y15" s="60">
        <v>-9706671</v>
      </c>
      <c r="Z15" s="140">
        <v>-93.37</v>
      </c>
      <c r="AA15" s="155">
        <v>41585208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11394850</v>
      </c>
      <c r="F20" s="100">
        <f t="shared" si="2"/>
        <v>11394850</v>
      </c>
      <c r="G20" s="100">
        <f t="shared" si="2"/>
        <v>112257</v>
      </c>
      <c r="H20" s="100">
        <f t="shared" si="2"/>
        <v>120284</v>
      </c>
      <c r="I20" s="100">
        <f t="shared" si="2"/>
        <v>148836</v>
      </c>
      <c r="J20" s="100">
        <f t="shared" si="2"/>
        <v>381377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381377</v>
      </c>
      <c r="X20" s="100">
        <f t="shared" si="2"/>
        <v>2848713</v>
      </c>
      <c r="Y20" s="100">
        <f t="shared" si="2"/>
        <v>-2467336</v>
      </c>
      <c r="Z20" s="137">
        <f>+IF(X20&lt;&gt;0,+(Y20/X20)*100,0)</f>
        <v>-86.61230527610188</v>
      </c>
      <c r="AA20" s="153">
        <f>SUM(AA26:AA33)</f>
        <v>11394850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>
        <v>11394850</v>
      </c>
      <c r="F30" s="60">
        <v>11394850</v>
      </c>
      <c r="G30" s="60">
        <v>112257</v>
      </c>
      <c r="H30" s="60">
        <v>120284</v>
      </c>
      <c r="I30" s="60">
        <v>148836</v>
      </c>
      <c r="J30" s="60">
        <v>381377</v>
      </c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>
        <v>381377</v>
      </c>
      <c r="X30" s="60">
        <v>2848713</v>
      </c>
      <c r="Y30" s="60">
        <v>-2467336</v>
      </c>
      <c r="Z30" s="140">
        <v>-86.61</v>
      </c>
      <c r="AA30" s="155">
        <v>11394850</v>
      </c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2347000</v>
      </c>
      <c r="F36" s="60">
        <f t="shared" si="4"/>
        <v>2347000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586750</v>
      </c>
      <c r="Y36" s="60">
        <f t="shared" si="4"/>
        <v>-586750</v>
      </c>
      <c r="Z36" s="140">
        <f aca="true" t="shared" si="5" ref="Z36:Z49">+IF(X36&lt;&gt;0,+(Y36/X36)*100,0)</f>
        <v>-100</v>
      </c>
      <c r="AA36" s="155">
        <f>AA6+AA21</f>
        <v>2347000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245951000</v>
      </c>
      <c r="F38" s="60">
        <f t="shared" si="4"/>
        <v>245951000</v>
      </c>
      <c r="G38" s="60">
        <f t="shared" si="4"/>
        <v>1968354</v>
      </c>
      <c r="H38" s="60">
        <f t="shared" si="4"/>
        <v>6653924</v>
      </c>
      <c r="I38" s="60">
        <f t="shared" si="4"/>
        <v>10265084</v>
      </c>
      <c r="J38" s="60">
        <f t="shared" si="4"/>
        <v>18887362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18887362</v>
      </c>
      <c r="X38" s="60">
        <f t="shared" si="4"/>
        <v>61487750</v>
      </c>
      <c r="Y38" s="60">
        <f t="shared" si="4"/>
        <v>-42600388</v>
      </c>
      <c r="Z38" s="140">
        <f t="shared" si="5"/>
        <v>-69.28272379457697</v>
      </c>
      <c r="AA38" s="155">
        <f>AA8+AA23</f>
        <v>245951000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216100000</v>
      </c>
      <c r="F39" s="60">
        <f t="shared" si="4"/>
        <v>216100000</v>
      </c>
      <c r="G39" s="60">
        <f t="shared" si="4"/>
        <v>642437</v>
      </c>
      <c r="H39" s="60">
        <f t="shared" si="4"/>
        <v>9697170</v>
      </c>
      <c r="I39" s="60">
        <f t="shared" si="4"/>
        <v>2034783</v>
      </c>
      <c r="J39" s="60">
        <f t="shared" si="4"/>
        <v>12374390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12374390</v>
      </c>
      <c r="X39" s="60">
        <f t="shared" si="4"/>
        <v>54025000</v>
      </c>
      <c r="Y39" s="60">
        <f t="shared" si="4"/>
        <v>-41650610</v>
      </c>
      <c r="Z39" s="140">
        <f t="shared" si="5"/>
        <v>-77.09506709856548</v>
      </c>
      <c r="AA39" s="155">
        <f>AA9+AA24</f>
        <v>216100000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6600000</v>
      </c>
      <c r="F40" s="60">
        <f t="shared" si="4"/>
        <v>6600000</v>
      </c>
      <c r="G40" s="60">
        <f t="shared" si="4"/>
        <v>11094596</v>
      </c>
      <c r="H40" s="60">
        <f t="shared" si="4"/>
        <v>0</v>
      </c>
      <c r="I40" s="60">
        <f t="shared" si="4"/>
        <v>0</v>
      </c>
      <c r="J40" s="60">
        <f t="shared" si="4"/>
        <v>11094596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11094596</v>
      </c>
      <c r="X40" s="60">
        <f t="shared" si="4"/>
        <v>1650000</v>
      </c>
      <c r="Y40" s="60">
        <f t="shared" si="4"/>
        <v>9444596</v>
      </c>
      <c r="Z40" s="140">
        <f t="shared" si="5"/>
        <v>572.3997575757576</v>
      </c>
      <c r="AA40" s="155">
        <f>AA10+AA25</f>
        <v>6600000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470998000</v>
      </c>
      <c r="F41" s="295">
        <f t="shared" si="6"/>
        <v>470998000</v>
      </c>
      <c r="G41" s="295">
        <f t="shared" si="6"/>
        <v>13705387</v>
      </c>
      <c r="H41" s="295">
        <f t="shared" si="6"/>
        <v>16351094</v>
      </c>
      <c r="I41" s="295">
        <f t="shared" si="6"/>
        <v>12299867</v>
      </c>
      <c r="J41" s="295">
        <f t="shared" si="6"/>
        <v>42356348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42356348</v>
      </c>
      <c r="X41" s="295">
        <f t="shared" si="6"/>
        <v>117749500</v>
      </c>
      <c r="Y41" s="295">
        <f t="shared" si="6"/>
        <v>-75393152</v>
      </c>
      <c r="Z41" s="296">
        <f t="shared" si="5"/>
        <v>-64.0284264476707</v>
      </c>
      <c r="AA41" s="297">
        <f>SUM(AA36:AA40)</f>
        <v>470998000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52980058</v>
      </c>
      <c r="F45" s="54">
        <f t="shared" si="7"/>
        <v>52980058</v>
      </c>
      <c r="G45" s="54">
        <f t="shared" si="7"/>
        <v>171889</v>
      </c>
      <c r="H45" s="54">
        <f t="shared" si="7"/>
        <v>313685</v>
      </c>
      <c r="I45" s="54">
        <f t="shared" si="7"/>
        <v>585434</v>
      </c>
      <c r="J45" s="54">
        <f t="shared" si="7"/>
        <v>1071008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1071008</v>
      </c>
      <c r="X45" s="54">
        <f t="shared" si="7"/>
        <v>13245015</v>
      </c>
      <c r="Y45" s="54">
        <f t="shared" si="7"/>
        <v>-12174007</v>
      </c>
      <c r="Z45" s="184">
        <f t="shared" si="5"/>
        <v>-91.91387854222891</v>
      </c>
      <c r="AA45" s="130">
        <f t="shared" si="8"/>
        <v>52980058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523978058</v>
      </c>
      <c r="F49" s="220">
        <f t="shared" si="9"/>
        <v>523978058</v>
      </c>
      <c r="G49" s="220">
        <f t="shared" si="9"/>
        <v>13877276</v>
      </c>
      <c r="H49" s="220">
        <f t="shared" si="9"/>
        <v>16664779</v>
      </c>
      <c r="I49" s="220">
        <f t="shared" si="9"/>
        <v>12885301</v>
      </c>
      <c r="J49" s="220">
        <f t="shared" si="9"/>
        <v>43427356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43427356</v>
      </c>
      <c r="X49" s="220">
        <f t="shared" si="9"/>
        <v>130994515</v>
      </c>
      <c r="Y49" s="220">
        <f t="shared" si="9"/>
        <v>-87567159</v>
      </c>
      <c r="Z49" s="221">
        <f t="shared" si="5"/>
        <v>-66.84795848131503</v>
      </c>
      <c r="AA49" s="222">
        <f>SUM(AA41:AA48)</f>
        <v>523978058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34064640</v>
      </c>
      <c r="F51" s="54">
        <f t="shared" si="10"/>
        <v>34064640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8516160</v>
      </c>
      <c r="Y51" s="54">
        <f t="shared" si="10"/>
        <v>-8516160</v>
      </c>
      <c r="Z51" s="184">
        <f>+IF(X51&lt;&gt;0,+(Y51/X51)*100,0)</f>
        <v>-100</v>
      </c>
      <c r="AA51" s="130">
        <f>SUM(AA57:AA61)</f>
        <v>34064640</v>
      </c>
    </row>
    <row r="52" spans="1:27" ht="13.5">
      <c r="A52" s="310" t="s">
        <v>204</v>
      </c>
      <c r="B52" s="142"/>
      <c r="C52" s="62"/>
      <c r="D52" s="156"/>
      <c r="E52" s="60">
        <v>2126000</v>
      </c>
      <c r="F52" s="60">
        <v>2126000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531500</v>
      </c>
      <c r="Y52" s="60">
        <v>-531500</v>
      </c>
      <c r="Z52" s="140">
        <v>-100</v>
      </c>
      <c r="AA52" s="155">
        <v>2126000</v>
      </c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>
        <v>11662400</v>
      </c>
      <c r="F54" s="60">
        <v>11662400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2915600</v>
      </c>
      <c r="Y54" s="60">
        <v>-2915600</v>
      </c>
      <c r="Z54" s="140">
        <v>-100</v>
      </c>
      <c r="AA54" s="155">
        <v>11662400</v>
      </c>
    </row>
    <row r="55" spans="1:27" ht="13.5">
      <c r="A55" s="310" t="s">
        <v>207</v>
      </c>
      <c r="B55" s="142"/>
      <c r="C55" s="62"/>
      <c r="D55" s="156"/>
      <c r="E55" s="60">
        <v>5800000</v>
      </c>
      <c r="F55" s="60">
        <v>5800000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1450000</v>
      </c>
      <c r="Y55" s="60">
        <v>-1450000</v>
      </c>
      <c r="Z55" s="140">
        <v>-100</v>
      </c>
      <c r="AA55" s="155">
        <v>5800000</v>
      </c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19588400</v>
      </c>
      <c r="F57" s="295">
        <f t="shared" si="11"/>
        <v>19588400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4897100</v>
      </c>
      <c r="Y57" s="295">
        <f t="shared" si="11"/>
        <v>-4897100</v>
      </c>
      <c r="Z57" s="296">
        <f>+IF(X57&lt;&gt;0,+(Y57/X57)*100,0)</f>
        <v>-100</v>
      </c>
      <c r="AA57" s="297">
        <f>SUM(AA52:AA56)</f>
        <v>19588400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14476240</v>
      </c>
      <c r="F61" s="60">
        <v>14476240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3619060</v>
      </c>
      <c r="Y61" s="60">
        <v>-3619060</v>
      </c>
      <c r="Z61" s="140">
        <v>-100</v>
      </c>
      <c r="AA61" s="155">
        <v>14476240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>
        <v>334510</v>
      </c>
      <c r="J67" s="60">
        <v>334510</v>
      </c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>
        <v>334510</v>
      </c>
      <c r="X67" s="60"/>
      <c r="Y67" s="60">
        <v>334510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727878</v>
      </c>
      <c r="H68" s="60">
        <v>1050650</v>
      </c>
      <c r="I68" s="60">
        <v>1224693</v>
      </c>
      <c r="J68" s="60">
        <v>3003221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3003221</v>
      </c>
      <c r="X68" s="60"/>
      <c r="Y68" s="60">
        <v>3003221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727878</v>
      </c>
      <c r="H69" s="220">
        <f t="shared" si="12"/>
        <v>1050650</v>
      </c>
      <c r="I69" s="220">
        <f t="shared" si="12"/>
        <v>1559203</v>
      </c>
      <c r="J69" s="220">
        <f t="shared" si="12"/>
        <v>3337731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3337731</v>
      </c>
      <c r="X69" s="220">
        <f t="shared" si="12"/>
        <v>0</v>
      </c>
      <c r="Y69" s="220">
        <f t="shared" si="12"/>
        <v>3337731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470998000</v>
      </c>
      <c r="F5" s="358">
        <f t="shared" si="0"/>
        <v>470998000</v>
      </c>
      <c r="G5" s="358">
        <f t="shared" si="0"/>
        <v>13705387</v>
      </c>
      <c r="H5" s="356">
        <f t="shared" si="0"/>
        <v>16351094</v>
      </c>
      <c r="I5" s="356">
        <f t="shared" si="0"/>
        <v>12299867</v>
      </c>
      <c r="J5" s="358">
        <f t="shared" si="0"/>
        <v>42356348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42356348</v>
      </c>
      <c r="X5" s="356">
        <f t="shared" si="0"/>
        <v>117749500</v>
      </c>
      <c r="Y5" s="358">
        <f t="shared" si="0"/>
        <v>-75393152</v>
      </c>
      <c r="Z5" s="359">
        <f>+IF(X5&lt;&gt;0,+(Y5/X5)*100,0)</f>
        <v>-64.0284264476707</v>
      </c>
      <c r="AA5" s="360">
        <f>+AA6+AA8+AA11+AA13+AA15</f>
        <v>470998000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2347000</v>
      </c>
      <c r="F6" s="59">
        <f t="shared" si="1"/>
        <v>2347000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586750</v>
      </c>
      <c r="Y6" s="59">
        <f t="shared" si="1"/>
        <v>-586750</v>
      </c>
      <c r="Z6" s="61">
        <f>+IF(X6&lt;&gt;0,+(Y6/X6)*100,0)</f>
        <v>-100</v>
      </c>
      <c r="AA6" s="62">
        <f t="shared" si="1"/>
        <v>2347000</v>
      </c>
    </row>
    <row r="7" spans="1:27" ht="13.5">
      <c r="A7" s="291" t="s">
        <v>228</v>
      </c>
      <c r="B7" s="142"/>
      <c r="C7" s="60"/>
      <c r="D7" s="340"/>
      <c r="E7" s="60">
        <v>2347000</v>
      </c>
      <c r="F7" s="59">
        <v>2347000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586750</v>
      </c>
      <c r="Y7" s="59">
        <v>-586750</v>
      </c>
      <c r="Z7" s="61">
        <v>-100</v>
      </c>
      <c r="AA7" s="62">
        <v>2347000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245951000</v>
      </c>
      <c r="F11" s="364">
        <f t="shared" si="3"/>
        <v>245951000</v>
      </c>
      <c r="G11" s="364">
        <f t="shared" si="3"/>
        <v>1968354</v>
      </c>
      <c r="H11" s="362">
        <f t="shared" si="3"/>
        <v>6653924</v>
      </c>
      <c r="I11" s="362">
        <f t="shared" si="3"/>
        <v>10265084</v>
      </c>
      <c r="J11" s="364">
        <f t="shared" si="3"/>
        <v>18887362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18887362</v>
      </c>
      <c r="X11" s="362">
        <f t="shared" si="3"/>
        <v>61487750</v>
      </c>
      <c r="Y11" s="364">
        <f t="shared" si="3"/>
        <v>-42600388</v>
      </c>
      <c r="Z11" s="365">
        <f>+IF(X11&lt;&gt;0,+(Y11/X11)*100,0)</f>
        <v>-69.28272379457697</v>
      </c>
      <c r="AA11" s="366">
        <f t="shared" si="3"/>
        <v>245951000</v>
      </c>
    </row>
    <row r="12" spans="1:27" ht="13.5">
      <c r="A12" s="291" t="s">
        <v>231</v>
      </c>
      <c r="B12" s="136"/>
      <c r="C12" s="60"/>
      <c r="D12" s="340"/>
      <c r="E12" s="60">
        <v>245951000</v>
      </c>
      <c r="F12" s="59">
        <v>245951000</v>
      </c>
      <c r="G12" s="59">
        <v>1968354</v>
      </c>
      <c r="H12" s="60">
        <v>6653924</v>
      </c>
      <c r="I12" s="60">
        <v>10265084</v>
      </c>
      <c r="J12" s="59">
        <v>18887362</v>
      </c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>
        <v>18887362</v>
      </c>
      <c r="X12" s="60">
        <v>61487750</v>
      </c>
      <c r="Y12" s="59">
        <v>-42600388</v>
      </c>
      <c r="Z12" s="61">
        <v>-69.28</v>
      </c>
      <c r="AA12" s="62">
        <v>245951000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216100000</v>
      </c>
      <c r="F13" s="342">
        <f t="shared" si="4"/>
        <v>216100000</v>
      </c>
      <c r="G13" s="342">
        <f t="shared" si="4"/>
        <v>642437</v>
      </c>
      <c r="H13" s="275">
        <f t="shared" si="4"/>
        <v>9697170</v>
      </c>
      <c r="I13" s="275">
        <f t="shared" si="4"/>
        <v>2034783</v>
      </c>
      <c r="J13" s="342">
        <f t="shared" si="4"/>
        <v>12374390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12374390</v>
      </c>
      <c r="X13" s="275">
        <f t="shared" si="4"/>
        <v>54025000</v>
      </c>
      <c r="Y13" s="342">
        <f t="shared" si="4"/>
        <v>-41650610</v>
      </c>
      <c r="Z13" s="335">
        <f>+IF(X13&lt;&gt;0,+(Y13/X13)*100,0)</f>
        <v>-77.09506709856548</v>
      </c>
      <c r="AA13" s="273">
        <f t="shared" si="4"/>
        <v>216100000</v>
      </c>
    </row>
    <row r="14" spans="1:27" ht="13.5">
      <c r="A14" s="291" t="s">
        <v>232</v>
      </c>
      <c r="B14" s="136"/>
      <c r="C14" s="60"/>
      <c r="D14" s="340"/>
      <c r="E14" s="60">
        <v>216100000</v>
      </c>
      <c r="F14" s="59">
        <v>216100000</v>
      </c>
      <c r="G14" s="59">
        <v>642437</v>
      </c>
      <c r="H14" s="60">
        <v>9697170</v>
      </c>
      <c r="I14" s="60">
        <v>2034783</v>
      </c>
      <c r="J14" s="59">
        <v>12374390</v>
      </c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>
        <v>12374390</v>
      </c>
      <c r="X14" s="60">
        <v>54025000</v>
      </c>
      <c r="Y14" s="59">
        <v>-41650610</v>
      </c>
      <c r="Z14" s="61">
        <v>-77.1</v>
      </c>
      <c r="AA14" s="62">
        <v>216100000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6600000</v>
      </c>
      <c r="F15" s="59">
        <f t="shared" si="5"/>
        <v>6600000</v>
      </c>
      <c r="G15" s="59">
        <f t="shared" si="5"/>
        <v>11094596</v>
      </c>
      <c r="H15" s="60">
        <f t="shared" si="5"/>
        <v>0</v>
      </c>
      <c r="I15" s="60">
        <f t="shared" si="5"/>
        <v>0</v>
      </c>
      <c r="J15" s="59">
        <f t="shared" si="5"/>
        <v>11094596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11094596</v>
      </c>
      <c r="X15" s="60">
        <f t="shared" si="5"/>
        <v>1650000</v>
      </c>
      <c r="Y15" s="59">
        <f t="shared" si="5"/>
        <v>9444596</v>
      </c>
      <c r="Z15" s="61">
        <f>+IF(X15&lt;&gt;0,+(Y15/X15)*100,0)</f>
        <v>572.3997575757576</v>
      </c>
      <c r="AA15" s="62">
        <f>SUM(AA16:AA20)</f>
        <v>6600000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6600000</v>
      </c>
      <c r="F20" s="59">
        <v>6600000</v>
      </c>
      <c r="G20" s="59">
        <v>11094596</v>
      </c>
      <c r="H20" s="60"/>
      <c r="I20" s="60"/>
      <c r="J20" s="59">
        <v>11094596</v>
      </c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>
        <v>11094596</v>
      </c>
      <c r="X20" s="60">
        <v>1650000</v>
      </c>
      <c r="Y20" s="59">
        <v>9444596</v>
      </c>
      <c r="Z20" s="61">
        <v>572.4</v>
      </c>
      <c r="AA20" s="62">
        <v>6600000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41585208</v>
      </c>
      <c r="F40" s="345">
        <f t="shared" si="9"/>
        <v>41585208</v>
      </c>
      <c r="G40" s="345">
        <f t="shared" si="9"/>
        <v>59632</v>
      </c>
      <c r="H40" s="343">
        <f t="shared" si="9"/>
        <v>193401</v>
      </c>
      <c r="I40" s="343">
        <f t="shared" si="9"/>
        <v>436598</v>
      </c>
      <c r="J40" s="345">
        <f t="shared" si="9"/>
        <v>689631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689631</v>
      </c>
      <c r="X40" s="343">
        <f t="shared" si="9"/>
        <v>10396302</v>
      </c>
      <c r="Y40" s="345">
        <f t="shared" si="9"/>
        <v>-9706671</v>
      </c>
      <c r="Z40" s="336">
        <f>+IF(X40&lt;&gt;0,+(Y40/X40)*100,0)</f>
        <v>-93.36657399910084</v>
      </c>
      <c r="AA40" s="350">
        <f>SUM(AA41:AA49)</f>
        <v>41585208</v>
      </c>
    </row>
    <row r="41" spans="1:27" ht="13.5">
      <c r="A41" s="361" t="s">
        <v>247</v>
      </c>
      <c r="B41" s="142"/>
      <c r="C41" s="362"/>
      <c r="D41" s="363"/>
      <c r="E41" s="362">
        <v>25985000</v>
      </c>
      <c r="F41" s="364">
        <v>25985000</v>
      </c>
      <c r="G41" s="364">
        <v>40000</v>
      </c>
      <c r="H41" s="362">
        <v>-40000</v>
      </c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6496250</v>
      </c>
      <c r="Y41" s="364">
        <v>-6496250</v>
      </c>
      <c r="Z41" s="365">
        <v>-100</v>
      </c>
      <c r="AA41" s="366">
        <v>25985000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2500000</v>
      </c>
      <c r="F42" s="53">
        <f t="shared" si="10"/>
        <v>2500000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625000</v>
      </c>
      <c r="Y42" s="53">
        <f t="shared" si="10"/>
        <v>-625000</v>
      </c>
      <c r="Z42" s="94">
        <f>+IF(X42&lt;&gt;0,+(Y42/X42)*100,0)</f>
        <v>-100</v>
      </c>
      <c r="AA42" s="95">
        <f>+AA62</f>
        <v>2500000</v>
      </c>
    </row>
    <row r="43" spans="1:27" ht="13.5">
      <c r="A43" s="361" t="s">
        <v>249</v>
      </c>
      <c r="B43" s="136"/>
      <c r="C43" s="275"/>
      <c r="D43" s="369"/>
      <c r="E43" s="305">
        <v>326600</v>
      </c>
      <c r="F43" s="370">
        <v>326600</v>
      </c>
      <c r="G43" s="370"/>
      <c r="H43" s="305">
        <v>1082</v>
      </c>
      <c r="I43" s="305">
        <v>12403</v>
      </c>
      <c r="J43" s="370">
        <v>13485</v>
      </c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>
        <v>13485</v>
      </c>
      <c r="X43" s="305">
        <v>81650</v>
      </c>
      <c r="Y43" s="370">
        <v>-68165</v>
      </c>
      <c r="Z43" s="371">
        <v>-83.48</v>
      </c>
      <c r="AA43" s="303">
        <v>326600</v>
      </c>
    </row>
    <row r="44" spans="1:27" ht="13.5">
      <c r="A44" s="361" t="s">
        <v>250</v>
      </c>
      <c r="B44" s="136"/>
      <c r="C44" s="60"/>
      <c r="D44" s="368"/>
      <c r="E44" s="54">
        <v>10163608</v>
      </c>
      <c r="F44" s="53">
        <v>10163608</v>
      </c>
      <c r="G44" s="53">
        <v>19632</v>
      </c>
      <c r="H44" s="54">
        <v>232319</v>
      </c>
      <c r="I44" s="54">
        <v>424195</v>
      </c>
      <c r="J44" s="53">
        <v>676146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676146</v>
      </c>
      <c r="X44" s="54">
        <v>2540902</v>
      </c>
      <c r="Y44" s="53">
        <v>-1864756</v>
      </c>
      <c r="Z44" s="94">
        <v>-73.39</v>
      </c>
      <c r="AA44" s="95">
        <v>10163608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2610000</v>
      </c>
      <c r="F48" s="53">
        <v>2610000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652500</v>
      </c>
      <c r="Y48" s="53">
        <v>-652500</v>
      </c>
      <c r="Z48" s="94">
        <v>-100</v>
      </c>
      <c r="AA48" s="95">
        <v>2610000</v>
      </c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512583208</v>
      </c>
      <c r="F60" s="264">
        <f t="shared" si="14"/>
        <v>512583208</v>
      </c>
      <c r="G60" s="264">
        <f t="shared" si="14"/>
        <v>13765019</v>
      </c>
      <c r="H60" s="219">
        <f t="shared" si="14"/>
        <v>16544495</v>
      </c>
      <c r="I60" s="219">
        <f t="shared" si="14"/>
        <v>12736465</v>
      </c>
      <c r="J60" s="264">
        <f t="shared" si="14"/>
        <v>43045979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43045979</v>
      </c>
      <c r="X60" s="219">
        <f t="shared" si="14"/>
        <v>128145802</v>
      </c>
      <c r="Y60" s="264">
        <f t="shared" si="14"/>
        <v>-85099823</v>
      </c>
      <c r="Z60" s="337">
        <f>+IF(X60&lt;&gt;0,+(Y60/X60)*100,0)</f>
        <v>-66.40859214412657</v>
      </c>
      <c r="AA60" s="232">
        <f>+AA57+AA54+AA51+AA40+AA37+AA34+AA22+AA5</f>
        <v>512583208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2500000</v>
      </c>
      <c r="F62" s="349">
        <f t="shared" si="15"/>
        <v>2500000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625000</v>
      </c>
      <c r="Y62" s="349">
        <f t="shared" si="15"/>
        <v>-625000</v>
      </c>
      <c r="Z62" s="338">
        <f>+IF(X62&lt;&gt;0,+(Y62/X62)*100,0)</f>
        <v>-100</v>
      </c>
      <c r="AA62" s="351">
        <f>SUM(AA63:AA66)</f>
        <v>2500000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>
        <v>2500000</v>
      </c>
      <c r="F64" s="59">
        <v>2500000</v>
      </c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>
        <v>625000</v>
      </c>
      <c r="Y64" s="59">
        <v>-625000</v>
      </c>
      <c r="Z64" s="61">
        <v>-100</v>
      </c>
      <c r="AA64" s="62">
        <v>2500000</v>
      </c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11394850</v>
      </c>
      <c r="F40" s="345">
        <f t="shared" si="9"/>
        <v>11394850</v>
      </c>
      <c r="G40" s="345">
        <f t="shared" si="9"/>
        <v>112257</v>
      </c>
      <c r="H40" s="343">
        <f t="shared" si="9"/>
        <v>120284</v>
      </c>
      <c r="I40" s="343">
        <f t="shared" si="9"/>
        <v>148836</v>
      </c>
      <c r="J40" s="345">
        <f t="shared" si="9"/>
        <v>381377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381377</v>
      </c>
      <c r="X40" s="343">
        <f t="shared" si="9"/>
        <v>2848713</v>
      </c>
      <c r="Y40" s="345">
        <f t="shared" si="9"/>
        <v>-2467336</v>
      </c>
      <c r="Z40" s="336">
        <f>+IF(X40&lt;&gt;0,+(Y40/X40)*100,0)</f>
        <v>-86.61230527610188</v>
      </c>
      <c r="AA40" s="350">
        <f>SUM(AA41:AA49)</f>
        <v>11394850</v>
      </c>
    </row>
    <row r="41" spans="1:27" ht="13.5">
      <c r="A41" s="361" t="s">
        <v>247</v>
      </c>
      <c r="B41" s="142"/>
      <c r="C41" s="362"/>
      <c r="D41" s="363"/>
      <c r="E41" s="362">
        <v>7235000</v>
      </c>
      <c r="F41" s="364">
        <v>7235000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1808750</v>
      </c>
      <c r="Y41" s="364">
        <v>-1808750</v>
      </c>
      <c r="Z41" s="365">
        <v>-100</v>
      </c>
      <c r="AA41" s="366">
        <v>7235000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600000</v>
      </c>
      <c r="F42" s="53">
        <f t="shared" si="10"/>
        <v>600000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150000</v>
      </c>
      <c r="Y42" s="53">
        <f t="shared" si="10"/>
        <v>-150000</v>
      </c>
      <c r="Z42" s="94">
        <f>+IF(X42&lt;&gt;0,+(Y42/X42)*100,0)</f>
        <v>-100</v>
      </c>
      <c r="AA42" s="95">
        <f>+AA62</f>
        <v>600000</v>
      </c>
    </row>
    <row r="43" spans="1:27" ht="13.5">
      <c r="A43" s="361" t="s">
        <v>249</v>
      </c>
      <c r="B43" s="136"/>
      <c r="C43" s="275"/>
      <c r="D43" s="369"/>
      <c r="E43" s="305">
        <v>569000</v>
      </c>
      <c r="F43" s="370">
        <v>569000</v>
      </c>
      <c r="G43" s="370">
        <v>48444</v>
      </c>
      <c r="H43" s="305">
        <v>20340</v>
      </c>
      <c r="I43" s="305"/>
      <c r="J43" s="370">
        <v>68784</v>
      </c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>
        <v>68784</v>
      </c>
      <c r="X43" s="305">
        <v>142250</v>
      </c>
      <c r="Y43" s="370">
        <v>-73466</v>
      </c>
      <c r="Z43" s="371">
        <v>-51.65</v>
      </c>
      <c r="AA43" s="303">
        <v>569000</v>
      </c>
    </row>
    <row r="44" spans="1:27" ht="13.5">
      <c r="A44" s="361" t="s">
        <v>250</v>
      </c>
      <c r="B44" s="136"/>
      <c r="C44" s="60"/>
      <c r="D44" s="368"/>
      <c r="E44" s="54">
        <v>1990850</v>
      </c>
      <c r="F44" s="53">
        <v>1990850</v>
      </c>
      <c r="G44" s="53">
        <v>63813</v>
      </c>
      <c r="H44" s="54">
        <v>99944</v>
      </c>
      <c r="I44" s="54">
        <v>148836</v>
      </c>
      <c r="J44" s="53">
        <v>312593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312593</v>
      </c>
      <c r="X44" s="54">
        <v>497713</v>
      </c>
      <c r="Y44" s="53">
        <v>-185120</v>
      </c>
      <c r="Z44" s="94">
        <v>-37.19</v>
      </c>
      <c r="AA44" s="95">
        <v>1990850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1000000</v>
      </c>
      <c r="F49" s="53">
        <v>1000000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250000</v>
      </c>
      <c r="Y49" s="53">
        <v>-250000</v>
      </c>
      <c r="Z49" s="94">
        <v>-100</v>
      </c>
      <c r="AA49" s="95">
        <v>1000000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11394850</v>
      </c>
      <c r="F60" s="264">
        <f t="shared" si="14"/>
        <v>11394850</v>
      </c>
      <c r="G60" s="264">
        <f t="shared" si="14"/>
        <v>112257</v>
      </c>
      <c r="H60" s="219">
        <f t="shared" si="14"/>
        <v>120284</v>
      </c>
      <c r="I60" s="219">
        <f t="shared" si="14"/>
        <v>148836</v>
      </c>
      <c r="J60" s="264">
        <f t="shared" si="14"/>
        <v>381377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381377</v>
      </c>
      <c r="X60" s="219">
        <f t="shared" si="14"/>
        <v>2848713</v>
      </c>
      <c r="Y60" s="264">
        <f t="shared" si="14"/>
        <v>-2467336</v>
      </c>
      <c r="Z60" s="337">
        <f>+IF(X60&lt;&gt;0,+(Y60/X60)*100,0)</f>
        <v>-86.61230527610188</v>
      </c>
      <c r="AA60" s="232">
        <f>+AA57+AA54+AA51+AA40+AA37+AA34+AA22+AA5</f>
        <v>11394850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600000</v>
      </c>
      <c r="F62" s="349">
        <f t="shared" si="15"/>
        <v>600000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150000</v>
      </c>
      <c r="Y62" s="349">
        <f t="shared" si="15"/>
        <v>-150000</v>
      </c>
      <c r="Z62" s="338">
        <f>+IF(X62&lt;&gt;0,+(Y62/X62)*100,0)</f>
        <v>-100</v>
      </c>
      <c r="AA62" s="351">
        <f>SUM(AA63:AA66)</f>
        <v>600000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>
        <v>600000</v>
      </c>
      <c r="F64" s="59">
        <v>600000</v>
      </c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>
        <v>150000</v>
      </c>
      <c r="Y64" s="59">
        <v>-150000</v>
      </c>
      <c r="Z64" s="61">
        <v>-100</v>
      </c>
      <c r="AA64" s="62">
        <v>600000</v>
      </c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2013-11-05T07:56:10Z</dcterms:created>
  <dcterms:modified xsi:type="dcterms:W3CDTF">2013-11-05T07:56:14Z</dcterms:modified>
  <cp:category/>
  <cp:version/>
  <cp:contentType/>
  <cp:contentStatus/>
</cp:coreProperties>
</file>