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<sst xmlns="http://schemas.openxmlformats.org/spreadsheetml/2006/main" count="855" uniqueCount="302">
  <si>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O .R. Tambo(DC15)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</si>
  <si>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</si>
  <si>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</si>
  <si>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</si>
  <si>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</si>
  <si>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</si>
  <si>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</si>
  <si>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</si>
  <si>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</si>
  <si>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</si>
  <si>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</si>
  <si>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</si>
  <si>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</si>
  <si>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</si>
  <si>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</si>
  <si>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</si>
  <si>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</si>
  <si>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</si>
  <si>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</si>
  <si>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</si>
  <si>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</si>
  <si>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</si>
  <si>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</si>
  <si>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</si>
  <si>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</si>
  <si>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</si>
  <si>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</si>
  <si>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</si>
  <si>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</si>
  <si>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</si>
  <si>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</si>
  <si>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</si>
  <si>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</si>
  <si>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</si>
  <si>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</si>
  <si>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</si>
  <si>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</si>
  <si>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</si>
  <si>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</si>
  <si>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</si>
  <si>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</si>
  <si>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</si>
  <si>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</si>
  <si>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</si>
  <si>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</si>
  <si>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</si>
  <si>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</si>
  <si>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</si>
  <si>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</si>
  <si>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</si>
  <si>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</si>
  <si>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</si>
  <si>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</si>
  <si>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</si>
  <si>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</si>
  <si>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</si>
  <si>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</si>
  <si>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</si>
  <si>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</si>
  <si>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</si>
  <si>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</si>
  <si>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</si>
  <si>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</si>
  <si>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</si>
  <si>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</si>
  <si>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</si>
  <si>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</si>
  <si>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</si>
  <si>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</si>
  <si>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</si>
  <si>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O .R. Tambo(DC15)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</si>
  <si>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</si>
  <si>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</si>
  <si>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</si>
  <si>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</si>
  <si>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</si>
  <si>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</si>
  <si>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</si>
  <si>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</si>
  <si>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</si>
  <si>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</si>
  <si>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</si>
  <si>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</si>
  <si>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</si>
  <si>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</si>
  <si>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</si>
  <si>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</si>
  <si>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</si>
  <si>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</si>
  <si>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</si>
  <si>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</si>
  <si>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</si>
  <si>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</si>
  <si>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</si>
  <si>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</si>
  <si>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</si>
  <si>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</si>
  <si>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</si>
  <si>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</si>
  <si>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</si>
  <si>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O .R. Tambo(DC15)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</si>
  <si>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</si>
  <si>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</si>
  <si>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</si>
  <si>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</si>
  <si>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</si>
  <si>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</si>
  <si>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</si>
  <si>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</si>
  <si>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</si>
  <si>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</si>
  <si>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</si>
  <si>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</si>
  <si>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</si>
  <si>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</si>
  <si>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</si>
  <si>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</si>
  <si>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</si>
  <si>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</si>
  <si>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</si>
  <si>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</si>
  <si>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</si>
  <si>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</si>
  <si>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</si>
  <si>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</si>
  <si>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</si>
  <si>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</si>
  <si>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</si>
  <si>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</si>
  <si>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O .R. Tambo(DC15)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</si>
  <si>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</si>
  <si>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</si>
  <si>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</si>
  <si>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</si>
  <si>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</si>
  <si>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</si>
  <si>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</si>
  <si>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</si>
  <si>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</si>
  <si>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</si>
  <si>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O .R. Tambo(DC15)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</si>
  <si>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</si>
  <si>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</si>
  <si>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</si>
  <si>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</si>
  <si>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</si>
  <si>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</si>
  <si>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</si>
  <si>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</si>
  <si>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</si>
  <si>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</si>
  <si>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</si>
  <si>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</si>
  <si>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</si>
  <si>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</si>
  <si>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</si>
  <si>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</si>
  <si>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</si>
  <si>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</si>
  <si>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</si>
  <si>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</si>
  <si>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</si>
  <si>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</si>
  <si>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</si>
  <si>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</si>
  <si>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</si>
  <si>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</si>
  <si>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</si>
  <si>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</si>
  <si>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</si>
  <si>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</si>
  <si>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</si>
  <si>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</si>
  <si>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</si>
  <si>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O .R. Tambo(DC15)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</si>
  <si>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</si>
  <si>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</si>
  <si>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</si>
  <si>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</si>
  <si>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</si>
  <si>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</si>
  <si>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</si>
  <si>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</si>
  <si>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</si>
  <si>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</si>
  <si>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</si>
  <si>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</si>
  <si>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</si>
  <si>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</si>
  <si>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</si>
  <si>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</si>
  <si>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</si>
  <si>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</si>
  <si>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</si>
  <si>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</si>
  <si>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</si>
  <si>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</si>
  <si>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</si>
  <si>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</si>
  <si>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</si>
  <si>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</si>
  <si>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O .R. Tambo(DC15)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</si>
  <si>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</si>
  <si>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</si>
  <si>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</si>
  <si>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</si>
  <si>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</si>
  <si>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</si>
  <si>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</si>
  <si>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</si>
  <si>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</si>
  <si>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</si>
  <si>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</si>
  <si>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</si>
  <si>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</si>
  <si>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</si>
  <si>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</si>
  <si>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</si>
  <si>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</si>
  <si>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</si>
  <si>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</si>
  <si>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</si>
  <si>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</si>
  <si>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</si>
  <si>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</si>
  <si>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</si>
  <si>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O .R. Tambo(DC15)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</si>
  <si>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</si>
  <si>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</si>
  <si>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</si>
  <si>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</si>
  <si>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</si>
  <si>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</si>
  <si>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</si>
  <si>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</si>
  <si>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</si>
  <si>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</si>
  <si>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</si>
  <si>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</si>
  <si>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</si>
  <si>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</si>
  <si>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</si>
  <si>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</si>
  <si>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</si>
  <si>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</si>
  <si>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</si>
  <si>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</si>
  <si>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</si>
  <si>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</si>
  <si>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</si>
  <si>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</si>
  <si>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</si>
  <si>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</si>
  <si>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</si>
  <si>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</si>
  <si>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</si>
  <si>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</si>
  <si>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</si>
  <si>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</si>
  <si>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</si>
  <si>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</si>
  <si>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</si>
  <si>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O .R. Tambo(DC15)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</si>
  <si>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</si>
  <si>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</si>
  <si>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Eastern Cape: O .R. Tambo(DC15)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</si>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</sst>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264960000</v>
      </c>
      <c r="E6" s="60">
        <v>264960000</v>
      </c>
      <c r="F6" s="60">
        <v>8571511</v>
      </c>
      <c r="G6" s="60">
        <v>5639675</v>
      </c>
      <c r="H6" s="60">
        <v>9156683</v>
      </c>
      <c r="I6" s="60">
        <v>23367869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23367869</v>
      </c>
      <c r="W6" s="60">
        <v>66240000</v>
      </c>
      <c r="X6" s="60">
        <v>-42872131</v>
      </c>
      <c r="Y6" s="61">
        <v>-64.72</v>
      </c>
      <c r="Z6" s="62">
        <v>264960000</v>
      </c>
    </row>
    <row r="7" spans="1:26" ht="13.5">
      <c r="A7" s="58" t="s">
        <v>33</v>
      </c>
      <c r="B7" s="19">
        <v>0</v>
      </c>
      <c r="C7" s="19">
        <v>0</v>
      </c>
      <c r="D7" s="59">
        <v>15500000</v>
      </c>
      <c r="E7" s="60">
        <v>15500000</v>
      </c>
      <c r="F7" s="60">
        <v>255361</v>
      </c>
      <c r="G7" s="60">
        <v>270636</v>
      </c>
      <c r="H7" s="60">
        <v>3220655</v>
      </c>
      <c r="I7" s="60">
        <v>3746652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3746652</v>
      </c>
      <c r="W7" s="60">
        <v>3875000</v>
      </c>
      <c r="X7" s="60">
        <v>-128348</v>
      </c>
      <c r="Y7" s="61">
        <v>-3.31</v>
      </c>
      <c r="Z7" s="62">
        <v>15500000</v>
      </c>
    </row>
    <row r="8" spans="1:26" ht="13.5">
      <c r="A8" s="58" t="s">
        <v>34</v>
      </c>
      <c r="B8" s="19">
        <v>0</v>
      </c>
      <c r="C8" s="19">
        <v>0</v>
      </c>
      <c r="D8" s="59">
        <v>484929890</v>
      </c>
      <c r="E8" s="60">
        <v>484929890</v>
      </c>
      <c r="F8" s="60">
        <v>205821000</v>
      </c>
      <c r="G8" s="60">
        <v>3238000</v>
      </c>
      <c r="H8" s="60">
        <v>0</v>
      </c>
      <c r="I8" s="60">
        <v>209059000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209059000</v>
      </c>
      <c r="W8" s="60">
        <v>121232473</v>
      </c>
      <c r="X8" s="60">
        <v>87826527</v>
      </c>
      <c r="Y8" s="61">
        <v>72.44</v>
      </c>
      <c r="Z8" s="62">
        <v>484929890</v>
      </c>
    </row>
    <row r="9" spans="1:26" ht="13.5">
      <c r="A9" s="58" t="s">
        <v>35</v>
      </c>
      <c r="B9" s="19">
        <v>0</v>
      </c>
      <c r="C9" s="19">
        <v>0</v>
      </c>
      <c r="D9" s="59">
        <v>75077086</v>
      </c>
      <c r="E9" s="60">
        <v>75077086</v>
      </c>
      <c r="F9" s="60">
        <v>25790</v>
      </c>
      <c r="G9" s="60">
        <v>1370082</v>
      </c>
      <c r="H9" s="60">
        <v>2137266</v>
      </c>
      <c r="I9" s="60">
        <v>3533138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3533138</v>
      </c>
      <c r="W9" s="60">
        <v>18769272</v>
      </c>
      <c r="X9" s="60">
        <v>-15236134</v>
      </c>
      <c r="Y9" s="61">
        <v>-81.18</v>
      </c>
      <c r="Z9" s="62">
        <v>75077086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840466976</v>
      </c>
      <c r="E10" s="66">
        <f t="shared" si="0"/>
        <v>840466976</v>
      </c>
      <c r="F10" s="66">
        <f t="shared" si="0"/>
        <v>214673662</v>
      </c>
      <c r="G10" s="66">
        <f t="shared" si="0"/>
        <v>10518393</v>
      </c>
      <c r="H10" s="66">
        <f t="shared" si="0"/>
        <v>14514604</v>
      </c>
      <c r="I10" s="66">
        <f t="shared" si="0"/>
        <v>239706659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239706659</v>
      </c>
      <c r="W10" s="66">
        <f t="shared" si="0"/>
        <v>210116745</v>
      </c>
      <c r="X10" s="66">
        <f t="shared" si="0"/>
        <v>29589914</v>
      </c>
      <c r="Y10" s="67">
        <f>+IF(W10&lt;&gt;0,(X10/W10)*100,0)</f>
        <v>14.082606314884613</v>
      </c>
      <c r="Z10" s="68">
        <f t="shared" si="0"/>
        <v>840466976</v>
      </c>
    </row>
    <row r="11" spans="1:26" ht="13.5">
      <c r="A11" s="58" t="s">
        <v>37</v>
      </c>
      <c r="B11" s="19">
        <v>0</v>
      </c>
      <c r="C11" s="19">
        <v>0</v>
      </c>
      <c r="D11" s="59">
        <v>224135560</v>
      </c>
      <c r="E11" s="60">
        <v>224135560</v>
      </c>
      <c r="F11" s="60">
        <v>21296468</v>
      </c>
      <c r="G11" s="60">
        <v>21018362</v>
      </c>
      <c r="H11" s="60">
        <v>22948213</v>
      </c>
      <c r="I11" s="60">
        <v>65263043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65263043</v>
      </c>
      <c r="W11" s="60">
        <v>56033890</v>
      </c>
      <c r="X11" s="60">
        <v>9229153</v>
      </c>
      <c r="Y11" s="61">
        <v>16.47</v>
      </c>
      <c r="Z11" s="62">
        <v>224135560</v>
      </c>
    </row>
    <row r="12" spans="1:26" ht="13.5">
      <c r="A12" s="58" t="s">
        <v>38</v>
      </c>
      <c r="B12" s="19">
        <v>0</v>
      </c>
      <c r="C12" s="19">
        <v>0</v>
      </c>
      <c r="D12" s="59">
        <v>10786793</v>
      </c>
      <c r="E12" s="60">
        <v>10786793</v>
      </c>
      <c r="F12" s="60">
        <v>866969</v>
      </c>
      <c r="G12" s="60">
        <v>869565</v>
      </c>
      <c r="H12" s="60">
        <v>886275</v>
      </c>
      <c r="I12" s="60">
        <v>2622809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2622809</v>
      </c>
      <c r="W12" s="60">
        <v>2696698</v>
      </c>
      <c r="X12" s="60">
        <v>-73889</v>
      </c>
      <c r="Y12" s="61">
        <v>-2.74</v>
      </c>
      <c r="Z12" s="62">
        <v>10786793</v>
      </c>
    </row>
    <row r="13" spans="1:26" ht="13.5">
      <c r="A13" s="58" t="s">
        <v>278</v>
      </c>
      <c r="B13" s="19">
        <v>0</v>
      </c>
      <c r="C13" s="19">
        <v>0</v>
      </c>
      <c r="D13" s="59">
        <v>160490586</v>
      </c>
      <c r="E13" s="60">
        <v>160490586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40122647</v>
      </c>
      <c r="X13" s="60">
        <v>-40122647</v>
      </c>
      <c r="Y13" s="61">
        <v>-100</v>
      </c>
      <c r="Z13" s="62">
        <v>160490586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56612008</v>
      </c>
      <c r="E15" s="60">
        <v>56612008</v>
      </c>
      <c r="F15" s="60">
        <v>1436652</v>
      </c>
      <c r="G15" s="60">
        <v>5470090</v>
      </c>
      <c r="H15" s="60">
        <v>235825</v>
      </c>
      <c r="I15" s="60">
        <v>7142567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7142567</v>
      </c>
      <c r="W15" s="60">
        <v>14153002</v>
      </c>
      <c r="X15" s="60">
        <v>-7010435</v>
      </c>
      <c r="Y15" s="61">
        <v>-49.53</v>
      </c>
      <c r="Z15" s="62">
        <v>56612008</v>
      </c>
    </row>
    <row r="16" spans="1:26" ht="13.5">
      <c r="A16" s="69" t="s">
        <v>42</v>
      </c>
      <c r="B16" s="19">
        <v>0</v>
      </c>
      <c r="C16" s="19">
        <v>0</v>
      </c>
      <c r="D16" s="59">
        <v>34695421</v>
      </c>
      <c r="E16" s="60">
        <v>34695421</v>
      </c>
      <c r="F16" s="60">
        <v>3040123</v>
      </c>
      <c r="G16" s="60">
        <v>2849391</v>
      </c>
      <c r="H16" s="60">
        <v>2849391</v>
      </c>
      <c r="I16" s="60">
        <v>8738905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8738905</v>
      </c>
      <c r="W16" s="60">
        <v>8673855</v>
      </c>
      <c r="X16" s="60">
        <v>65050</v>
      </c>
      <c r="Y16" s="61">
        <v>0.75</v>
      </c>
      <c r="Z16" s="62">
        <v>34695421</v>
      </c>
    </row>
    <row r="17" spans="1:26" ht="13.5">
      <c r="A17" s="58" t="s">
        <v>43</v>
      </c>
      <c r="B17" s="19">
        <v>0</v>
      </c>
      <c r="C17" s="19">
        <v>0</v>
      </c>
      <c r="D17" s="59">
        <v>353746630</v>
      </c>
      <c r="E17" s="60">
        <v>353746630</v>
      </c>
      <c r="F17" s="60">
        <v>15210322</v>
      </c>
      <c r="G17" s="60">
        <v>22737234</v>
      </c>
      <c r="H17" s="60">
        <v>7888143</v>
      </c>
      <c r="I17" s="60">
        <v>45835699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45835699</v>
      </c>
      <c r="W17" s="60">
        <v>88436658</v>
      </c>
      <c r="X17" s="60">
        <v>-42600959</v>
      </c>
      <c r="Y17" s="61">
        <v>-48.17</v>
      </c>
      <c r="Z17" s="62">
        <v>353746630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840466998</v>
      </c>
      <c r="E18" s="73">
        <f t="shared" si="1"/>
        <v>840466998</v>
      </c>
      <c r="F18" s="73">
        <f t="shared" si="1"/>
        <v>41850534</v>
      </c>
      <c r="G18" s="73">
        <f t="shared" si="1"/>
        <v>52944642</v>
      </c>
      <c r="H18" s="73">
        <f t="shared" si="1"/>
        <v>34807847</v>
      </c>
      <c r="I18" s="73">
        <f t="shared" si="1"/>
        <v>129603023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129603023</v>
      </c>
      <c r="W18" s="73">
        <f t="shared" si="1"/>
        <v>210116750</v>
      </c>
      <c r="X18" s="73">
        <f t="shared" si="1"/>
        <v>-80513727</v>
      </c>
      <c r="Y18" s="67">
        <f>+IF(W18&lt;&gt;0,(X18/W18)*100,0)</f>
        <v>-38.31856670160756</v>
      </c>
      <c r="Z18" s="74">
        <f t="shared" si="1"/>
        <v>840466998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-22</v>
      </c>
      <c r="E19" s="77">
        <f t="shared" si="2"/>
        <v>-22</v>
      </c>
      <c r="F19" s="77">
        <f t="shared" si="2"/>
        <v>172823128</v>
      </c>
      <c r="G19" s="77">
        <f t="shared" si="2"/>
        <v>-42426249</v>
      </c>
      <c r="H19" s="77">
        <f t="shared" si="2"/>
        <v>-20293243</v>
      </c>
      <c r="I19" s="77">
        <f t="shared" si="2"/>
        <v>110103636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110103636</v>
      </c>
      <c r="W19" s="77">
        <f>IF(E10=E18,0,W10-W18)</f>
        <v>-5</v>
      </c>
      <c r="X19" s="77">
        <f t="shared" si="2"/>
        <v>110103641</v>
      </c>
      <c r="Y19" s="78">
        <f>+IF(W19&lt;&gt;0,(X19/W19)*100,0)</f>
        <v>-2202072820</v>
      </c>
      <c r="Z19" s="79">
        <f t="shared" si="2"/>
        <v>-22</v>
      </c>
    </row>
    <row r="20" spans="1:26" ht="13.5">
      <c r="A20" s="58" t="s">
        <v>46</v>
      </c>
      <c r="B20" s="19">
        <v>0</v>
      </c>
      <c r="C20" s="19">
        <v>0</v>
      </c>
      <c r="D20" s="59">
        <v>815563723</v>
      </c>
      <c r="E20" s="60">
        <v>815563723</v>
      </c>
      <c r="F20" s="60">
        <v>219924000</v>
      </c>
      <c r="G20" s="60">
        <v>5477000</v>
      </c>
      <c r="H20" s="60">
        <v>0</v>
      </c>
      <c r="I20" s="60">
        <v>225401000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225401000</v>
      </c>
      <c r="W20" s="60">
        <v>203890931</v>
      </c>
      <c r="X20" s="60">
        <v>21510069</v>
      </c>
      <c r="Y20" s="61">
        <v>10.55</v>
      </c>
      <c r="Z20" s="62">
        <v>815563723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815563701</v>
      </c>
      <c r="E22" s="88">
        <f t="shared" si="3"/>
        <v>815563701</v>
      </c>
      <c r="F22" s="88">
        <f t="shared" si="3"/>
        <v>392747128</v>
      </c>
      <c r="G22" s="88">
        <f t="shared" si="3"/>
        <v>-36949249</v>
      </c>
      <c r="H22" s="88">
        <f t="shared" si="3"/>
        <v>-20293243</v>
      </c>
      <c r="I22" s="88">
        <f t="shared" si="3"/>
        <v>335504636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335504636</v>
      </c>
      <c r="W22" s="88">
        <f t="shared" si="3"/>
        <v>203890926</v>
      </c>
      <c r="X22" s="88">
        <f t="shared" si="3"/>
        <v>131613710</v>
      </c>
      <c r="Y22" s="89">
        <f>+IF(W22&lt;&gt;0,(X22/W22)*100,0)</f>
        <v>64.55103843120511</v>
      </c>
      <c r="Z22" s="90">
        <f t="shared" si="3"/>
        <v>815563701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815563701</v>
      </c>
      <c r="E24" s="77">
        <f t="shared" si="4"/>
        <v>815563701</v>
      </c>
      <c r="F24" s="77">
        <f t="shared" si="4"/>
        <v>392747128</v>
      </c>
      <c r="G24" s="77">
        <f t="shared" si="4"/>
        <v>-36949249</v>
      </c>
      <c r="H24" s="77">
        <f t="shared" si="4"/>
        <v>-20293243</v>
      </c>
      <c r="I24" s="77">
        <f t="shared" si="4"/>
        <v>335504636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335504636</v>
      </c>
      <c r="W24" s="77">
        <f t="shared" si="4"/>
        <v>203890926</v>
      </c>
      <c r="X24" s="77">
        <f t="shared" si="4"/>
        <v>131613710</v>
      </c>
      <c r="Y24" s="78">
        <f>+IF(W24&lt;&gt;0,(X24/W24)*100,0)</f>
        <v>64.55103843120511</v>
      </c>
      <c r="Z24" s="79">
        <f t="shared" si="4"/>
        <v>815563701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815563723</v>
      </c>
      <c r="E27" s="100">
        <v>815563723</v>
      </c>
      <c r="F27" s="100">
        <v>33399709</v>
      </c>
      <c r="G27" s="100">
        <v>90162368</v>
      </c>
      <c r="H27" s="100">
        <v>0</v>
      </c>
      <c r="I27" s="100">
        <v>123562077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123562077</v>
      </c>
      <c r="W27" s="100">
        <v>203890931</v>
      </c>
      <c r="X27" s="100">
        <v>-80328854</v>
      </c>
      <c r="Y27" s="101">
        <v>-39.4</v>
      </c>
      <c r="Z27" s="102">
        <v>815563723</v>
      </c>
    </row>
    <row r="28" spans="1:26" ht="13.5">
      <c r="A28" s="103" t="s">
        <v>46</v>
      </c>
      <c r="B28" s="19">
        <v>0</v>
      </c>
      <c r="C28" s="19">
        <v>0</v>
      </c>
      <c r="D28" s="59">
        <v>694563723</v>
      </c>
      <c r="E28" s="60">
        <v>694563723</v>
      </c>
      <c r="F28" s="60">
        <v>24275811</v>
      </c>
      <c r="G28" s="60">
        <v>90104243</v>
      </c>
      <c r="H28" s="60">
        <v>0</v>
      </c>
      <c r="I28" s="60">
        <v>114380054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114380054</v>
      </c>
      <c r="W28" s="60">
        <v>173640931</v>
      </c>
      <c r="X28" s="60">
        <v>-59260877</v>
      </c>
      <c r="Y28" s="61">
        <v>-34.13</v>
      </c>
      <c r="Z28" s="62">
        <v>694563723</v>
      </c>
    </row>
    <row r="29" spans="1:26" ht="13.5">
      <c r="A29" s="58" t="s">
        <v>282</v>
      </c>
      <c r="B29" s="19">
        <v>0</v>
      </c>
      <c r="C29" s="19">
        <v>0</v>
      </c>
      <c r="D29" s="59">
        <v>121000000</v>
      </c>
      <c r="E29" s="60">
        <v>121000000</v>
      </c>
      <c r="F29" s="60">
        <v>9123898</v>
      </c>
      <c r="G29" s="60">
        <v>58125</v>
      </c>
      <c r="H29" s="60">
        <v>0</v>
      </c>
      <c r="I29" s="60">
        <v>9182023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9182023</v>
      </c>
      <c r="W29" s="60">
        <v>30250000</v>
      </c>
      <c r="X29" s="60">
        <v>-21067977</v>
      </c>
      <c r="Y29" s="61">
        <v>-69.65</v>
      </c>
      <c r="Z29" s="62">
        <v>121000000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815563723</v>
      </c>
      <c r="E32" s="100">
        <f t="shared" si="5"/>
        <v>815563723</v>
      </c>
      <c r="F32" s="100">
        <f t="shared" si="5"/>
        <v>33399709</v>
      </c>
      <c r="G32" s="100">
        <f t="shared" si="5"/>
        <v>90162368</v>
      </c>
      <c r="H32" s="100">
        <f t="shared" si="5"/>
        <v>0</v>
      </c>
      <c r="I32" s="100">
        <f t="shared" si="5"/>
        <v>123562077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123562077</v>
      </c>
      <c r="W32" s="100">
        <f t="shared" si="5"/>
        <v>203890931</v>
      </c>
      <c r="X32" s="100">
        <f t="shared" si="5"/>
        <v>-80328854</v>
      </c>
      <c r="Y32" s="101">
        <f>+IF(W32&lt;&gt;0,(X32/W32)*100,0)</f>
        <v>-39.39795340872714</v>
      </c>
      <c r="Z32" s="102">
        <f t="shared" si="5"/>
        <v>815563723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0</v>
      </c>
      <c r="C35" s="19">
        <v>0</v>
      </c>
      <c r="D35" s="59">
        <v>648867702</v>
      </c>
      <c r="E35" s="60">
        <v>648867702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162216926</v>
      </c>
      <c r="X35" s="60">
        <v>-162216926</v>
      </c>
      <c r="Y35" s="61">
        <v>-100</v>
      </c>
      <c r="Z35" s="62">
        <v>648867702</v>
      </c>
    </row>
    <row r="36" spans="1:26" ht="13.5">
      <c r="A36" s="58" t="s">
        <v>57</v>
      </c>
      <c r="B36" s="19">
        <v>0</v>
      </c>
      <c r="C36" s="19">
        <v>0</v>
      </c>
      <c r="D36" s="59">
        <v>5692482769</v>
      </c>
      <c r="E36" s="60">
        <v>5692482769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1423120692</v>
      </c>
      <c r="X36" s="60">
        <v>-1423120692</v>
      </c>
      <c r="Y36" s="61">
        <v>-100</v>
      </c>
      <c r="Z36" s="62">
        <v>5692482769</v>
      </c>
    </row>
    <row r="37" spans="1:26" ht="13.5">
      <c r="A37" s="58" t="s">
        <v>58</v>
      </c>
      <c r="B37" s="19">
        <v>0</v>
      </c>
      <c r="C37" s="19">
        <v>0</v>
      </c>
      <c r="D37" s="59">
        <v>436389104</v>
      </c>
      <c r="E37" s="60">
        <v>436389104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109097276</v>
      </c>
      <c r="X37" s="60">
        <v>-109097276</v>
      </c>
      <c r="Y37" s="61">
        <v>-100</v>
      </c>
      <c r="Z37" s="62">
        <v>436389104</v>
      </c>
    </row>
    <row r="38" spans="1:26" ht="13.5">
      <c r="A38" s="58" t="s">
        <v>59</v>
      </c>
      <c r="B38" s="19">
        <v>0</v>
      </c>
      <c r="C38" s="19">
        <v>0</v>
      </c>
      <c r="D38" s="59">
        <v>70000</v>
      </c>
      <c r="E38" s="60">
        <v>70000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17500</v>
      </c>
      <c r="X38" s="60">
        <v>-17500</v>
      </c>
      <c r="Y38" s="61">
        <v>-100</v>
      </c>
      <c r="Z38" s="62">
        <v>70000</v>
      </c>
    </row>
    <row r="39" spans="1:26" ht="13.5">
      <c r="A39" s="58" t="s">
        <v>60</v>
      </c>
      <c r="B39" s="19">
        <v>0</v>
      </c>
      <c r="C39" s="19">
        <v>0</v>
      </c>
      <c r="D39" s="59">
        <v>5904891367</v>
      </c>
      <c r="E39" s="60">
        <v>5904891367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1476222842</v>
      </c>
      <c r="X39" s="60">
        <v>-1476222842</v>
      </c>
      <c r="Y39" s="61">
        <v>-100</v>
      </c>
      <c r="Z39" s="62">
        <v>5904891367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976054324</v>
      </c>
      <c r="E42" s="60">
        <v>976054324</v>
      </c>
      <c r="F42" s="60">
        <v>392747128</v>
      </c>
      <c r="G42" s="60">
        <v>-36949249</v>
      </c>
      <c r="H42" s="60">
        <v>-20293243</v>
      </c>
      <c r="I42" s="60">
        <v>335504636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335504636</v>
      </c>
      <c r="W42" s="60">
        <v>402659507</v>
      </c>
      <c r="X42" s="60">
        <v>-67154871</v>
      </c>
      <c r="Y42" s="61">
        <v>-16.68</v>
      </c>
      <c r="Z42" s="62">
        <v>976054324</v>
      </c>
    </row>
    <row r="43" spans="1:26" ht="13.5">
      <c r="A43" s="58" t="s">
        <v>63</v>
      </c>
      <c r="B43" s="19">
        <v>0</v>
      </c>
      <c r="C43" s="19">
        <v>0</v>
      </c>
      <c r="D43" s="59">
        <v>-815563723</v>
      </c>
      <c r="E43" s="60">
        <v>-815563723</v>
      </c>
      <c r="F43" s="60">
        <v>-33399709</v>
      </c>
      <c r="G43" s="60">
        <v>-90162368</v>
      </c>
      <c r="H43" s="60">
        <v>-44106200</v>
      </c>
      <c r="I43" s="60">
        <v>-167668277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-167668277</v>
      </c>
      <c r="W43" s="60">
        <v>-187236557</v>
      </c>
      <c r="X43" s="60">
        <v>19568280</v>
      </c>
      <c r="Y43" s="61">
        <v>-10.45</v>
      </c>
      <c r="Z43" s="62">
        <v>-815563723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0</v>
      </c>
      <c r="C45" s="22">
        <v>0</v>
      </c>
      <c r="D45" s="99">
        <v>615106906</v>
      </c>
      <c r="E45" s="100">
        <v>615106906</v>
      </c>
      <c r="F45" s="100">
        <v>941018958</v>
      </c>
      <c r="G45" s="100">
        <v>813907341</v>
      </c>
      <c r="H45" s="100">
        <v>749507898</v>
      </c>
      <c r="I45" s="100">
        <v>749507898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749507898</v>
      </c>
      <c r="W45" s="100">
        <v>670039255</v>
      </c>
      <c r="X45" s="100">
        <v>79468643</v>
      </c>
      <c r="Y45" s="101">
        <v>11.86</v>
      </c>
      <c r="Z45" s="102">
        <v>615106906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57.388363854063954</v>
      </c>
      <c r="E58" s="7">
        <f t="shared" si="6"/>
        <v>57.388363854063954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</v>
      </c>
      <c r="W58" s="7">
        <f t="shared" si="6"/>
        <v>59.451042400338075</v>
      </c>
      <c r="X58" s="7">
        <f t="shared" si="6"/>
        <v>0</v>
      </c>
      <c r="Y58" s="7">
        <f t="shared" si="6"/>
        <v>0</v>
      </c>
      <c r="Z58" s="8">
        <f t="shared" si="6"/>
        <v>57.388363854063954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54.332729846014495</v>
      </c>
      <c r="E60" s="13">
        <f t="shared" si="7"/>
        <v>54.332729846014495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</v>
      </c>
      <c r="W60" s="13">
        <f t="shared" si="7"/>
        <v>55.92941123188406</v>
      </c>
      <c r="X60" s="13">
        <f t="shared" si="7"/>
        <v>0</v>
      </c>
      <c r="Y60" s="13">
        <f t="shared" si="7"/>
        <v>0</v>
      </c>
      <c r="Z60" s="14">
        <f t="shared" si="7"/>
        <v>54.332729846014495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46.15193425422705</v>
      </c>
      <c r="E62" s="13">
        <f t="shared" si="7"/>
        <v>46.15193425422705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47.50820652173913</v>
      </c>
      <c r="X62" s="13">
        <f t="shared" si="7"/>
        <v>0</v>
      </c>
      <c r="Y62" s="13">
        <f t="shared" si="7"/>
        <v>0</v>
      </c>
      <c r="Z62" s="14">
        <f t="shared" si="7"/>
        <v>46.15193425422705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99.99998421052632</v>
      </c>
      <c r="E66" s="16">
        <f t="shared" si="7"/>
        <v>99.99998421052632</v>
      </c>
      <c r="F66" s="16">
        <f t="shared" si="7"/>
        <v>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108.56111578947369</v>
      </c>
      <c r="X66" s="16">
        <f t="shared" si="7"/>
        <v>0</v>
      </c>
      <c r="Y66" s="16">
        <f t="shared" si="7"/>
        <v>0</v>
      </c>
      <c r="Z66" s="17">
        <f t="shared" si="7"/>
        <v>99.99998421052632</v>
      </c>
    </row>
    <row r="67" spans="1:26" ht="13.5" hidden="1">
      <c r="A67" s="41" t="s">
        <v>285</v>
      </c>
      <c r="B67" s="24"/>
      <c r="C67" s="24"/>
      <c r="D67" s="25">
        <v>283960000</v>
      </c>
      <c r="E67" s="26">
        <v>283960000</v>
      </c>
      <c r="F67" s="26">
        <v>8571511</v>
      </c>
      <c r="G67" s="26">
        <v>7008299</v>
      </c>
      <c r="H67" s="26">
        <v>11290569</v>
      </c>
      <c r="I67" s="26">
        <v>26870379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26870379</v>
      </c>
      <c r="W67" s="26">
        <v>70990000</v>
      </c>
      <c r="X67" s="26"/>
      <c r="Y67" s="25"/>
      <c r="Z67" s="27">
        <v>283960000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>
        <v>264960000</v>
      </c>
      <c r="E69" s="21">
        <v>264960000</v>
      </c>
      <c r="F69" s="21">
        <v>8571511</v>
      </c>
      <c r="G69" s="21">
        <v>5639675</v>
      </c>
      <c r="H69" s="21">
        <v>9156683</v>
      </c>
      <c r="I69" s="21">
        <v>23367869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23367869</v>
      </c>
      <c r="W69" s="21">
        <v>66240000</v>
      </c>
      <c r="X69" s="21"/>
      <c r="Y69" s="20"/>
      <c r="Z69" s="23">
        <v>264960000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>
        <v>264960000</v>
      </c>
      <c r="E71" s="21">
        <v>264960000</v>
      </c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>
        <v>66240000</v>
      </c>
      <c r="X71" s="21"/>
      <c r="Y71" s="20"/>
      <c r="Z71" s="23">
        <v>264960000</v>
      </c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>
        <v>8571511</v>
      </c>
      <c r="G74" s="21">
        <v>5639675</v>
      </c>
      <c r="H74" s="21">
        <v>9156683</v>
      </c>
      <c r="I74" s="21">
        <v>23367869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23367869</v>
      </c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>
        <v>19000000</v>
      </c>
      <c r="E75" s="30">
        <v>19000000</v>
      </c>
      <c r="F75" s="30"/>
      <c r="G75" s="30">
        <v>1368624</v>
      </c>
      <c r="H75" s="30">
        <v>2133886</v>
      </c>
      <c r="I75" s="30">
        <v>3502510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3502510</v>
      </c>
      <c r="W75" s="30">
        <v>4750000</v>
      </c>
      <c r="X75" s="30"/>
      <c r="Y75" s="29"/>
      <c r="Z75" s="31">
        <v>19000000</v>
      </c>
    </row>
    <row r="76" spans="1:26" ht="13.5" hidden="1">
      <c r="A76" s="42" t="s">
        <v>286</v>
      </c>
      <c r="B76" s="32"/>
      <c r="C76" s="32"/>
      <c r="D76" s="33">
        <v>162959998</v>
      </c>
      <c r="E76" s="34">
        <v>162959998</v>
      </c>
      <c r="F76" s="34">
        <v>8571511</v>
      </c>
      <c r="G76" s="34">
        <v>7008299</v>
      </c>
      <c r="H76" s="34">
        <v>11290569</v>
      </c>
      <c r="I76" s="34">
        <v>26870379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26870379</v>
      </c>
      <c r="W76" s="34">
        <v>42204295</v>
      </c>
      <c r="X76" s="34"/>
      <c r="Y76" s="33"/>
      <c r="Z76" s="35">
        <v>162959998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>
        <v>143960001</v>
      </c>
      <c r="E78" s="21">
        <v>143960001</v>
      </c>
      <c r="F78" s="21">
        <v>8571511</v>
      </c>
      <c r="G78" s="21">
        <v>5639675</v>
      </c>
      <c r="H78" s="21">
        <v>9156683</v>
      </c>
      <c r="I78" s="21">
        <v>23367869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23367869</v>
      </c>
      <c r="W78" s="21">
        <v>37047642</v>
      </c>
      <c r="X78" s="21"/>
      <c r="Y78" s="20"/>
      <c r="Z78" s="23">
        <v>143960001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>
        <v>122284165</v>
      </c>
      <c r="E80" s="21">
        <v>122284165</v>
      </c>
      <c r="F80" s="21">
        <v>8571511</v>
      </c>
      <c r="G80" s="21">
        <v>5639675</v>
      </c>
      <c r="H80" s="21">
        <v>9156683</v>
      </c>
      <c r="I80" s="21">
        <v>23367869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23367869</v>
      </c>
      <c r="W80" s="21">
        <v>31469436</v>
      </c>
      <c r="X80" s="21"/>
      <c r="Y80" s="20"/>
      <c r="Z80" s="23">
        <v>122284165</v>
      </c>
    </row>
    <row r="81" spans="1:26" ht="13.5" hidden="1">
      <c r="A81" s="39" t="s">
        <v>105</v>
      </c>
      <c r="B81" s="19"/>
      <c r="C81" s="19"/>
      <c r="D81" s="20">
        <v>21675836</v>
      </c>
      <c r="E81" s="21">
        <v>21675836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>
        <v>5578206</v>
      </c>
      <c r="X81" s="21"/>
      <c r="Y81" s="20"/>
      <c r="Z81" s="23">
        <v>21675836</v>
      </c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18999997</v>
      </c>
      <c r="E84" s="30">
        <v>18999997</v>
      </c>
      <c r="F84" s="30"/>
      <c r="G84" s="30">
        <v>1368624</v>
      </c>
      <c r="H84" s="30">
        <v>2133886</v>
      </c>
      <c r="I84" s="30">
        <v>3502510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3502510</v>
      </c>
      <c r="W84" s="30">
        <v>5156653</v>
      </c>
      <c r="X84" s="30"/>
      <c r="Y84" s="29"/>
      <c r="Z84" s="31">
        <v>18999997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222354313</v>
      </c>
      <c r="F5" s="100">
        <f t="shared" si="0"/>
        <v>222354313</v>
      </c>
      <c r="G5" s="100">
        <f t="shared" si="0"/>
        <v>214673662</v>
      </c>
      <c r="H5" s="100">
        <f t="shared" si="0"/>
        <v>8170393</v>
      </c>
      <c r="I5" s="100">
        <f t="shared" si="0"/>
        <v>14514604</v>
      </c>
      <c r="J5" s="100">
        <f t="shared" si="0"/>
        <v>237358659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237358659</v>
      </c>
      <c r="X5" s="100">
        <f t="shared" si="0"/>
        <v>55588579</v>
      </c>
      <c r="Y5" s="100">
        <f t="shared" si="0"/>
        <v>181770080</v>
      </c>
      <c r="Z5" s="137">
        <f>+IF(X5&lt;&gt;0,+(Y5/X5)*100,0)</f>
        <v>326.9917728963714</v>
      </c>
      <c r="AA5" s="153">
        <f>SUM(AA6:AA8)</f>
        <v>222354313</v>
      </c>
    </row>
    <row r="6" spans="1:27" ht="13.5">
      <c r="A6" s="138" t="s">
        <v>75</v>
      </c>
      <c r="B6" s="136"/>
      <c r="C6" s="155"/>
      <c r="D6" s="155"/>
      <c r="E6" s="156">
        <v>85236662</v>
      </c>
      <c r="F6" s="60">
        <v>85236662</v>
      </c>
      <c r="G6" s="60"/>
      <c r="H6" s="60">
        <v>890000</v>
      </c>
      <c r="I6" s="60"/>
      <c r="J6" s="60">
        <v>890000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890000</v>
      </c>
      <c r="X6" s="60">
        <v>21309166</v>
      </c>
      <c r="Y6" s="60">
        <v>-20419166</v>
      </c>
      <c r="Z6" s="140">
        <v>-95.82</v>
      </c>
      <c r="AA6" s="155">
        <v>85236662</v>
      </c>
    </row>
    <row r="7" spans="1:27" ht="13.5">
      <c r="A7" s="138" t="s">
        <v>76</v>
      </c>
      <c r="B7" s="136"/>
      <c r="C7" s="157"/>
      <c r="D7" s="157"/>
      <c r="E7" s="158">
        <v>70382537</v>
      </c>
      <c r="F7" s="159">
        <v>70382537</v>
      </c>
      <c r="G7" s="159">
        <v>214673662</v>
      </c>
      <c r="H7" s="159">
        <v>7280393</v>
      </c>
      <c r="I7" s="159">
        <v>14514604</v>
      </c>
      <c r="J7" s="159">
        <v>236468659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236468659</v>
      </c>
      <c r="X7" s="159">
        <v>17595634</v>
      </c>
      <c r="Y7" s="159">
        <v>218873025</v>
      </c>
      <c r="Z7" s="141">
        <v>1243.91</v>
      </c>
      <c r="AA7" s="157">
        <v>70382537</v>
      </c>
    </row>
    <row r="8" spans="1:27" ht="13.5">
      <c r="A8" s="138" t="s">
        <v>77</v>
      </c>
      <c r="B8" s="136"/>
      <c r="C8" s="155"/>
      <c r="D8" s="155"/>
      <c r="E8" s="156">
        <v>66735114</v>
      </c>
      <c r="F8" s="60">
        <v>66735114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16683779</v>
      </c>
      <c r="Y8" s="60">
        <v>-16683779</v>
      </c>
      <c r="Z8" s="140">
        <v>-100</v>
      </c>
      <c r="AA8" s="155">
        <v>66735114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51344088</v>
      </c>
      <c r="F9" s="100">
        <f t="shared" si="1"/>
        <v>51344088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12836022</v>
      </c>
      <c r="Y9" s="100">
        <f t="shared" si="1"/>
        <v>-12836022</v>
      </c>
      <c r="Z9" s="137">
        <f>+IF(X9&lt;&gt;0,+(Y9/X9)*100,0)</f>
        <v>-100</v>
      </c>
      <c r="AA9" s="153">
        <f>SUM(AA10:AA14)</f>
        <v>51344088</v>
      </c>
    </row>
    <row r="10" spans="1:27" ht="13.5">
      <c r="A10" s="138" t="s">
        <v>79</v>
      </c>
      <c r="B10" s="136"/>
      <c r="C10" s="155"/>
      <c r="D10" s="155"/>
      <c r="E10" s="156">
        <v>6989355</v>
      </c>
      <c r="F10" s="60">
        <v>6989355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1747339</v>
      </c>
      <c r="Y10" s="60">
        <v>-1747339</v>
      </c>
      <c r="Z10" s="140">
        <v>-100</v>
      </c>
      <c r="AA10" s="155">
        <v>6989355</v>
      </c>
    </row>
    <row r="11" spans="1:27" ht="13.5">
      <c r="A11" s="138" t="s">
        <v>80</v>
      </c>
      <c r="B11" s="136"/>
      <c r="C11" s="155"/>
      <c r="D11" s="155"/>
      <c r="E11" s="156">
        <v>3118197</v>
      </c>
      <c r="F11" s="60">
        <v>3118197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779549</v>
      </c>
      <c r="Y11" s="60">
        <v>-779549</v>
      </c>
      <c r="Z11" s="140">
        <v>-100</v>
      </c>
      <c r="AA11" s="155">
        <v>3118197</v>
      </c>
    </row>
    <row r="12" spans="1:27" ht="13.5">
      <c r="A12" s="138" t="s">
        <v>81</v>
      </c>
      <c r="B12" s="136"/>
      <c r="C12" s="155"/>
      <c r="D12" s="155"/>
      <c r="E12" s="156">
        <v>29042262</v>
      </c>
      <c r="F12" s="60">
        <v>29042262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7260566</v>
      </c>
      <c r="Y12" s="60">
        <v>-7260566</v>
      </c>
      <c r="Z12" s="140">
        <v>-100</v>
      </c>
      <c r="AA12" s="155">
        <v>29042262</v>
      </c>
    </row>
    <row r="13" spans="1:27" ht="13.5">
      <c r="A13" s="138" t="s">
        <v>82</v>
      </c>
      <c r="B13" s="136"/>
      <c r="C13" s="155"/>
      <c r="D13" s="155"/>
      <c r="E13" s="156">
        <v>7126721</v>
      </c>
      <c r="F13" s="60">
        <v>7126721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1781680</v>
      </c>
      <c r="Y13" s="60">
        <v>-1781680</v>
      </c>
      <c r="Z13" s="140">
        <v>-100</v>
      </c>
      <c r="AA13" s="155">
        <v>7126721</v>
      </c>
    </row>
    <row r="14" spans="1:27" ht="13.5">
      <c r="A14" s="138" t="s">
        <v>83</v>
      </c>
      <c r="B14" s="136"/>
      <c r="C14" s="157"/>
      <c r="D14" s="157"/>
      <c r="E14" s="158">
        <v>5067553</v>
      </c>
      <c r="F14" s="159">
        <v>5067553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1266888</v>
      </c>
      <c r="Y14" s="159">
        <v>-1266888</v>
      </c>
      <c r="Z14" s="141">
        <v>-100</v>
      </c>
      <c r="AA14" s="157">
        <v>5067553</v>
      </c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69762259</v>
      </c>
      <c r="F15" s="100">
        <f t="shared" si="2"/>
        <v>69762259</v>
      </c>
      <c r="G15" s="100">
        <f t="shared" si="2"/>
        <v>0</v>
      </c>
      <c r="H15" s="100">
        <f t="shared" si="2"/>
        <v>2348000</v>
      </c>
      <c r="I15" s="100">
        <f t="shared" si="2"/>
        <v>0</v>
      </c>
      <c r="J15" s="100">
        <f t="shared" si="2"/>
        <v>2348000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2348000</v>
      </c>
      <c r="X15" s="100">
        <f t="shared" si="2"/>
        <v>17440566</v>
      </c>
      <c r="Y15" s="100">
        <f t="shared" si="2"/>
        <v>-15092566</v>
      </c>
      <c r="Z15" s="137">
        <f>+IF(X15&lt;&gt;0,+(Y15/X15)*100,0)</f>
        <v>-86.53713417328314</v>
      </c>
      <c r="AA15" s="153">
        <f>SUM(AA16:AA18)</f>
        <v>69762259</v>
      </c>
    </row>
    <row r="16" spans="1:27" ht="13.5">
      <c r="A16" s="138" t="s">
        <v>85</v>
      </c>
      <c r="B16" s="136"/>
      <c r="C16" s="155"/>
      <c r="D16" s="155"/>
      <c r="E16" s="156">
        <v>58597234</v>
      </c>
      <c r="F16" s="60">
        <v>58597234</v>
      </c>
      <c r="G16" s="60"/>
      <c r="H16" s="60">
        <v>2348000</v>
      </c>
      <c r="I16" s="60"/>
      <c r="J16" s="60">
        <v>2348000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2348000</v>
      </c>
      <c r="X16" s="60">
        <v>14649309</v>
      </c>
      <c r="Y16" s="60">
        <v>-12301309</v>
      </c>
      <c r="Z16" s="140">
        <v>-83.97</v>
      </c>
      <c r="AA16" s="155">
        <v>58597234</v>
      </c>
    </row>
    <row r="17" spans="1:27" ht="13.5">
      <c r="A17" s="138" t="s">
        <v>86</v>
      </c>
      <c r="B17" s="136"/>
      <c r="C17" s="155"/>
      <c r="D17" s="155"/>
      <c r="E17" s="156">
        <v>2788423</v>
      </c>
      <c r="F17" s="60">
        <v>2788423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697106</v>
      </c>
      <c r="Y17" s="60">
        <v>-697106</v>
      </c>
      <c r="Z17" s="140">
        <v>-100</v>
      </c>
      <c r="AA17" s="155">
        <v>2788423</v>
      </c>
    </row>
    <row r="18" spans="1:27" ht="13.5">
      <c r="A18" s="138" t="s">
        <v>87</v>
      </c>
      <c r="B18" s="136"/>
      <c r="C18" s="155"/>
      <c r="D18" s="155"/>
      <c r="E18" s="156">
        <v>8376602</v>
      </c>
      <c r="F18" s="60">
        <v>8376602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2094151</v>
      </c>
      <c r="Y18" s="60">
        <v>-2094151</v>
      </c>
      <c r="Z18" s="140">
        <v>-100</v>
      </c>
      <c r="AA18" s="155">
        <v>8376602</v>
      </c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1310681058</v>
      </c>
      <c r="F19" s="100">
        <f t="shared" si="3"/>
        <v>1310681058</v>
      </c>
      <c r="G19" s="100">
        <f t="shared" si="3"/>
        <v>219924000</v>
      </c>
      <c r="H19" s="100">
        <f t="shared" si="3"/>
        <v>5477000</v>
      </c>
      <c r="I19" s="100">
        <f t="shared" si="3"/>
        <v>0</v>
      </c>
      <c r="J19" s="100">
        <f t="shared" si="3"/>
        <v>225401000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225401000</v>
      </c>
      <c r="X19" s="100">
        <f t="shared" si="3"/>
        <v>327670265</v>
      </c>
      <c r="Y19" s="100">
        <f t="shared" si="3"/>
        <v>-102269265</v>
      </c>
      <c r="Z19" s="137">
        <f>+IF(X19&lt;&gt;0,+(Y19/X19)*100,0)</f>
        <v>-31.211030088433567</v>
      </c>
      <c r="AA19" s="153">
        <f>SUM(AA20:AA23)</f>
        <v>1310681058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>
        <v>1310681058</v>
      </c>
      <c r="F21" s="60">
        <v>1310681058</v>
      </c>
      <c r="G21" s="60">
        <v>219924000</v>
      </c>
      <c r="H21" s="60">
        <v>5477000</v>
      </c>
      <c r="I21" s="60"/>
      <c r="J21" s="60">
        <v>225401000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225401000</v>
      </c>
      <c r="X21" s="60">
        <v>327670265</v>
      </c>
      <c r="Y21" s="60">
        <v>-102269265</v>
      </c>
      <c r="Z21" s="140">
        <v>-31.21</v>
      </c>
      <c r="AA21" s="155">
        <v>1310681058</v>
      </c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>
        <v>1888981</v>
      </c>
      <c r="F24" s="100">
        <v>1888981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472245</v>
      </c>
      <c r="Y24" s="100">
        <v>-472245</v>
      </c>
      <c r="Z24" s="137">
        <v>-100</v>
      </c>
      <c r="AA24" s="153">
        <v>1888981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1656030699</v>
      </c>
      <c r="F25" s="73">
        <f t="shared" si="4"/>
        <v>1656030699</v>
      </c>
      <c r="G25" s="73">
        <f t="shared" si="4"/>
        <v>434597662</v>
      </c>
      <c r="H25" s="73">
        <f t="shared" si="4"/>
        <v>15995393</v>
      </c>
      <c r="I25" s="73">
        <f t="shared" si="4"/>
        <v>14514604</v>
      </c>
      <c r="J25" s="73">
        <f t="shared" si="4"/>
        <v>465107659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465107659</v>
      </c>
      <c r="X25" s="73">
        <f t="shared" si="4"/>
        <v>414007677</v>
      </c>
      <c r="Y25" s="73">
        <f t="shared" si="4"/>
        <v>51099982</v>
      </c>
      <c r="Z25" s="170">
        <f>+IF(X25&lt;&gt;0,+(Y25/X25)*100,0)</f>
        <v>12.34276194351826</v>
      </c>
      <c r="AA25" s="168">
        <f>+AA5+AA9+AA15+AA19+AA24</f>
        <v>1656030699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207419763</v>
      </c>
      <c r="F28" s="100">
        <f t="shared" si="5"/>
        <v>207419763</v>
      </c>
      <c r="G28" s="100">
        <f t="shared" si="5"/>
        <v>10427925</v>
      </c>
      <c r="H28" s="100">
        <f t="shared" si="5"/>
        <v>15798025</v>
      </c>
      <c r="I28" s="100">
        <f t="shared" si="5"/>
        <v>13184150</v>
      </c>
      <c r="J28" s="100">
        <f t="shared" si="5"/>
        <v>39410100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39410100</v>
      </c>
      <c r="X28" s="100">
        <f t="shared" si="5"/>
        <v>51854942</v>
      </c>
      <c r="Y28" s="100">
        <f t="shared" si="5"/>
        <v>-12444842</v>
      </c>
      <c r="Z28" s="137">
        <f>+IF(X28&lt;&gt;0,+(Y28/X28)*100,0)</f>
        <v>-23.999336456687196</v>
      </c>
      <c r="AA28" s="153">
        <f>SUM(AA29:AA31)</f>
        <v>207419763</v>
      </c>
    </row>
    <row r="29" spans="1:27" ht="13.5">
      <c r="A29" s="138" t="s">
        <v>75</v>
      </c>
      <c r="B29" s="136"/>
      <c r="C29" s="155"/>
      <c r="D29" s="155"/>
      <c r="E29" s="156">
        <v>79886662</v>
      </c>
      <c r="F29" s="60">
        <v>79886662</v>
      </c>
      <c r="G29" s="60">
        <v>5210107</v>
      </c>
      <c r="H29" s="60">
        <v>7241762</v>
      </c>
      <c r="I29" s="60">
        <v>6245039</v>
      </c>
      <c r="J29" s="60">
        <v>18696908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18696908</v>
      </c>
      <c r="X29" s="60">
        <v>19971666</v>
      </c>
      <c r="Y29" s="60">
        <v>-1274758</v>
      </c>
      <c r="Z29" s="140">
        <v>-6.38</v>
      </c>
      <c r="AA29" s="155">
        <v>79886662</v>
      </c>
    </row>
    <row r="30" spans="1:27" ht="13.5">
      <c r="A30" s="138" t="s">
        <v>76</v>
      </c>
      <c r="B30" s="136"/>
      <c r="C30" s="157"/>
      <c r="D30" s="157"/>
      <c r="E30" s="158">
        <v>64537538</v>
      </c>
      <c r="F30" s="159">
        <v>64537538</v>
      </c>
      <c r="G30" s="159">
        <v>1738664</v>
      </c>
      <c r="H30" s="159">
        <v>3452963</v>
      </c>
      <c r="I30" s="159">
        <v>3026941</v>
      </c>
      <c r="J30" s="159">
        <v>8218568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8218568</v>
      </c>
      <c r="X30" s="159">
        <v>16134385</v>
      </c>
      <c r="Y30" s="159">
        <v>-7915817</v>
      </c>
      <c r="Z30" s="141">
        <v>-49.06</v>
      </c>
      <c r="AA30" s="157">
        <v>64537538</v>
      </c>
    </row>
    <row r="31" spans="1:27" ht="13.5">
      <c r="A31" s="138" t="s">
        <v>77</v>
      </c>
      <c r="B31" s="136"/>
      <c r="C31" s="155"/>
      <c r="D31" s="155"/>
      <c r="E31" s="156">
        <v>62995563</v>
      </c>
      <c r="F31" s="60">
        <v>62995563</v>
      </c>
      <c r="G31" s="60">
        <v>3479154</v>
      </c>
      <c r="H31" s="60">
        <v>5103300</v>
      </c>
      <c r="I31" s="60">
        <v>3912170</v>
      </c>
      <c r="J31" s="60">
        <v>12494624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12494624</v>
      </c>
      <c r="X31" s="60">
        <v>15748891</v>
      </c>
      <c r="Y31" s="60">
        <v>-3254267</v>
      </c>
      <c r="Z31" s="140">
        <v>-20.66</v>
      </c>
      <c r="AA31" s="155">
        <v>62995563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35597088</v>
      </c>
      <c r="F32" s="100">
        <f t="shared" si="6"/>
        <v>35597088</v>
      </c>
      <c r="G32" s="100">
        <f t="shared" si="6"/>
        <v>2851702</v>
      </c>
      <c r="H32" s="100">
        <f t="shared" si="6"/>
        <v>2926191</v>
      </c>
      <c r="I32" s="100">
        <f t="shared" si="6"/>
        <v>2587274</v>
      </c>
      <c r="J32" s="100">
        <f t="shared" si="6"/>
        <v>8365167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8365167</v>
      </c>
      <c r="X32" s="100">
        <f t="shared" si="6"/>
        <v>8899272</v>
      </c>
      <c r="Y32" s="100">
        <f t="shared" si="6"/>
        <v>-534105</v>
      </c>
      <c r="Z32" s="137">
        <f>+IF(X32&lt;&gt;0,+(Y32/X32)*100,0)</f>
        <v>-6.001670698457132</v>
      </c>
      <c r="AA32" s="153">
        <f>SUM(AA33:AA37)</f>
        <v>35597088</v>
      </c>
    </row>
    <row r="33" spans="1:27" ht="13.5">
      <c r="A33" s="138" t="s">
        <v>79</v>
      </c>
      <c r="B33" s="136"/>
      <c r="C33" s="155"/>
      <c r="D33" s="155"/>
      <c r="E33" s="156">
        <v>5962355</v>
      </c>
      <c r="F33" s="60">
        <v>5962355</v>
      </c>
      <c r="G33" s="60">
        <v>445802</v>
      </c>
      <c r="H33" s="60">
        <v>519123</v>
      </c>
      <c r="I33" s="60">
        <v>416982</v>
      </c>
      <c r="J33" s="60">
        <v>1381907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1381907</v>
      </c>
      <c r="X33" s="60">
        <v>1490589</v>
      </c>
      <c r="Y33" s="60">
        <v>-108682</v>
      </c>
      <c r="Z33" s="140">
        <v>-7.29</v>
      </c>
      <c r="AA33" s="155">
        <v>5962355</v>
      </c>
    </row>
    <row r="34" spans="1:27" ht="13.5">
      <c r="A34" s="138" t="s">
        <v>80</v>
      </c>
      <c r="B34" s="136"/>
      <c r="C34" s="155"/>
      <c r="D34" s="155"/>
      <c r="E34" s="156">
        <v>3118197</v>
      </c>
      <c r="F34" s="60">
        <v>3118197</v>
      </c>
      <c r="G34" s="60">
        <v>512476</v>
      </c>
      <c r="H34" s="60">
        <v>236141</v>
      </c>
      <c r="I34" s="60">
        <v>82557</v>
      </c>
      <c r="J34" s="60">
        <v>831174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831174</v>
      </c>
      <c r="X34" s="60">
        <v>779549</v>
      </c>
      <c r="Y34" s="60">
        <v>51625</v>
      </c>
      <c r="Z34" s="140">
        <v>6.62</v>
      </c>
      <c r="AA34" s="155">
        <v>3118197</v>
      </c>
    </row>
    <row r="35" spans="1:27" ht="13.5">
      <c r="A35" s="138" t="s">
        <v>81</v>
      </c>
      <c r="B35" s="136"/>
      <c r="C35" s="155"/>
      <c r="D35" s="155"/>
      <c r="E35" s="156">
        <v>16642262</v>
      </c>
      <c r="F35" s="60">
        <v>16642262</v>
      </c>
      <c r="G35" s="60">
        <v>1231931</v>
      </c>
      <c r="H35" s="60">
        <v>1482464</v>
      </c>
      <c r="I35" s="60">
        <v>1398113</v>
      </c>
      <c r="J35" s="60">
        <v>4112508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4112508</v>
      </c>
      <c r="X35" s="60">
        <v>4160566</v>
      </c>
      <c r="Y35" s="60">
        <v>-48058</v>
      </c>
      <c r="Z35" s="140">
        <v>-1.16</v>
      </c>
      <c r="AA35" s="155">
        <v>16642262</v>
      </c>
    </row>
    <row r="36" spans="1:27" ht="13.5">
      <c r="A36" s="138" t="s">
        <v>82</v>
      </c>
      <c r="B36" s="136"/>
      <c r="C36" s="155"/>
      <c r="D36" s="155"/>
      <c r="E36" s="156">
        <v>6806721</v>
      </c>
      <c r="F36" s="60">
        <v>6806721</v>
      </c>
      <c r="G36" s="60">
        <v>579416</v>
      </c>
      <c r="H36" s="60">
        <v>521671</v>
      </c>
      <c r="I36" s="60">
        <v>607547</v>
      </c>
      <c r="J36" s="60">
        <v>1708634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1708634</v>
      </c>
      <c r="X36" s="60">
        <v>1701680</v>
      </c>
      <c r="Y36" s="60">
        <v>6954</v>
      </c>
      <c r="Z36" s="140">
        <v>0.41</v>
      </c>
      <c r="AA36" s="155">
        <v>6806721</v>
      </c>
    </row>
    <row r="37" spans="1:27" ht="13.5">
      <c r="A37" s="138" t="s">
        <v>83</v>
      </c>
      <c r="B37" s="136"/>
      <c r="C37" s="157"/>
      <c r="D37" s="157"/>
      <c r="E37" s="158">
        <v>3067553</v>
      </c>
      <c r="F37" s="159">
        <v>3067553</v>
      </c>
      <c r="G37" s="159">
        <v>82077</v>
      </c>
      <c r="H37" s="159">
        <v>166792</v>
      </c>
      <c r="I37" s="159">
        <v>82075</v>
      </c>
      <c r="J37" s="159">
        <v>330944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>
        <v>330944</v>
      </c>
      <c r="X37" s="159">
        <v>766888</v>
      </c>
      <c r="Y37" s="159">
        <v>-435944</v>
      </c>
      <c r="Z37" s="141">
        <v>-56.85</v>
      </c>
      <c r="AA37" s="157">
        <v>3067553</v>
      </c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61772279</v>
      </c>
      <c r="F38" s="100">
        <f t="shared" si="7"/>
        <v>61772279</v>
      </c>
      <c r="G38" s="100">
        <f t="shared" si="7"/>
        <v>6053918</v>
      </c>
      <c r="H38" s="100">
        <f t="shared" si="7"/>
        <v>5761016</v>
      </c>
      <c r="I38" s="100">
        <f t="shared" si="7"/>
        <v>5062891</v>
      </c>
      <c r="J38" s="100">
        <f t="shared" si="7"/>
        <v>16877825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16877825</v>
      </c>
      <c r="X38" s="100">
        <f t="shared" si="7"/>
        <v>15443071</v>
      </c>
      <c r="Y38" s="100">
        <f t="shared" si="7"/>
        <v>1434754</v>
      </c>
      <c r="Z38" s="137">
        <f>+IF(X38&lt;&gt;0,+(Y38/X38)*100,0)</f>
        <v>9.290600295757237</v>
      </c>
      <c r="AA38" s="153">
        <f>SUM(AA39:AA41)</f>
        <v>61772279</v>
      </c>
    </row>
    <row r="39" spans="1:27" ht="13.5">
      <c r="A39" s="138" t="s">
        <v>85</v>
      </c>
      <c r="B39" s="136"/>
      <c r="C39" s="155"/>
      <c r="D39" s="155"/>
      <c r="E39" s="156">
        <v>52897254</v>
      </c>
      <c r="F39" s="60">
        <v>52897254</v>
      </c>
      <c r="G39" s="60">
        <v>4369442</v>
      </c>
      <c r="H39" s="60">
        <v>4473716</v>
      </c>
      <c r="I39" s="60">
        <v>3792023</v>
      </c>
      <c r="J39" s="60">
        <v>12635181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12635181</v>
      </c>
      <c r="X39" s="60">
        <v>13224314</v>
      </c>
      <c r="Y39" s="60">
        <v>-589133</v>
      </c>
      <c r="Z39" s="140">
        <v>-4.45</v>
      </c>
      <c r="AA39" s="155">
        <v>52897254</v>
      </c>
    </row>
    <row r="40" spans="1:27" ht="13.5">
      <c r="A40" s="138" t="s">
        <v>86</v>
      </c>
      <c r="B40" s="136"/>
      <c r="C40" s="155"/>
      <c r="D40" s="155"/>
      <c r="E40" s="156">
        <v>498423</v>
      </c>
      <c r="F40" s="60">
        <v>498423</v>
      </c>
      <c r="G40" s="60">
        <v>109443</v>
      </c>
      <c r="H40" s="60">
        <v>124151</v>
      </c>
      <c r="I40" s="60">
        <v>102590</v>
      </c>
      <c r="J40" s="60">
        <v>336184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336184</v>
      </c>
      <c r="X40" s="60">
        <v>124606</v>
      </c>
      <c r="Y40" s="60">
        <v>211578</v>
      </c>
      <c r="Z40" s="140">
        <v>169.8</v>
      </c>
      <c r="AA40" s="155">
        <v>498423</v>
      </c>
    </row>
    <row r="41" spans="1:27" ht="13.5">
      <c r="A41" s="138" t="s">
        <v>87</v>
      </c>
      <c r="B41" s="136"/>
      <c r="C41" s="155"/>
      <c r="D41" s="155"/>
      <c r="E41" s="156">
        <v>8376602</v>
      </c>
      <c r="F41" s="60">
        <v>8376602</v>
      </c>
      <c r="G41" s="60">
        <v>1575033</v>
      </c>
      <c r="H41" s="60">
        <v>1163149</v>
      </c>
      <c r="I41" s="60">
        <v>1168278</v>
      </c>
      <c r="J41" s="60">
        <v>3906460</v>
      </c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>
        <v>3906460</v>
      </c>
      <c r="X41" s="60">
        <v>2094151</v>
      </c>
      <c r="Y41" s="60">
        <v>1812309</v>
      </c>
      <c r="Z41" s="140">
        <v>86.54</v>
      </c>
      <c r="AA41" s="155">
        <v>8376602</v>
      </c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533788887</v>
      </c>
      <c r="F42" s="100">
        <f t="shared" si="8"/>
        <v>533788887</v>
      </c>
      <c r="G42" s="100">
        <f t="shared" si="8"/>
        <v>22440978</v>
      </c>
      <c r="H42" s="100">
        <f t="shared" si="8"/>
        <v>28373656</v>
      </c>
      <c r="I42" s="100">
        <f t="shared" si="8"/>
        <v>13733735</v>
      </c>
      <c r="J42" s="100">
        <f t="shared" si="8"/>
        <v>64548369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64548369</v>
      </c>
      <c r="X42" s="100">
        <f t="shared" si="8"/>
        <v>133447222</v>
      </c>
      <c r="Y42" s="100">
        <f t="shared" si="8"/>
        <v>-68898853</v>
      </c>
      <c r="Z42" s="137">
        <f>+IF(X42&lt;&gt;0,+(Y42/X42)*100,0)</f>
        <v>-51.63003917758587</v>
      </c>
      <c r="AA42" s="153">
        <f>SUM(AA43:AA46)</f>
        <v>533788887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>
        <v>533788887</v>
      </c>
      <c r="F44" s="60">
        <v>533788887</v>
      </c>
      <c r="G44" s="60">
        <v>22440978</v>
      </c>
      <c r="H44" s="60">
        <v>28373656</v>
      </c>
      <c r="I44" s="60">
        <v>13733735</v>
      </c>
      <c r="J44" s="60">
        <v>64548369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64548369</v>
      </c>
      <c r="X44" s="60">
        <v>133447222</v>
      </c>
      <c r="Y44" s="60">
        <v>-68898853</v>
      </c>
      <c r="Z44" s="140">
        <v>-51.63</v>
      </c>
      <c r="AA44" s="155">
        <v>533788887</v>
      </c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>
        <v>1888981</v>
      </c>
      <c r="F47" s="100">
        <v>1888981</v>
      </c>
      <c r="G47" s="100">
        <v>76011</v>
      </c>
      <c r="H47" s="100">
        <v>85754</v>
      </c>
      <c r="I47" s="100">
        <v>239797</v>
      </c>
      <c r="J47" s="100">
        <v>401562</v>
      </c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>
        <v>401562</v>
      </c>
      <c r="X47" s="100">
        <v>472245</v>
      </c>
      <c r="Y47" s="100">
        <v>-70683</v>
      </c>
      <c r="Z47" s="137">
        <v>-14.97</v>
      </c>
      <c r="AA47" s="153">
        <v>1888981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840466998</v>
      </c>
      <c r="F48" s="73">
        <f t="shared" si="9"/>
        <v>840466998</v>
      </c>
      <c r="G48" s="73">
        <f t="shared" si="9"/>
        <v>41850534</v>
      </c>
      <c r="H48" s="73">
        <f t="shared" si="9"/>
        <v>52944642</v>
      </c>
      <c r="I48" s="73">
        <f t="shared" si="9"/>
        <v>34807847</v>
      </c>
      <c r="J48" s="73">
        <f t="shared" si="9"/>
        <v>129603023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129603023</v>
      </c>
      <c r="X48" s="73">
        <f t="shared" si="9"/>
        <v>210116752</v>
      </c>
      <c r="Y48" s="73">
        <f t="shared" si="9"/>
        <v>-80513729</v>
      </c>
      <c r="Z48" s="170">
        <f>+IF(X48&lt;&gt;0,+(Y48/X48)*100,0)</f>
        <v>-38.318567288723365</v>
      </c>
      <c r="AA48" s="168">
        <f>+AA28+AA32+AA38+AA42+AA47</f>
        <v>840466998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815563701</v>
      </c>
      <c r="F49" s="173">
        <f t="shared" si="10"/>
        <v>815563701</v>
      </c>
      <c r="G49" s="173">
        <f t="shared" si="10"/>
        <v>392747128</v>
      </c>
      <c r="H49" s="173">
        <f t="shared" si="10"/>
        <v>-36949249</v>
      </c>
      <c r="I49" s="173">
        <f t="shared" si="10"/>
        <v>-20293243</v>
      </c>
      <c r="J49" s="173">
        <f t="shared" si="10"/>
        <v>335504636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335504636</v>
      </c>
      <c r="X49" s="173">
        <f>IF(F25=F48,0,X25-X48)</f>
        <v>203890925</v>
      </c>
      <c r="Y49" s="173">
        <f t="shared" si="10"/>
        <v>131613711</v>
      </c>
      <c r="Z49" s="174">
        <f>+IF(X49&lt;&gt;0,+(Y49/X49)*100,0)</f>
        <v>64.55103923825938</v>
      </c>
      <c r="AA49" s="171">
        <f>+AA25-AA48</f>
        <v>815563701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264960000</v>
      </c>
      <c r="F8" s="60">
        <v>264960000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66240000</v>
      </c>
      <c r="Y8" s="60">
        <v>-66240000</v>
      </c>
      <c r="Z8" s="140">
        <v>-100</v>
      </c>
      <c r="AA8" s="155">
        <v>264960000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8571511</v>
      </c>
      <c r="H11" s="60">
        <v>5639675</v>
      </c>
      <c r="I11" s="60">
        <v>9156683</v>
      </c>
      <c r="J11" s="60">
        <v>23367869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23367869</v>
      </c>
      <c r="X11" s="60">
        <v>0</v>
      </c>
      <c r="Y11" s="60">
        <v>23367869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35000</v>
      </c>
      <c r="F12" s="60">
        <v>35000</v>
      </c>
      <c r="G12" s="60">
        <v>0</v>
      </c>
      <c r="H12" s="60">
        <v>1458</v>
      </c>
      <c r="I12" s="60">
        <v>2064</v>
      </c>
      <c r="J12" s="60">
        <v>3522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3522</v>
      </c>
      <c r="X12" s="60">
        <v>8750</v>
      </c>
      <c r="Y12" s="60">
        <v>-5228</v>
      </c>
      <c r="Z12" s="140">
        <v>-59.75</v>
      </c>
      <c r="AA12" s="155">
        <v>35000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15500000</v>
      </c>
      <c r="F13" s="60">
        <v>15500000</v>
      </c>
      <c r="G13" s="60">
        <v>255361</v>
      </c>
      <c r="H13" s="60">
        <v>270636</v>
      </c>
      <c r="I13" s="60">
        <v>3220655</v>
      </c>
      <c r="J13" s="60">
        <v>3746652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3746652</v>
      </c>
      <c r="X13" s="60">
        <v>3875000</v>
      </c>
      <c r="Y13" s="60">
        <v>-128348</v>
      </c>
      <c r="Z13" s="140">
        <v>-3.31</v>
      </c>
      <c r="AA13" s="155">
        <v>15500000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19000000</v>
      </c>
      <c r="F14" s="60">
        <v>19000000</v>
      </c>
      <c r="G14" s="60">
        <v>0</v>
      </c>
      <c r="H14" s="60">
        <v>1368624</v>
      </c>
      <c r="I14" s="60">
        <v>2133886</v>
      </c>
      <c r="J14" s="60">
        <v>3502510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3502510</v>
      </c>
      <c r="X14" s="60">
        <v>4750000</v>
      </c>
      <c r="Y14" s="60">
        <v>-1247490</v>
      </c>
      <c r="Z14" s="140">
        <v>-26.26</v>
      </c>
      <c r="AA14" s="155">
        <v>19000000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484929890</v>
      </c>
      <c r="F19" s="60">
        <v>484929890</v>
      </c>
      <c r="G19" s="60">
        <v>205821000</v>
      </c>
      <c r="H19" s="60">
        <v>3238000</v>
      </c>
      <c r="I19" s="60">
        <v>0</v>
      </c>
      <c r="J19" s="60">
        <v>209059000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209059000</v>
      </c>
      <c r="X19" s="60">
        <v>121232473</v>
      </c>
      <c r="Y19" s="60">
        <v>87826527</v>
      </c>
      <c r="Z19" s="140">
        <v>72.44</v>
      </c>
      <c r="AA19" s="155">
        <v>484929890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56042086</v>
      </c>
      <c r="F20" s="54">
        <v>56042086</v>
      </c>
      <c r="G20" s="54">
        <v>25790</v>
      </c>
      <c r="H20" s="54">
        <v>0</v>
      </c>
      <c r="I20" s="54">
        <v>1316</v>
      </c>
      <c r="J20" s="54">
        <v>27106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27106</v>
      </c>
      <c r="X20" s="54">
        <v>14010522</v>
      </c>
      <c r="Y20" s="54">
        <v>-13983416</v>
      </c>
      <c r="Z20" s="184">
        <v>-99.81</v>
      </c>
      <c r="AA20" s="130">
        <v>56042086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840466976</v>
      </c>
      <c r="F22" s="190">
        <f t="shared" si="0"/>
        <v>840466976</v>
      </c>
      <c r="G22" s="190">
        <f t="shared" si="0"/>
        <v>214673662</v>
      </c>
      <c r="H22" s="190">
        <f t="shared" si="0"/>
        <v>10518393</v>
      </c>
      <c r="I22" s="190">
        <f t="shared" si="0"/>
        <v>14514604</v>
      </c>
      <c r="J22" s="190">
        <f t="shared" si="0"/>
        <v>239706659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239706659</v>
      </c>
      <c r="X22" s="190">
        <f t="shared" si="0"/>
        <v>210116745</v>
      </c>
      <c r="Y22" s="190">
        <f t="shared" si="0"/>
        <v>29589914</v>
      </c>
      <c r="Z22" s="191">
        <f>+IF(X22&lt;&gt;0,+(Y22/X22)*100,0)</f>
        <v>14.082606314884613</v>
      </c>
      <c r="AA22" s="188">
        <f>SUM(AA5:AA21)</f>
        <v>840466976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224135560</v>
      </c>
      <c r="F25" s="60">
        <v>224135560</v>
      </c>
      <c r="G25" s="60">
        <v>21296468</v>
      </c>
      <c r="H25" s="60">
        <v>21018362</v>
      </c>
      <c r="I25" s="60">
        <v>22948213</v>
      </c>
      <c r="J25" s="60">
        <v>65263043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65263043</v>
      </c>
      <c r="X25" s="60">
        <v>56033890</v>
      </c>
      <c r="Y25" s="60">
        <v>9229153</v>
      </c>
      <c r="Z25" s="140">
        <v>16.47</v>
      </c>
      <c r="AA25" s="155">
        <v>224135560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10786793</v>
      </c>
      <c r="F26" s="60">
        <v>10786793</v>
      </c>
      <c r="G26" s="60">
        <v>866969</v>
      </c>
      <c r="H26" s="60">
        <v>869565</v>
      </c>
      <c r="I26" s="60">
        <v>886275</v>
      </c>
      <c r="J26" s="60">
        <v>2622809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2622809</v>
      </c>
      <c r="X26" s="60">
        <v>2696698</v>
      </c>
      <c r="Y26" s="60">
        <v>-73889</v>
      </c>
      <c r="Z26" s="140">
        <v>-2.74</v>
      </c>
      <c r="AA26" s="155">
        <v>10786793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121000000</v>
      </c>
      <c r="F27" s="60">
        <v>121000000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30250000</v>
      </c>
      <c r="Y27" s="60">
        <v>-30250000</v>
      </c>
      <c r="Z27" s="140">
        <v>-100</v>
      </c>
      <c r="AA27" s="155">
        <v>121000000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160490586</v>
      </c>
      <c r="F28" s="60">
        <v>160490586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40122647</v>
      </c>
      <c r="Y28" s="60">
        <v>-40122647</v>
      </c>
      <c r="Z28" s="140">
        <v>-100</v>
      </c>
      <c r="AA28" s="155">
        <v>160490586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30000000</v>
      </c>
      <c r="F30" s="60">
        <v>30000000</v>
      </c>
      <c r="G30" s="60">
        <v>0</v>
      </c>
      <c r="H30" s="60">
        <v>2708329</v>
      </c>
      <c r="I30" s="60">
        <v>0</v>
      </c>
      <c r="J30" s="60">
        <v>2708329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2708329</v>
      </c>
      <c r="X30" s="60">
        <v>7500000</v>
      </c>
      <c r="Y30" s="60">
        <v>-4791671</v>
      </c>
      <c r="Z30" s="140">
        <v>-63.89</v>
      </c>
      <c r="AA30" s="155">
        <v>30000000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26612008</v>
      </c>
      <c r="F31" s="60">
        <v>26612008</v>
      </c>
      <c r="G31" s="60">
        <v>1436652</v>
      </c>
      <c r="H31" s="60">
        <v>2761761</v>
      </c>
      <c r="I31" s="60">
        <v>235825</v>
      </c>
      <c r="J31" s="60">
        <v>4434238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4434238</v>
      </c>
      <c r="X31" s="60">
        <v>6653002</v>
      </c>
      <c r="Y31" s="60">
        <v>-2218764</v>
      </c>
      <c r="Z31" s="140">
        <v>-33.35</v>
      </c>
      <c r="AA31" s="155">
        <v>26612008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8904000</v>
      </c>
      <c r="F32" s="60">
        <v>8904000</v>
      </c>
      <c r="G32" s="60">
        <v>678863</v>
      </c>
      <c r="H32" s="60">
        <v>777384</v>
      </c>
      <c r="I32" s="60">
        <v>719310</v>
      </c>
      <c r="J32" s="60">
        <v>2175557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2175557</v>
      </c>
      <c r="X32" s="60">
        <v>2226000</v>
      </c>
      <c r="Y32" s="60">
        <v>-50443</v>
      </c>
      <c r="Z32" s="140">
        <v>-2.27</v>
      </c>
      <c r="AA32" s="155">
        <v>8904000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34695421</v>
      </c>
      <c r="F33" s="60">
        <v>34695421</v>
      </c>
      <c r="G33" s="60">
        <v>3040123</v>
      </c>
      <c r="H33" s="60">
        <v>2849391</v>
      </c>
      <c r="I33" s="60">
        <v>2849391</v>
      </c>
      <c r="J33" s="60">
        <v>8738905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8738905</v>
      </c>
      <c r="X33" s="60">
        <v>8673855</v>
      </c>
      <c r="Y33" s="60">
        <v>65050</v>
      </c>
      <c r="Z33" s="140">
        <v>0.75</v>
      </c>
      <c r="AA33" s="155">
        <v>34695421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223842630</v>
      </c>
      <c r="F34" s="60">
        <v>223842630</v>
      </c>
      <c r="G34" s="60">
        <v>14531459</v>
      </c>
      <c r="H34" s="60">
        <v>21959850</v>
      </c>
      <c r="I34" s="60">
        <v>7168833</v>
      </c>
      <c r="J34" s="60">
        <v>43660142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43660142</v>
      </c>
      <c r="X34" s="60">
        <v>55960658</v>
      </c>
      <c r="Y34" s="60">
        <v>-12300516</v>
      </c>
      <c r="Z34" s="140">
        <v>-21.98</v>
      </c>
      <c r="AA34" s="155">
        <v>223842630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840466998</v>
      </c>
      <c r="F36" s="190">
        <f t="shared" si="1"/>
        <v>840466998</v>
      </c>
      <c r="G36" s="190">
        <f t="shared" si="1"/>
        <v>41850534</v>
      </c>
      <c r="H36" s="190">
        <f t="shared" si="1"/>
        <v>52944642</v>
      </c>
      <c r="I36" s="190">
        <f t="shared" si="1"/>
        <v>34807847</v>
      </c>
      <c r="J36" s="190">
        <f t="shared" si="1"/>
        <v>129603023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129603023</v>
      </c>
      <c r="X36" s="190">
        <f t="shared" si="1"/>
        <v>210116750</v>
      </c>
      <c r="Y36" s="190">
        <f t="shared" si="1"/>
        <v>-80513727</v>
      </c>
      <c r="Z36" s="191">
        <f>+IF(X36&lt;&gt;0,+(Y36/X36)*100,0)</f>
        <v>-38.31856670160756</v>
      </c>
      <c r="AA36" s="188">
        <f>SUM(AA25:AA35)</f>
        <v>840466998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-22</v>
      </c>
      <c r="F38" s="106">
        <f t="shared" si="2"/>
        <v>-22</v>
      </c>
      <c r="G38" s="106">
        <f t="shared" si="2"/>
        <v>172823128</v>
      </c>
      <c r="H38" s="106">
        <f t="shared" si="2"/>
        <v>-42426249</v>
      </c>
      <c r="I38" s="106">
        <f t="shared" si="2"/>
        <v>-20293243</v>
      </c>
      <c r="J38" s="106">
        <f t="shared" si="2"/>
        <v>110103636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110103636</v>
      </c>
      <c r="X38" s="106">
        <f>IF(F22=F36,0,X22-X36)</f>
        <v>-5</v>
      </c>
      <c r="Y38" s="106">
        <f t="shared" si="2"/>
        <v>110103641</v>
      </c>
      <c r="Z38" s="201">
        <f>+IF(X38&lt;&gt;0,+(Y38/X38)*100,0)</f>
        <v>-2202072820</v>
      </c>
      <c r="AA38" s="199">
        <f>+AA22-AA36</f>
        <v>-22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815563723</v>
      </c>
      <c r="F39" s="60">
        <v>815563723</v>
      </c>
      <c r="G39" s="60">
        <v>219924000</v>
      </c>
      <c r="H39" s="60">
        <v>5477000</v>
      </c>
      <c r="I39" s="60">
        <v>0</v>
      </c>
      <c r="J39" s="60">
        <v>225401000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225401000</v>
      </c>
      <c r="X39" s="60">
        <v>203890931</v>
      </c>
      <c r="Y39" s="60">
        <v>21510069</v>
      </c>
      <c r="Z39" s="140">
        <v>10.55</v>
      </c>
      <c r="AA39" s="155">
        <v>815563723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815563701</v>
      </c>
      <c r="F42" s="88">
        <f t="shared" si="3"/>
        <v>815563701</v>
      </c>
      <c r="G42" s="88">
        <f t="shared" si="3"/>
        <v>392747128</v>
      </c>
      <c r="H42" s="88">
        <f t="shared" si="3"/>
        <v>-36949249</v>
      </c>
      <c r="I42" s="88">
        <f t="shared" si="3"/>
        <v>-20293243</v>
      </c>
      <c r="J42" s="88">
        <f t="shared" si="3"/>
        <v>335504636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335504636</v>
      </c>
      <c r="X42" s="88">
        <f t="shared" si="3"/>
        <v>203890926</v>
      </c>
      <c r="Y42" s="88">
        <f t="shared" si="3"/>
        <v>131613710</v>
      </c>
      <c r="Z42" s="208">
        <f>+IF(X42&lt;&gt;0,+(Y42/X42)*100,0)</f>
        <v>64.55103843120511</v>
      </c>
      <c r="AA42" s="206">
        <f>SUM(AA38:AA41)</f>
        <v>815563701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815563701</v>
      </c>
      <c r="F44" s="77">
        <f t="shared" si="4"/>
        <v>815563701</v>
      </c>
      <c r="G44" s="77">
        <f t="shared" si="4"/>
        <v>392747128</v>
      </c>
      <c r="H44" s="77">
        <f t="shared" si="4"/>
        <v>-36949249</v>
      </c>
      <c r="I44" s="77">
        <f t="shared" si="4"/>
        <v>-20293243</v>
      </c>
      <c r="J44" s="77">
        <f t="shared" si="4"/>
        <v>335504636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335504636</v>
      </c>
      <c r="X44" s="77">
        <f t="shared" si="4"/>
        <v>203890926</v>
      </c>
      <c r="Y44" s="77">
        <f t="shared" si="4"/>
        <v>131613710</v>
      </c>
      <c r="Z44" s="212">
        <f>+IF(X44&lt;&gt;0,+(Y44/X44)*100,0)</f>
        <v>64.55103843120511</v>
      </c>
      <c r="AA44" s="210">
        <f>+AA42-AA43</f>
        <v>815563701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815563701</v>
      </c>
      <c r="F46" s="88">
        <f t="shared" si="5"/>
        <v>815563701</v>
      </c>
      <c r="G46" s="88">
        <f t="shared" si="5"/>
        <v>392747128</v>
      </c>
      <c r="H46" s="88">
        <f t="shared" si="5"/>
        <v>-36949249</v>
      </c>
      <c r="I46" s="88">
        <f t="shared" si="5"/>
        <v>-20293243</v>
      </c>
      <c r="J46" s="88">
        <f t="shared" si="5"/>
        <v>335504636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335504636</v>
      </c>
      <c r="X46" s="88">
        <f t="shared" si="5"/>
        <v>203890926</v>
      </c>
      <c r="Y46" s="88">
        <f t="shared" si="5"/>
        <v>131613710</v>
      </c>
      <c r="Z46" s="208">
        <f>+IF(X46&lt;&gt;0,+(Y46/X46)*100,0)</f>
        <v>64.55103843120511</v>
      </c>
      <c r="AA46" s="206">
        <f>SUM(AA44:AA45)</f>
        <v>815563701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815563701</v>
      </c>
      <c r="F48" s="219">
        <f t="shared" si="6"/>
        <v>815563701</v>
      </c>
      <c r="G48" s="219">
        <f t="shared" si="6"/>
        <v>392747128</v>
      </c>
      <c r="H48" s="220">
        <f t="shared" si="6"/>
        <v>-36949249</v>
      </c>
      <c r="I48" s="220">
        <f t="shared" si="6"/>
        <v>-20293243</v>
      </c>
      <c r="J48" s="220">
        <f t="shared" si="6"/>
        <v>335504636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335504636</v>
      </c>
      <c r="X48" s="220">
        <f t="shared" si="6"/>
        <v>203890926</v>
      </c>
      <c r="Y48" s="220">
        <f t="shared" si="6"/>
        <v>131613710</v>
      </c>
      <c r="Z48" s="221">
        <f>+IF(X48&lt;&gt;0,+(Y48/X48)*100,0)</f>
        <v>64.55103843120511</v>
      </c>
      <c r="AA48" s="222">
        <f>SUM(AA46:AA47)</f>
        <v>815563701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14934550</v>
      </c>
      <c r="F5" s="100">
        <f t="shared" si="0"/>
        <v>14934550</v>
      </c>
      <c r="G5" s="100">
        <f t="shared" si="0"/>
        <v>34074</v>
      </c>
      <c r="H5" s="100">
        <f t="shared" si="0"/>
        <v>48108</v>
      </c>
      <c r="I5" s="100">
        <f t="shared" si="0"/>
        <v>0</v>
      </c>
      <c r="J5" s="100">
        <f t="shared" si="0"/>
        <v>82182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82182</v>
      </c>
      <c r="X5" s="100">
        <f t="shared" si="0"/>
        <v>3733638</v>
      </c>
      <c r="Y5" s="100">
        <f t="shared" si="0"/>
        <v>-3651456</v>
      </c>
      <c r="Z5" s="137">
        <f>+IF(X5&lt;&gt;0,+(Y5/X5)*100,0)</f>
        <v>-97.79887605600757</v>
      </c>
      <c r="AA5" s="153">
        <f>SUM(AA6:AA8)</f>
        <v>14934550</v>
      </c>
    </row>
    <row r="6" spans="1:27" ht="13.5">
      <c r="A6" s="138" t="s">
        <v>75</v>
      </c>
      <c r="B6" s="136"/>
      <c r="C6" s="155"/>
      <c r="D6" s="155"/>
      <c r="E6" s="156">
        <v>5350000</v>
      </c>
      <c r="F6" s="60">
        <v>5350000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1337500</v>
      </c>
      <c r="Y6" s="60">
        <v>-1337500</v>
      </c>
      <c r="Z6" s="140">
        <v>-100</v>
      </c>
      <c r="AA6" s="62">
        <v>5350000</v>
      </c>
    </row>
    <row r="7" spans="1:27" ht="13.5">
      <c r="A7" s="138" t="s">
        <v>76</v>
      </c>
      <c r="B7" s="136"/>
      <c r="C7" s="157"/>
      <c r="D7" s="157"/>
      <c r="E7" s="158">
        <v>5845000</v>
      </c>
      <c r="F7" s="159">
        <v>5845000</v>
      </c>
      <c r="G7" s="159">
        <v>34074</v>
      </c>
      <c r="H7" s="159">
        <v>48108</v>
      </c>
      <c r="I7" s="159"/>
      <c r="J7" s="159">
        <v>82182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82182</v>
      </c>
      <c r="X7" s="159">
        <v>1461250</v>
      </c>
      <c r="Y7" s="159">
        <v>-1379068</v>
      </c>
      <c r="Z7" s="141">
        <v>-94.38</v>
      </c>
      <c r="AA7" s="225">
        <v>5845000</v>
      </c>
    </row>
    <row r="8" spans="1:27" ht="13.5">
      <c r="A8" s="138" t="s">
        <v>77</v>
      </c>
      <c r="B8" s="136"/>
      <c r="C8" s="155"/>
      <c r="D8" s="155"/>
      <c r="E8" s="156">
        <v>3739550</v>
      </c>
      <c r="F8" s="60">
        <v>3739550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934888</v>
      </c>
      <c r="Y8" s="60">
        <v>-934888</v>
      </c>
      <c r="Z8" s="140">
        <v>-100</v>
      </c>
      <c r="AA8" s="62">
        <v>3739550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15747000</v>
      </c>
      <c r="F9" s="100">
        <f t="shared" si="1"/>
        <v>15747000</v>
      </c>
      <c r="G9" s="100">
        <f t="shared" si="1"/>
        <v>0</v>
      </c>
      <c r="H9" s="100">
        <f t="shared" si="1"/>
        <v>213344</v>
      </c>
      <c r="I9" s="100">
        <f t="shared" si="1"/>
        <v>0</v>
      </c>
      <c r="J9" s="100">
        <f t="shared" si="1"/>
        <v>213344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213344</v>
      </c>
      <c r="X9" s="100">
        <f t="shared" si="1"/>
        <v>3936750</v>
      </c>
      <c r="Y9" s="100">
        <f t="shared" si="1"/>
        <v>-3723406</v>
      </c>
      <c r="Z9" s="137">
        <f>+IF(X9&lt;&gt;0,+(Y9/X9)*100,0)</f>
        <v>-94.58070743633708</v>
      </c>
      <c r="AA9" s="102">
        <f>SUM(AA10:AA14)</f>
        <v>15747000</v>
      </c>
    </row>
    <row r="10" spans="1:27" ht="13.5">
      <c r="A10" s="138" t="s">
        <v>79</v>
      </c>
      <c r="B10" s="136"/>
      <c r="C10" s="155"/>
      <c r="D10" s="155"/>
      <c r="E10" s="156">
        <v>1027000</v>
      </c>
      <c r="F10" s="60">
        <v>1027000</v>
      </c>
      <c r="G10" s="60"/>
      <c r="H10" s="60">
        <v>104907</v>
      </c>
      <c r="I10" s="60"/>
      <c r="J10" s="60">
        <v>104907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104907</v>
      </c>
      <c r="X10" s="60">
        <v>256750</v>
      </c>
      <c r="Y10" s="60">
        <v>-151843</v>
      </c>
      <c r="Z10" s="140">
        <v>-59.14</v>
      </c>
      <c r="AA10" s="62">
        <v>1027000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>
        <v>12400000</v>
      </c>
      <c r="F12" s="60">
        <v>12400000</v>
      </c>
      <c r="G12" s="60"/>
      <c r="H12" s="60">
        <v>10017</v>
      </c>
      <c r="I12" s="60"/>
      <c r="J12" s="60">
        <v>10017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10017</v>
      </c>
      <c r="X12" s="60">
        <v>3100000</v>
      </c>
      <c r="Y12" s="60">
        <v>-3089983</v>
      </c>
      <c r="Z12" s="140">
        <v>-99.68</v>
      </c>
      <c r="AA12" s="62">
        <v>12400000</v>
      </c>
    </row>
    <row r="13" spans="1:27" ht="13.5">
      <c r="A13" s="138" t="s">
        <v>82</v>
      </c>
      <c r="B13" s="136"/>
      <c r="C13" s="155"/>
      <c r="D13" s="155"/>
      <c r="E13" s="156">
        <v>320000</v>
      </c>
      <c r="F13" s="60">
        <v>320000</v>
      </c>
      <c r="G13" s="60"/>
      <c r="H13" s="60">
        <v>98420</v>
      </c>
      <c r="I13" s="60"/>
      <c r="J13" s="60">
        <v>98420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98420</v>
      </c>
      <c r="X13" s="60">
        <v>80000</v>
      </c>
      <c r="Y13" s="60">
        <v>18420</v>
      </c>
      <c r="Z13" s="140">
        <v>23.03</v>
      </c>
      <c r="AA13" s="62">
        <v>320000</v>
      </c>
    </row>
    <row r="14" spans="1:27" ht="13.5">
      <c r="A14" s="138" t="s">
        <v>83</v>
      </c>
      <c r="B14" s="136"/>
      <c r="C14" s="157"/>
      <c r="D14" s="157"/>
      <c r="E14" s="158">
        <v>2000000</v>
      </c>
      <c r="F14" s="159">
        <v>2000000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500000</v>
      </c>
      <c r="Y14" s="159">
        <v>-500000</v>
      </c>
      <c r="Z14" s="141">
        <v>-100</v>
      </c>
      <c r="AA14" s="225">
        <v>2000000</v>
      </c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7990000</v>
      </c>
      <c r="F15" s="100">
        <f t="shared" si="2"/>
        <v>7990000</v>
      </c>
      <c r="G15" s="100">
        <f t="shared" si="2"/>
        <v>104683</v>
      </c>
      <c r="H15" s="100">
        <f t="shared" si="2"/>
        <v>223621</v>
      </c>
      <c r="I15" s="100">
        <f t="shared" si="2"/>
        <v>0</v>
      </c>
      <c r="J15" s="100">
        <f t="shared" si="2"/>
        <v>328304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328304</v>
      </c>
      <c r="X15" s="100">
        <f t="shared" si="2"/>
        <v>1997500</v>
      </c>
      <c r="Y15" s="100">
        <f t="shared" si="2"/>
        <v>-1669196</v>
      </c>
      <c r="Z15" s="137">
        <f>+IF(X15&lt;&gt;0,+(Y15/X15)*100,0)</f>
        <v>-83.56425531914894</v>
      </c>
      <c r="AA15" s="102">
        <f>SUM(AA16:AA18)</f>
        <v>7990000</v>
      </c>
    </row>
    <row r="16" spans="1:27" ht="13.5">
      <c r="A16" s="138" t="s">
        <v>85</v>
      </c>
      <c r="B16" s="136"/>
      <c r="C16" s="155"/>
      <c r="D16" s="155"/>
      <c r="E16" s="156">
        <v>5700000</v>
      </c>
      <c r="F16" s="60">
        <v>5700000</v>
      </c>
      <c r="G16" s="60">
        <v>104683</v>
      </c>
      <c r="H16" s="60">
        <v>223621</v>
      </c>
      <c r="I16" s="60"/>
      <c r="J16" s="60">
        <v>328304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328304</v>
      </c>
      <c r="X16" s="60">
        <v>1425000</v>
      </c>
      <c r="Y16" s="60">
        <v>-1096696</v>
      </c>
      <c r="Z16" s="140">
        <v>-76.96</v>
      </c>
      <c r="AA16" s="62">
        <v>5700000</v>
      </c>
    </row>
    <row r="17" spans="1:27" ht="13.5">
      <c r="A17" s="138" t="s">
        <v>86</v>
      </c>
      <c r="B17" s="136"/>
      <c r="C17" s="155"/>
      <c r="D17" s="155"/>
      <c r="E17" s="156">
        <v>2290000</v>
      </c>
      <c r="F17" s="60">
        <v>2290000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572500</v>
      </c>
      <c r="Y17" s="60">
        <v>-572500</v>
      </c>
      <c r="Z17" s="140">
        <v>-100</v>
      </c>
      <c r="AA17" s="62">
        <v>2290000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776892173</v>
      </c>
      <c r="F19" s="100">
        <f t="shared" si="3"/>
        <v>776892173</v>
      </c>
      <c r="G19" s="100">
        <f t="shared" si="3"/>
        <v>33260952</v>
      </c>
      <c r="H19" s="100">
        <f t="shared" si="3"/>
        <v>89677295</v>
      </c>
      <c r="I19" s="100">
        <f t="shared" si="3"/>
        <v>0</v>
      </c>
      <c r="J19" s="100">
        <f t="shared" si="3"/>
        <v>122938247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122938247</v>
      </c>
      <c r="X19" s="100">
        <f t="shared" si="3"/>
        <v>194223043</v>
      </c>
      <c r="Y19" s="100">
        <f t="shared" si="3"/>
        <v>-71284796</v>
      </c>
      <c r="Z19" s="137">
        <f>+IF(X19&lt;&gt;0,+(Y19/X19)*100,0)</f>
        <v>-36.70254306539724</v>
      </c>
      <c r="AA19" s="102">
        <f>SUM(AA20:AA23)</f>
        <v>776892173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>
        <v>776892173</v>
      </c>
      <c r="F21" s="60">
        <v>776892173</v>
      </c>
      <c r="G21" s="60">
        <v>33260952</v>
      </c>
      <c r="H21" s="60">
        <v>89677295</v>
      </c>
      <c r="I21" s="60"/>
      <c r="J21" s="60">
        <v>122938247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122938247</v>
      </c>
      <c r="X21" s="60">
        <v>194223043</v>
      </c>
      <c r="Y21" s="60">
        <v>-71284796</v>
      </c>
      <c r="Z21" s="140">
        <v>-36.7</v>
      </c>
      <c r="AA21" s="62">
        <v>776892173</v>
      </c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815563723</v>
      </c>
      <c r="F25" s="219">
        <f t="shared" si="4"/>
        <v>815563723</v>
      </c>
      <c r="G25" s="219">
        <f t="shared" si="4"/>
        <v>33399709</v>
      </c>
      <c r="H25" s="219">
        <f t="shared" si="4"/>
        <v>90162368</v>
      </c>
      <c r="I25" s="219">
        <f t="shared" si="4"/>
        <v>0</v>
      </c>
      <c r="J25" s="219">
        <f t="shared" si="4"/>
        <v>123562077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123562077</v>
      </c>
      <c r="X25" s="219">
        <f t="shared" si="4"/>
        <v>203890931</v>
      </c>
      <c r="Y25" s="219">
        <f t="shared" si="4"/>
        <v>-80328854</v>
      </c>
      <c r="Z25" s="231">
        <f>+IF(X25&lt;&gt;0,+(Y25/X25)*100,0)</f>
        <v>-39.39795340872714</v>
      </c>
      <c r="AA25" s="232">
        <f>+AA5+AA9+AA15+AA19+AA24</f>
        <v>815563723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693536723</v>
      </c>
      <c r="F28" s="60">
        <v>693536723</v>
      </c>
      <c r="G28" s="60">
        <v>24275811</v>
      </c>
      <c r="H28" s="60">
        <v>90104243</v>
      </c>
      <c r="I28" s="60"/>
      <c r="J28" s="60">
        <v>114380054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114380054</v>
      </c>
      <c r="X28" s="60">
        <v>173384181</v>
      </c>
      <c r="Y28" s="60">
        <v>-59004127</v>
      </c>
      <c r="Z28" s="140">
        <v>-34.03</v>
      </c>
      <c r="AA28" s="155">
        <v>693536723</v>
      </c>
    </row>
    <row r="29" spans="1:27" ht="13.5">
      <c r="A29" s="234" t="s">
        <v>134</v>
      </c>
      <c r="B29" s="136"/>
      <c r="C29" s="155"/>
      <c r="D29" s="155"/>
      <c r="E29" s="156">
        <v>1027000</v>
      </c>
      <c r="F29" s="60">
        <v>1027000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256750</v>
      </c>
      <c r="Y29" s="60">
        <v>-256750</v>
      </c>
      <c r="Z29" s="140">
        <v>-100</v>
      </c>
      <c r="AA29" s="62">
        <v>1027000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694563723</v>
      </c>
      <c r="F32" s="77">
        <f t="shared" si="5"/>
        <v>694563723</v>
      </c>
      <c r="G32" s="77">
        <f t="shared" si="5"/>
        <v>24275811</v>
      </c>
      <c r="H32" s="77">
        <f t="shared" si="5"/>
        <v>90104243</v>
      </c>
      <c r="I32" s="77">
        <f t="shared" si="5"/>
        <v>0</v>
      </c>
      <c r="J32" s="77">
        <f t="shared" si="5"/>
        <v>114380054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114380054</v>
      </c>
      <c r="X32" s="77">
        <f t="shared" si="5"/>
        <v>173640931</v>
      </c>
      <c r="Y32" s="77">
        <f t="shared" si="5"/>
        <v>-59260877</v>
      </c>
      <c r="Z32" s="212">
        <f>+IF(X32&lt;&gt;0,+(Y32/X32)*100,0)</f>
        <v>-34.128403170102786</v>
      </c>
      <c r="AA32" s="79">
        <f>SUM(AA28:AA31)</f>
        <v>694563723</v>
      </c>
    </row>
    <row r="33" spans="1:27" ht="13.5">
      <c r="A33" s="237" t="s">
        <v>51</v>
      </c>
      <c r="B33" s="136" t="s">
        <v>137</v>
      </c>
      <c r="C33" s="155"/>
      <c r="D33" s="155"/>
      <c r="E33" s="156">
        <v>121000000</v>
      </c>
      <c r="F33" s="60">
        <v>121000000</v>
      </c>
      <c r="G33" s="60">
        <v>9123898</v>
      </c>
      <c r="H33" s="60">
        <v>58125</v>
      </c>
      <c r="I33" s="60"/>
      <c r="J33" s="60">
        <v>9182023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9182023</v>
      </c>
      <c r="X33" s="60">
        <v>30250000</v>
      </c>
      <c r="Y33" s="60">
        <v>-21067977</v>
      </c>
      <c r="Z33" s="140">
        <v>-69.65</v>
      </c>
      <c r="AA33" s="62">
        <v>121000000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815563723</v>
      </c>
      <c r="F36" s="220">
        <f t="shared" si="6"/>
        <v>815563723</v>
      </c>
      <c r="G36" s="220">
        <f t="shared" si="6"/>
        <v>33399709</v>
      </c>
      <c r="H36" s="220">
        <f t="shared" si="6"/>
        <v>90162368</v>
      </c>
      <c r="I36" s="220">
        <f t="shared" si="6"/>
        <v>0</v>
      </c>
      <c r="J36" s="220">
        <f t="shared" si="6"/>
        <v>123562077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123562077</v>
      </c>
      <c r="X36" s="220">
        <f t="shared" si="6"/>
        <v>203890931</v>
      </c>
      <c r="Y36" s="220">
        <f t="shared" si="6"/>
        <v>-80328854</v>
      </c>
      <c r="Z36" s="221">
        <f>+IF(X36&lt;&gt;0,+(Y36/X36)*100,0)</f>
        <v>-39.39795340872714</v>
      </c>
      <c r="AA36" s="239">
        <f>SUM(AA32:AA35)</f>
        <v>815563723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>
        <v>121367326</v>
      </c>
      <c r="F6" s="60">
        <v>121367326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30341832</v>
      </c>
      <c r="Y6" s="60">
        <v>-30341832</v>
      </c>
      <c r="Z6" s="140">
        <v>-100</v>
      </c>
      <c r="AA6" s="62">
        <v>121367326</v>
      </c>
    </row>
    <row r="7" spans="1:27" ht="13.5">
      <c r="A7" s="249" t="s">
        <v>144</v>
      </c>
      <c r="B7" s="182"/>
      <c r="C7" s="155"/>
      <c r="D7" s="155"/>
      <c r="E7" s="59">
        <v>493739565</v>
      </c>
      <c r="F7" s="60">
        <v>493739565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123434891</v>
      </c>
      <c r="Y7" s="60">
        <v>-123434891</v>
      </c>
      <c r="Z7" s="140">
        <v>-100</v>
      </c>
      <c r="AA7" s="62">
        <v>493739565</v>
      </c>
    </row>
    <row r="8" spans="1:27" ht="13.5">
      <c r="A8" s="249" t="s">
        <v>145</v>
      </c>
      <c r="B8" s="182"/>
      <c r="C8" s="155"/>
      <c r="D8" s="155"/>
      <c r="E8" s="59">
        <v>12391000</v>
      </c>
      <c r="F8" s="60">
        <v>12391000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3097750</v>
      </c>
      <c r="Y8" s="60">
        <v>-3097750</v>
      </c>
      <c r="Z8" s="140">
        <v>-100</v>
      </c>
      <c r="AA8" s="62">
        <v>12391000</v>
      </c>
    </row>
    <row r="9" spans="1:27" ht="13.5">
      <c r="A9" s="249" t="s">
        <v>146</v>
      </c>
      <c r="B9" s="182"/>
      <c r="C9" s="155"/>
      <c r="D9" s="155"/>
      <c r="E9" s="59">
        <v>3587850</v>
      </c>
      <c r="F9" s="60">
        <v>3587850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896963</v>
      </c>
      <c r="Y9" s="60">
        <v>-896963</v>
      </c>
      <c r="Z9" s="140">
        <v>-100</v>
      </c>
      <c r="AA9" s="62">
        <v>3587850</v>
      </c>
    </row>
    <row r="10" spans="1:27" ht="13.5">
      <c r="A10" s="249" t="s">
        <v>147</v>
      </c>
      <c r="B10" s="182"/>
      <c r="C10" s="155"/>
      <c r="D10" s="155"/>
      <c r="E10" s="59">
        <v>1585381</v>
      </c>
      <c r="F10" s="60">
        <v>1585381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396345</v>
      </c>
      <c r="Y10" s="159">
        <v>-396345</v>
      </c>
      <c r="Z10" s="141">
        <v>-100</v>
      </c>
      <c r="AA10" s="225">
        <v>1585381</v>
      </c>
    </row>
    <row r="11" spans="1:27" ht="13.5">
      <c r="A11" s="249" t="s">
        <v>148</v>
      </c>
      <c r="B11" s="182"/>
      <c r="C11" s="155"/>
      <c r="D11" s="155"/>
      <c r="E11" s="59">
        <v>16196580</v>
      </c>
      <c r="F11" s="60">
        <v>16196580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4049145</v>
      </c>
      <c r="Y11" s="60">
        <v>-4049145</v>
      </c>
      <c r="Z11" s="140">
        <v>-100</v>
      </c>
      <c r="AA11" s="62">
        <v>16196580</v>
      </c>
    </row>
    <row r="12" spans="1:27" ht="13.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648867702</v>
      </c>
      <c r="F12" s="73">
        <f t="shared" si="0"/>
        <v>648867702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162216926</v>
      </c>
      <c r="Y12" s="73">
        <f t="shared" si="0"/>
        <v>-162216926</v>
      </c>
      <c r="Z12" s="170">
        <f>+IF(X12&lt;&gt;0,+(Y12/X12)*100,0)</f>
        <v>-100</v>
      </c>
      <c r="AA12" s="74">
        <f>SUM(AA6:AA11)</f>
        <v>648867702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>
        <v>2200000</v>
      </c>
      <c r="F17" s="60">
        <v>2200000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550000</v>
      </c>
      <c r="Y17" s="60">
        <v>-550000</v>
      </c>
      <c r="Z17" s="140">
        <v>-100</v>
      </c>
      <c r="AA17" s="62">
        <v>2200000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/>
      <c r="D19" s="155"/>
      <c r="E19" s="59">
        <v>5676861591</v>
      </c>
      <c r="F19" s="60">
        <v>5676861591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1419215398</v>
      </c>
      <c r="Y19" s="60">
        <v>-1419215398</v>
      </c>
      <c r="Z19" s="140">
        <v>-100</v>
      </c>
      <c r="AA19" s="62">
        <v>5676861591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>
        <v>11732567</v>
      </c>
      <c r="F21" s="60">
        <v>11732567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2933142</v>
      </c>
      <c r="Y21" s="60">
        <v>-2933142</v>
      </c>
      <c r="Z21" s="140">
        <v>-100</v>
      </c>
      <c r="AA21" s="62">
        <v>11732567</v>
      </c>
    </row>
    <row r="22" spans="1:27" ht="13.5">
      <c r="A22" s="249" t="s">
        <v>157</v>
      </c>
      <c r="B22" s="182"/>
      <c r="C22" s="155"/>
      <c r="D22" s="155"/>
      <c r="E22" s="59">
        <v>1688611</v>
      </c>
      <c r="F22" s="60">
        <v>1688611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422153</v>
      </c>
      <c r="Y22" s="60">
        <v>-422153</v>
      </c>
      <c r="Z22" s="140">
        <v>-100</v>
      </c>
      <c r="AA22" s="62">
        <v>1688611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5692482769</v>
      </c>
      <c r="F24" s="77">
        <f t="shared" si="1"/>
        <v>5692482769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1423120693</v>
      </c>
      <c r="Y24" s="77">
        <f t="shared" si="1"/>
        <v>-1423120693</v>
      </c>
      <c r="Z24" s="212">
        <f>+IF(X24&lt;&gt;0,+(Y24/X24)*100,0)</f>
        <v>-100</v>
      </c>
      <c r="AA24" s="79">
        <f>SUM(AA15:AA23)</f>
        <v>5692482769</v>
      </c>
    </row>
    <row r="25" spans="1:27" ht="13.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6341350471</v>
      </c>
      <c r="F25" s="73">
        <f t="shared" si="2"/>
        <v>6341350471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1585337619</v>
      </c>
      <c r="Y25" s="73">
        <f t="shared" si="2"/>
        <v>-1585337619</v>
      </c>
      <c r="Z25" s="170">
        <f>+IF(X25&lt;&gt;0,+(Y25/X25)*100,0)</f>
        <v>-100</v>
      </c>
      <c r="AA25" s="74">
        <f>+AA12+AA24</f>
        <v>6341350471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>
        <v>245000</v>
      </c>
      <c r="F30" s="60">
        <v>245000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61250</v>
      </c>
      <c r="Y30" s="60">
        <v>-61250</v>
      </c>
      <c r="Z30" s="140">
        <v>-100</v>
      </c>
      <c r="AA30" s="62">
        <v>245000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/>
      <c r="D32" s="155"/>
      <c r="E32" s="59">
        <v>436144104</v>
      </c>
      <c r="F32" s="60">
        <v>436144104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109036026</v>
      </c>
      <c r="Y32" s="60">
        <v>-109036026</v>
      </c>
      <c r="Z32" s="140">
        <v>-100</v>
      </c>
      <c r="AA32" s="62">
        <v>436144104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436389104</v>
      </c>
      <c r="F34" s="73">
        <f t="shared" si="3"/>
        <v>436389104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109097276</v>
      </c>
      <c r="Y34" s="73">
        <f t="shared" si="3"/>
        <v>-109097276</v>
      </c>
      <c r="Z34" s="170">
        <f>+IF(X34&lt;&gt;0,+(Y34/X34)*100,0)</f>
        <v>-100</v>
      </c>
      <c r="AA34" s="74">
        <f>SUM(AA29:AA33)</f>
        <v>436389104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>
        <v>70000</v>
      </c>
      <c r="F37" s="60">
        <v>70000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17500</v>
      </c>
      <c r="Y37" s="60">
        <v>-17500</v>
      </c>
      <c r="Z37" s="140">
        <v>-100</v>
      </c>
      <c r="AA37" s="62">
        <v>70000</v>
      </c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70000</v>
      </c>
      <c r="F39" s="77">
        <f t="shared" si="4"/>
        <v>70000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17500</v>
      </c>
      <c r="Y39" s="77">
        <f t="shared" si="4"/>
        <v>-17500</v>
      </c>
      <c r="Z39" s="212">
        <f>+IF(X39&lt;&gt;0,+(Y39/X39)*100,0)</f>
        <v>-100</v>
      </c>
      <c r="AA39" s="79">
        <f>SUM(AA37:AA38)</f>
        <v>70000</v>
      </c>
    </row>
    <row r="40" spans="1:27" ht="13.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436459104</v>
      </c>
      <c r="F40" s="73">
        <f t="shared" si="5"/>
        <v>436459104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109114776</v>
      </c>
      <c r="Y40" s="73">
        <f t="shared" si="5"/>
        <v>-109114776</v>
      </c>
      <c r="Z40" s="170">
        <f>+IF(X40&lt;&gt;0,+(Y40/X40)*100,0)</f>
        <v>-100</v>
      </c>
      <c r="AA40" s="74">
        <f>+AA34+AA39</f>
        <v>436459104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5904891367</v>
      </c>
      <c r="F42" s="259">
        <f t="shared" si="6"/>
        <v>5904891367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1476222843</v>
      </c>
      <c r="Y42" s="259">
        <f t="shared" si="6"/>
        <v>-1476222843</v>
      </c>
      <c r="Z42" s="260">
        <f>+IF(X42&lt;&gt;0,+(Y42/X42)*100,0)</f>
        <v>-100</v>
      </c>
      <c r="AA42" s="261">
        <f>+AA25-AA40</f>
        <v>5904891367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>
        <v>5904891367</v>
      </c>
      <c r="F45" s="60">
        <v>5904891367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1476222842</v>
      </c>
      <c r="Y45" s="60">
        <v>-1476222842</v>
      </c>
      <c r="Z45" s="139">
        <v>-100</v>
      </c>
      <c r="AA45" s="62">
        <v>5904891367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5904891367</v>
      </c>
      <c r="F48" s="219">
        <f t="shared" si="7"/>
        <v>5904891367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1476222842</v>
      </c>
      <c r="Y48" s="219">
        <f t="shared" si="7"/>
        <v>-1476222842</v>
      </c>
      <c r="Z48" s="265">
        <f>+IF(X48&lt;&gt;0,+(Y48/X48)*100,0)</f>
        <v>-100</v>
      </c>
      <c r="AA48" s="232">
        <f>SUM(AA45:AA47)</f>
        <v>5904891367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200037093</v>
      </c>
      <c r="F6" s="60">
        <v>200037093</v>
      </c>
      <c r="G6" s="60">
        <v>8597301</v>
      </c>
      <c r="H6" s="60">
        <v>5641133</v>
      </c>
      <c r="I6" s="60">
        <v>9160063</v>
      </c>
      <c r="J6" s="60">
        <v>23398497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23398497</v>
      </c>
      <c r="X6" s="60">
        <v>51066915</v>
      </c>
      <c r="Y6" s="60">
        <v>-27668418</v>
      </c>
      <c r="Z6" s="140">
        <v>-54.18</v>
      </c>
      <c r="AA6" s="62">
        <v>200037093</v>
      </c>
    </row>
    <row r="7" spans="1:27" ht="13.5">
      <c r="A7" s="249" t="s">
        <v>178</v>
      </c>
      <c r="B7" s="182"/>
      <c r="C7" s="155"/>
      <c r="D7" s="155"/>
      <c r="E7" s="59">
        <v>484929889</v>
      </c>
      <c r="F7" s="60">
        <v>484929889</v>
      </c>
      <c r="G7" s="60">
        <v>205821000</v>
      </c>
      <c r="H7" s="60">
        <v>3238000</v>
      </c>
      <c r="I7" s="60"/>
      <c r="J7" s="60">
        <v>209059000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209059000</v>
      </c>
      <c r="X7" s="60">
        <v>203743353</v>
      </c>
      <c r="Y7" s="60">
        <v>5315647</v>
      </c>
      <c r="Z7" s="140">
        <v>2.61</v>
      </c>
      <c r="AA7" s="62">
        <v>484929889</v>
      </c>
    </row>
    <row r="8" spans="1:27" ht="13.5">
      <c r="A8" s="249" t="s">
        <v>179</v>
      </c>
      <c r="B8" s="182"/>
      <c r="C8" s="155"/>
      <c r="D8" s="155"/>
      <c r="E8" s="59">
        <v>815563722</v>
      </c>
      <c r="F8" s="60">
        <v>815563722</v>
      </c>
      <c r="G8" s="60">
        <v>219924000</v>
      </c>
      <c r="H8" s="60">
        <v>5477000</v>
      </c>
      <c r="I8" s="60"/>
      <c r="J8" s="60">
        <v>225401000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225401000</v>
      </c>
      <c r="X8" s="60">
        <v>285371993</v>
      </c>
      <c r="Y8" s="60">
        <v>-59970993</v>
      </c>
      <c r="Z8" s="140">
        <v>-21.02</v>
      </c>
      <c r="AA8" s="62">
        <v>815563722</v>
      </c>
    </row>
    <row r="9" spans="1:27" ht="13.5">
      <c r="A9" s="249" t="s">
        <v>180</v>
      </c>
      <c r="B9" s="182"/>
      <c r="C9" s="155"/>
      <c r="D9" s="155"/>
      <c r="E9" s="59">
        <v>34499998</v>
      </c>
      <c r="F9" s="60">
        <v>34499998</v>
      </c>
      <c r="G9" s="60">
        <v>255361</v>
      </c>
      <c r="H9" s="60">
        <v>1639260</v>
      </c>
      <c r="I9" s="60">
        <v>5354541</v>
      </c>
      <c r="J9" s="60">
        <v>7249162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7249162</v>
      </c>
      <c r="X9" s="60">
        <v>9363397</v>
      </c>
      <c r="Y9" s="60">
        <v>-2114235</v>
      </c>
      <c r="Z9" s="140">
        <v>-22.58</v>
      </c>
      <c r="AA9" s="62">
        <v>34499998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/>
      <c r="D12" s="155"/>
      <c r="E12" s="59">
        <v>-524280957</v>
      </c>
      <c r="F12" s="60">
        <v>-524280957</v>
      </c>
      <c r="G12" s="60">
        <v>-38810411</v>
      </c>
      <c r="H12" s="60">
        <v>-50095251</v>
      </c>
      <c r="I12" s="60">
        <v>-31958456</v>
      </c>
      <c r="J12" s="60">
        <v>-120864118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-120864118</v>
      </c>
      <c r="X12" s="60">
        <v>-137349416</v>
      </c>
      <c r="Y12" s="60">
        <v>16485298</v>
      </c>
      <c r="Z12" s="140">
        <v>-12</v>
      </c>
      <c r="AA12" s="62">
        <v>-524280957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>
        <v>-34695421</v>
      </c>
      <c r="F14" s="60">
        <v>-34695421</v>
      </c>
      <c r="G14" s="60">
        <v>-3040123</v>
      </c>
      <c r="H14" s="60">
        <v>-2849391</v>
      </c>
      <c r="I14" s="60">
        <v>-2849391</v>
      </c>
      <c r="J14" s="60">
        <v>-8738905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-8738905</v>
      </c>
      <c r="X14" s="60">
        <v>-9536735</v>
      </c>
      <c r="Y14" s="60">
        <v>797830</v>
      </c>
      <c r="Z14" s="140">
        <v>-8.37</v>
      </c>
      <c r="AA14" s="62">
        <v>-34695421</v>
      </c>
    </row>
    <row r="15" spans="1:27" ht="13.5">
      <c r="A15" s="250" t="s">
        <v>184</v>
      </c>
      <c r="B15" s="251"/>
      <c r="C15" s="168">
        <f aca="true" t="shared" si="0" ref="C15:Y15">SUM(C6:C14)</f>
        <v>0</v>
      </c>
      <c r="D15" s="168">
        <f>SUM(D6:D14)</f>
        <v>0</v>
      </c>
      <c r="E15" s="72">
        <f t="shared" si="0"/>
        <v>976054324</v>
      </c>
      <c r="F15" s="73">
        <f t="shared" si="0"/>
        <v>976054324</v>
      </c>
      <c r="G15" s="73">
        <f t="shared" si="0"/>
        <v>392747128</v>
      </c>
      <c r="H15" s="73">
        <f t="shared" si="0"/>
        <v>-36949249</v>
      </c>
      <c r="I15" s="73">
        <f t="shared" si="0"/>
        <v>-20293243</v>
      </c>
      <c r="J15" s="73">
        <f t="shared" si="0"/>
        <v>335504636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335504636</v>
      </c>
      <c r="X15" s="73">
        <f t="shared" si="0"/>
        <v>402659507</v>
      </c>
      <c r="Y15" s="73">
        <f t="shared" si="0"/>
        <v>-67154871</v>
      </c>
      <c r="Z15" s="170">
        <f>+IF(X15&lt;&gt;0,+(Y15/X15)*100,0)</f>
        <v>-16.677830731064795</v>
      </c>
      <c r="AA15" s="74">
        <f>SUM(AA6:AA14)</f>
        <v>976054324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-815563723</v>
      </c>
      <c r="F24" s="60">
        <v>-815563723</v>
      </c>
      <c r="G24" s="60">
        <v>-33399709</v>
      </c>
      <c r="H24" s="60">
        <v>-90162368</v>
      </c>
      <c r="I24" s="60">
        <v>-44106200</v>
      </c>
      <c r="J24" s="60">
        <v>-167668277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-167668277</v>
      </c>
      <c r="X24" s="60">
        <v>-187236557</v>
      </c>
      <c r="Y24" s="60">
        <v>19568280</v>
      </c>
      <c r="Z24" s="140">
        <v>-10.45</v>
      </c>
      <c r="AA24" s="62">
        <v>-815563723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-815563723</v>
      </c>
      <c r="F25" s="73">
        <f t="shared" si="1"/>
        <v>-815563723</v>
      </c>
      <c r="G25" s="73">
        <f t="shared" si="1"/>
        <v>-33399709</v>
      </c>
      <c r="H25" s="73">
        <f t="shared" si="1"/>
        <v>-90162368</v>
      </c>
      <c r="I25" s="73">
        <f t="shared" si="1"/>
        <v>-44106200</v>
      </c>
      <c r="J25" s="73">
        <f t="shared" si="1"/>
        <v>-167668277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-167668277</v>
      </c>
      <c r="X25" s="73">
        <f t="shared" si="1"/>
        <v>-187236557</v>
      </c>
      <c r="Y25" s="73">
        <f t="shared" si="1"/>
        <v>19568280</v>
      </c>
      <c r="Z25" s="170">
        <f>+IF(X25&lt;&gt;0,+(Y25/X25)*100,0)</f>
        <v>-10.451100102209207</v>
      </c>
      <c r="AA25" s="74">
        <f>SUM(AA19:AA24)</f>
        <v>-815563723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0</v>
      </c>
      <c r="D36" s="153">
        <f>+D15+D25+D34</f>
        <v>0</v>
      </c>
      <c r="E36" s="99">
        <f t="shared" si="3"/>
        <v>160490601</v>
      </c>
      <c r="F36" s="100">
        <f t="shared" si="3"/>
        <v>160490601</v>
      </c>
      <c r="G36" s="100">
        <f t="shared" si="3"/>
        <v>359347419</v>
      </c>
      <c r="H36" s="100">
        <f t="shared" si="3"/>
        <v>-127111617</v>
      </c>
      <c r="I36" s="100">
        <f t="shared" si="3"/>
        <v>-64399443</v>
      </c>
      <c r="J36" s="100">
        <f t="shared" si="3"/>
        <v>167836359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167836359</v>
      </c>
      <c r="X36" s="100">
        <f t="shared" si="3"/>
        <v>215422950</v>
      </c>
      <c r="Y36" s="100">
        <f t="shared" si="3"/>
        <v>-47586591</v>
      </c>
      <c r="Z36" s="137">
        <f>+IF(X36&lt;&gt;0,+(Y36/X36)*100,0)</f>
        <v>-22.089842795301056</v>
      </c>
      <c r="AA36" s="102">
        <f>+AA15+AA25+AA34</f>
        <v>160490601</v>
      </c>
    </row>
    <row r="37" spans="1:27" ht="13.5">
      <c r="A37" s="249" t="s">
        <v>199</v>
      </c>
      <c r="B37" s="182"/>
      <c r="C37" s="153"/>
      <c r="D37" s="153"/>
      <c r="E37" s="99">
        <v>454616305</v>
      </c>
      <c r="F37" s="100">
        <v>454616305</v>
      </c>
      <c r="G37" s="100">
        <v>581671539</v>
      </c>
      <c r="H37" s="100">
        <v>941018958</v>
      </c>
      <c r="I37" s="100">
        <v>813907341</v>
      </c>
      <c r="J37" s="100">
        <v>581671539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581671539</v>
      </c>
      <c r="X37" s="100">
        <v>454616305</v>
      </c>
      <c r="Y37" s="100">
        <v>127055234</v>
      </c>
      <c r="Z37" s="137">
        <v>27.95</v>
      </c>
      <c r="AA37" s="102">
        <v>454616305</v>
      </c>
    </row>
    <row r="38" spans="1:27" ht="13.5">
      <c r="A38" s="269" t="s">
        <v>200</v>
      </c>
      <c r="B38" s="256"/>
      <c r="C38" s="257"/>
      <c r="D38" s="257"/>
      <c r="E38" s="258">
        <v>615106906</v>
      </c>
      <c r="F38" s="259">
        <v>615106906</v>
      </c>
      <c r="G38" s="259">
        <v>941018958</v>
      </c>
      <c r="H38" s="259">
        <v>813907341</v>
      </c>
      <c r="I38" s="259">
        <v>749507898</v>
      </c>
      <c r="J38" s="259">
        <v>749507898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749507898</v>
      </c>
      <c r="X38" s="259">
        <v>670039255</v>
      </c>
      <c r="Y38" s="259">
        <v>79468643</v>
      </c>
      <c r="Z38" s="260">
        <v>11.86</v>
      </c>
      <c r="AA38" s="261">
        <v>615106906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711069850</v>
      </c>
      <c r="F5" s="106">
        <f t="shared" si="0"/>
        <v>711069850</v>
      </c>
      <c r="G5" s="106">
        <f t="shared" si="0"/>
        <v>33399709</v>
      </c>
      <c r="H5" s="106">
        <f t="shared" si="0"/>
        <v>90162368</v>
      </c>
      <c r="I5" s="106">
        <f t="shared" si="0"/>
        <v>0</v>
      </c>
      <c r="J5" s="106">
        <f t="shared" si="0"/>
        <v>123562077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123562077</v>
      </c>
      <c r="X5" s="106">
        <f t="shared" si="0"/>
        <v>177767463</v>
      </c>
      <c r="Y5" s="106">
        <f t="shared" si="0"/>
        <v>-54205386</v>
      </c>
      <c r="Z5" s="201">
        <f>+IF(X5&lt;&gt;0,+(Y5/X5)*100,0)</f>
        <v>-30.49229880723448</v>
      </c>
      <c r="AA5" s="199">
        <f>SUM(AA11:AA18)</f>
        <v>711069850</v>
      </c>
    </row>
    <row r="6" spans="1:27" ht="13.5">
      <c r="A6" s="291" t="s">
        <v>204</v>
      </c>
      <c r="B6" s="142"/>
      <c r="C6" s="62"/>
      <c r="D6" s="156"/>
      <c r="E6" s="60">
        <v>2290000</v>
      </c>
      <c r="F6" s="60">
        <v>2290000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572500</v>
      </c>
      <c r="Y6" s="60">
        <v>-572500</v>
      </c>
      <c r="Z6" s="140">
        <v>-100</v>
      </c>
      <c r="AA6" s="155">
        <v>2290000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>
        <v>630613300</v>
      </c>
      <c r="F8" s="60">
        <v>630613300</v>
      </c>
      <c r="G8" s="60">
        <v>23105112</v>
      </c>
      <c r="H8" s="60">
        <v>56944073</v>
      </c>
      <c r="I8" s="60"/>
      <c r="J8" s="60">
        <v>80049185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80049185</v>
      </c>
      <c r="X8" s="60">
        <v>157653325</v>
      </c>
      <c r="Y8" s="60">
        <v>-77604140</v>
      </c>
      <c r="Z8" s="140">
        <v>-49.22</v>
      </c>
      <c r="AA8" s="155">
        <v>630613300</v>
      </c>
    </row>
    <row r="9" spans="1:27" ht="13.5">
      <c r="A9" s="291" t="s">
        <v>207</v>
      </c>
      <c r="B9" s="142"/>
      <c r="C9" s="62"/>
      <c r="D9" s="156"/>
      <c r="E9" s="60">
        <v>17350000</v>
      </c>
      <c r="F9" s="60">
        <v>17350000</v>
      </c>
      <c r="G9" s="60">
        <v>10050451</v>
      </c>
      <c r="H9" s="60">
        <v>32733222</v>
      </c>
      <c r="I9" s="60"/>
      <c r="J9" s="60">
        <v>42783673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42783673</v>
      </c>
      <c r="X9" s="60">
        <v>4337500</v>
      </c>
      <c r="Y9" s="60">
        <v>38446173</v>
      </c>
      <c r="Z9" s="140">
        <v>886.37</v>
      </c>
      <c r="AA9" s="155">
        <v>17350000</v>
      </c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>
        <v>98420</v>
      </c>
      <c r="I10" s="60"/>
      <c r="J10" s="60">
        <v>98420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98420</v>
      </c>
      <c r="X10" s="60"/>
      <c r="Y10" s="60">
        <v>98420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650253300</v>
      </c>
      <c r="F11" s="295">
        <f t="shared" si="1"/>
        <v>650253300</v>
      </c>
      <c r="G11" s="295">
        <f t="shared" si="1"/>
        <v>33155563</v>
      </c>
      <c r="H11" s="295">
        <f t="shared" si="1"/>
        <v>89775715</v>
      </c>
      <c r="I11" s="295">
        <f t="shared" si="1"/>
        <v>0</v>
      </c>
      <c r="J11" s="295">
        <f t="shared" si="1"/>
        <v>122931278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122931278</v>
      </c>
      <c r="X11" s="295">
        <f t="shared" si="1"/>
        <v>162563325</v>
      </c>
      <c r="Y11" s="295">
        <f t="shared" si="1"/>
        <v>-39632047</v>
      </c>
      <c r="Z11" s="296">
        <f>+IF(X11&lt;&gt;0,+(Y11/X11)*100,0)</f>
        <v>-24.37945151527874</v>
      </c>
      <c r="AA11" s="297">
        <f>SUM(AA6:AA10)</f>
        <v>650253300</v>
      </c>
    </row>
    <row r="12" spans="1:27" ht="13.5">
      <c r="A12" s="298" t="s">
        <v>210</v>
      </c>
      <c r="B12" s="136"/>
      <c r="C12" s="62"/>
      <c r="D12" s="156"/>
      <c r="E12" s="60">
        <v>17182000</v>
      </c>
      <c r="F12" s="60">
        <v>17182000</v>
      </c>
      <c r="G12" s="60"/>
      <c r="H12" s="60">
        <v>114924</v>
      </c>
      <c r="I12" s="60"/>
      <c r="J12" s="60">
        <v>114924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114924</v>
      </c>
      <c r="X12" s="60">
        <v>4295500</v>
      </c>
      <c r="Y12" s="60">
        <v>-4180576</v>
      </c>
      <c r="Z12" s="140">
        <v>-97.32</v>
      </c>
      <c r="AA12" s="155">
        <v>17182000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42145000</v>
      </c>
      <c r="F15" s="60">
        <v>42145000</v>
      </c>
      <c r="G15" s="60">
        <v>244146</v>
      </c>
      <c r="H15" s="60">
        <v>271729</v>
      </c>
      <c r="I15" s="60"/>
      <c r="J15" s="60">
        <v>515875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515875</v>
      </c>
      <c r="X15" s="60">
        <v>10536250</v>
      </c>
      <c r="Y15" s="60">
        <v>-10020375</v>
      </c>
      <c r="Z15" s="140">
        <v>-95.1</v>
      </c>
      <c r="AA15" s="155">
        <v>42145000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>
        <v>1489550</v>
      </c>
      <c r="F18" s="82">
        <v>1489550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372388</v>
      </c>
      <c r="Y18" s="82">
        <v>-372388</v>
      </c>
      <c r="Z18" s="270">
        <v>-100</v>
      </c>
      <c r="AA18" s="278">
        <v>1489550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104493873</v>
      </c>
      <c r="F20" s="100">
        <f t="shared" si="2"/>
        <v>104493873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26123468</v>
      </c>
      <c r="Y20" s="100">
        <f t="shared" si="2"/>
        <v>-26123468</v>
      </c>
      <c r="Z20" s="137">
        <f>+IF(X20&lt;&gt;0,+(Y20/X20)*100,0)</f>
        <v>-100</v>
      </c>
      <c r="AA20" s="153">
        <f>SUM(AA26:AA33)</f>
        <v>104493873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>
        <v>94493873</v>
      </c>
      <c r="F23" s="60">
        <v>94493873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23623468</v>
      </c>
      <c r="Y23" s="60">
        <v>-23623468</v>
      </c>
      <c r="Z23" s="140">
        <v>-100</v>
      </c>
      <c r="AA23" s="155">
        <v>94493873</v>
      </c>
    </row>
    <row r="24" spans="1:27" ht="13.5">
      <c r="A24" s="291" t="s">
        <v>207</v>
      </c>
      <c r="B24" s="142"/>
      <c r="C24" s="62"/>
      <c r="D24" s="156"/>
      <c r="E24" s="60">
        <v>10000000</v>
      </c>
      <c r="F24" s="60">
        <v>10000000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2500000</v>
      </c>
      <c r="Y24" s="60">
        <v>-2500000</v>
      </c>
      <c r="Z24" s="140">
        <v>-100</v>
      </c>
      <c r="AA24" s="155">
        <v>10000000</v>
      </c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104493873</v>
      </c>
      <c r="F26" s="295">
        <f t="shared" si="3"/>
        <v>104493873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26123468</v>
      </c>
      <c r="Y26" s="295">
        <f t="shared" si="3"/>
        <v>-26123468</v>
      </c>
      <c r="Z26" s="296">
        <f>+IF(X26&lt;&gt;0,+(Y26/X26)*100,0)</f>
        <v>-100</v>
      </c>
      <c r="AA26" s="297">
        <f>SUM(AA21:AA25)</f>
        <v>104493873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2290000</v>
      </c>
      <c r="F36" s="60">
        <f t="shared" si="4"/>
        <v>2290000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572500</v>
      </c>
      <c r="Y36" s="60">
        <f t="shared" si="4"/>
        <v>-572500</v>
      </c>
      <c r="Z36" s="140">
        <f aca="true" t="shared" si="5" ref="Z36:Z49">+IF(X36&lt;&gt;0,+(Y36/X36)*100,0)</f>
        <v>-100</v>
      </c>
      <c r="AA36" s="155">
        <f>AA6+AA21</f>
        <v>2290000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725107173</v>
      </c>
      <c r="F38" s="60">
        <f t="shared" si="4"/>
        <v>725107173</v>
      </c>
      <c r="G38" s="60">
        <f t="shared" si="4"/>
        <v>23105112</v>
      </c>
      <c r="H38" s="60">
        <f t="shared" si="4"/>
        <v>56944073</v>
      </c>
      <c r="I38" s="60">
        <f t="shared" si="4"/>
        <v>0</v>
      </c>
      <c r="J38" s="60">
        <f t="shared" si="4"/>
        <v>80049185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80049185</v>
      </c>
      <c r="X38" s="60">
        <f t="shared" si="4"/>
        <v>181276793</v>
      </c>
      <c r="Y38" s="60">
        <f t="shared" si="4"/>
        <v>-101227608</v>
      </c>
      <c r="Z38" s="140">
        <f t="shared" si="5"/>
        <v>-55.84146008143469</v>
      </c>
      <c r="AA38" s="155">
        <f>AA8+AA23</f>
        <v>725107173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27350000</v>
      </c>
      <c r="F39" s="60">
        <f t="shared" si="4"/>
        <v>27350000</v>
      </c>
      <c r="G39" s="60">
        <f t="shared" si="4"/>
        <v>10050451</v>
      </c>
      <c r="H39" s="60">
        <f t="shared" si="4"/>
        <v>32733222</v>
      </c>
      <c r="I39" s="60">
        <f t="shared" si="4"/>
        <v>0</v>
      </c>
      <c r="J39" s="60">
        <f t="shared" si="4"/>
        <v>42783673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42783673</v>
      </c>
      <c r="X39" s="60">
        <f t="shared" si="4"/>
        <v>6837500</v>
      </c>
      <c r="Y39" s="60">
        <f t="shared" si="4"/>
        <v>35946173</v>
      </c>
      <c r="Z39" s="140">
        <f t="shared" si="5"/>
        <v>525.7209945155392</v>
      </c>
      <c r="AA39" s="155">
        <f>AA9+AA24</f>
        <v>27350000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98420</v>
      </c>
      <c r="I40" s="60">
        <f t="shared" si="4"/>
        <v>0</v>
      </c>
      <c r="J40" s="60">
        <f t="shared" si="4"/>
        <v>98420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98420</v>
      </c>
      <c r="X40" s="60">
        <f t="shared" si="4"/>
        <v>0</v>
      </c>
      <c r="Y40" s="60">
        <f t="shared" si="4"/>
        <v>98420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754747173</v>
      </c>
      <c r="F41" s="295">
        <f t="shared" si="6"/>
        <v>754747173</v>
      </c>
      <c r="G41" s="295">
        <f t="shared" si="6"/>
        <v>33155563</v>
      </c>
      <c r="H41" s="295">
        <f t="shared" si="6"/>
        <v>89775715</v>
      </c>
      <c r="I41" s="295">
        <f t="shared" si="6"/>
        <v>0</v>
      </c>
      <c r="J41" s="295">
        <f t="shared" si="6"/>
        <v>122931278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122931278</v>
      </c>
      <c r="X41" s="295">
        <f t="shared" si="6"/>
        <v>188686793</v>
      </c>
      <c r="Y41" s="295">
        <f t="shared" si="6"/>
        <v>-65755515</v>
      </c>
      <c r="Z41" s="296">
        <f t="shared" si="5"/>
        <v>-34.84902888778231</v>
      </c>
      <c r="AA41" s="297">
        <f>SUM(AA36:AA40)</f>
        <v>754747173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17182000</v>
      </c>
      <c r="F42" s="54">
        <f t="shared" si="7"/>
        <v>17182000</v>
      </c>
      <c r="G42" s="54">
        <f t="shared" si="7"/>
        <v>0</v>
      </c>
      <c r="H42" s="54">
        <f t="shared" si="7"/>
        <v>114924</v>
      </c>
      <c r="I42" s="54">
        <f t="shared" si="7"/>
        <v>0</v>
      </c>
      <c r="J42" s="54">
        <f t="shared" si="7"/>
        <v>114924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114924</v>
      </c>
      <c r="X42" s="54">
        <f t="shared" si="7"/>
        <v>4295500</v>
      </c>
      <c r="Y42" s="54">
        <f t="shared" si="7"/>
        <v>-4180576</v>
      </c>
      <c r="Z42" s="184">
        <f t="shared" si="5"/>
        <v>-97.324548946572</v>
      </c>
      <c r="AA42" s="130">
        <f aca="true" t="shared" si="8" ref="AA42:AA48">AA12+AA27</f>
        <v>17182000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42145000</v>
      </c>
      <c r="F45" s="54">
        <f t="shared" si="7"/>
        <v>42145000</v>
      </c>
      <c r="G45" s="54">
        <f t="shared" si="7"/>
        <v>244146</v>
      </c>
      <c r="H45" s="54">
        <f t="shared" si="7"/>
        <v>271729</v>
      </c>
      <c r="I45" s="54">
        <f t="shared" si="7"/>
        <v>0</v>
      </c>
      <c r="J45" s="54">
        <f t="shared" si="7"/>
        <v>515875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515875</v>
      </c>
      <c r="X45" s="54">
        <f t="shared" si="7"/>
        <v>10536250</v>
      </c>
      <c r="Y45" s="54">
        <f t="shared" si="7"/>
        <v>-10020375</v>
      </c>
      <c r="Z45" s="184">
        <f t="shared" si="5"/>
        <v>-95.10380828093487</v>
      </c>
      <c r="AA45" s="130">
        <f t="shared" si="8"/>
        <v>42145000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1489550</v>
      </c>
      <c r="F48" s="54">
        <f t="shared" si="7"/>
        <v>1489550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372388</v>
      </c>
      <c r="Y48" s="54">
        <f t="shared" si="7"/>
        <v>-372388</v>
      </c>
      <c r="Z48" s="184">
        <f t="shared" si="5"/>
        <v>-100</v>
      </c>
      <c r="AA48" s="130">
        <f t="shared" si="8"/>
        <v>1489550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815563723</v>
      </c>
      <c r="F49" s="220">
        <f t="shared" si="9"/>
        <v>815563723</v>
      </c>
      <c r="G49" s="220">
        <f t="shared" si="9"/>
        <v>33399709</v>
      </c>
      <c r="H49" s="220">
        <f t="shared" si="9"/>
        <v>90162368</v>
      </c>
      <c r="I49" s="220">
        <f t="shared" si="9"/>
        <v>0</v>
      </c>
      <c r="J49" s="220">
        <f t="shared" si="9"/>
        <v>123562077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123562077</v>
      </c>
      <c r="X49" s="220">
        <f t="shared" si="9"/>
        <v>203890931</v>
      </c>
      <c r="Y49" s="220">
        <f t="shared" si="9"/>
        <v>-80328854</v>
      </c>
      <c r="Z49" s="221">
        <f t="shared" si="5"/>
        <v>-39.39795340872714</v>
      </c>
      <c r="AA49" s="222">
        <f>SUM(AA41:AA48)</f>
        <v>815563723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>
        <v>224135560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26612007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8904000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259651567</v>
      </c>
      <c r="F69" s="220">
        <f t="shared" si="12"/>
        <v>0</v>
      </c>
      <c r="G69" s="220">
        <f t="shared" si="12"/>
        <v>0</v>
      </c>
      <c r="H69" s="220">
        <f t="shared" si="12"/>
        <v>0</v>
      </c>
      <c r="I69" s="220">
        <f t="shared" si="12"/>
        <v>0</v>
      </c>
      <c r="J69" s="220">
        <f t="shared" si="12"/>
        <v>0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0</v>
      </c>
      <c r="X69" s="220">
        <f t="shared" si="12"/>
        <v>0</v>
      </c>
      <c r="Y69" s="220">
        <f t="shared" si="12"/>
        <v>0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650253300</v>
      </c>
      <c r="F5" s="358">
        <f t="shared" si="0"/>
        <v>650253300</v>
      </c>
      <c r="G5" s="358">
        <f t="shared" si="0"/>
        <v>33155563</v>
      </c>
      <c r="H5" s="356">
        <f t="shared" si="0"/>
        <v>89775715</v>
      </c>
      <c r="I5" s="356">
        <f t="shared" si="0"/>
        <v>0</v>
      </c>
      <c r="J5" s="358">
        <f t="shared" si="0"/>
        <v>122931278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122931278</v>
      </c>
      <c r="X5" s="356">
        <f t="shared" si="0"/>
        <v>162563325</v>
      </c>
      <c r="Y5" s="358">
        <f t="shared" si="0"/>
        <v>-39632047</v>
      </c>
      <c r="Z5" s="359">
        <f>+IF(X5&lt;&gt;0,+(Y5/X5)*100,0)</f>
        <v>-24.37945151527874</v>
      </c>
      <c r="AA5" s="360">
        <f>+AA6+AA8+AA11+AA13+AA15</f>
        <v>650253300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2290000</v>
      </c>
      <c r="F6" s="59">
        <f t="shared" si="1"/>
        <v>2290000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572500</v>
      </c>
      <c r="Y6" s="59">
        <f t="shared" si="1"/>
        <v>-572500</v>
      </c>
      <c r="Z6" s="61">
        <f>+IF(X6&lt;&gt;0,+(Y6/X6)*100,0)</f>
        <v>-100</v>
      </c>
      <c r="AA6" s="62">
        <f t="shared" si="1"/>
        <v>2290000</v>
      </c>
    </row>
    <row r="7" spans="1:27" ht="13.5">
      <c r="A7" s="291" t="s">
        <v>228</v>
      </c>
      <c r="B7" s="142"/>
      <c r="C7" s="60"/>
      <c r="D7" s="340"/>
      <c r="E7" s="60">
        <v>2290000</v>
      </c>
      <c r="F7" s="59">
        <v>2290000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572500</v>
      </c>
      <c r="Y7" s="59">
        <v>-572500</v>
      </c>
      <c r="Z7" s="61">
        <v>-100</v>
      </c>
      <c r="AA7" s="62">
        <v>2290000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630613300</v>
      </c>
      <c r="F11" s="364">
        <f t="shared" si="3"/>
        <v>630613300</v>
      </c>
      <c r="G11" s="364">
        <f t="shared" si="3"/>
        <v>23105112</v>
      </c>
      <c r="H11" s="362">
        <f t="shared" si="3"/>
        <v>56944073</v>
      </c>
      <c r="I11" s="362">
        <f t="shared" si="3"/>
        <v>0</v>
      </c>
      <c r="J11" s="364">
        <f t="shared" si="3"/>
        <v>80049185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80049185</v>
      </c>
      <c r="X11" s="362">
        <f t="shared" si="3"/>
        <v>157653325</v>
      </c>
      <c r="Y11" s="364">
        <f t="shared" si="3"/>
        <v>-77604140</v>
      </c>
      <c r="Z11" s="365">
        <f>+IF(X11&lt;&gt;0,+(Y11/X11)*100,0)</f>
        <v>-49.224550132386995</v>
      </c>
      <c r="AA11" s="366">
        <f t="shared" si="3"/>
        <v>630613300</v>
      </c>
    </row>
    <row r="12" spans="1:27" ht="13.5">
      <c r="A12" s="291" t="s">
        <v>231</v>
      </c>
      <c r="B12" s="136"/>
      <c r="C12" s="60"/>
      <c r="D12" s="340"/>
      <c r="E12" s="60">
        <v>630613300</v>
      </c>
      <c r="F12" s="59">
        <v>630613300</v>
      </c>
      <c r="G12" s="59">
        <v>23105112</v>
      </c>
      <c r="H12" s="60">
        <v>56944073</v>
      </c>
      <c r="I12" s="60"/>
      <c r="J12" s="59">
        <v>80049185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80049185</v>
      </c>
      <c r="X12" s="60">
        <v>157653325</v>
      </c>
      <c r="Y12" s="59">
        <v>-77604140</v>
      </c>
      <c r="Z12" s="61">
        <v>-49.22</v>
      </c>
      <c r="AA12" s="62">
        <v>630613300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17350000</v>
      </c>
      <c r="F13" s="342">
        <f t="shared" si="4"/>
        <v>17350000</v>
      </c>
      <c r="G13" s="342">
        <f t="shared" si="4"/>
        <v>10050451</v>
      </c>
      <c r="H13" s="275">
        <f t="shared" si="4"/>
        <v>32733222</v>
      </c>
      <c r="I13" s="275">
        <f t="shared" si="4"/>
        <v>0</v>
      </c>
      <c r="J13" s="342">
        <f t="shared" si="4"/>
        <v>42783673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42783673</v>
      </c>
      <c r="X13" s="275">
        <f t="shared" si="4"/>
        <v>4337500</v>
      </c>
      <c r="Y13" s="342">
        <f t="shared" si="4"/>
        <v>38446173</v>
      </c>
      <c r="Z13" s="335">
        <f>+IF(X13&lt;&gt;0,+(Y13/X13)*100,0)</f>
        <v>886.3671008645532</v>
      </c>
      <c r="AA13" s="273">
        <f t="shared" si="4"/>
        <v>17350000</v>
      </c>
    </row>
    <row r="14" spans="1:27" ht="13.5">
      <c r="A14" s="291" t="s">
        <v>232</v>
      </c>
      <c r="B14" s="136"/>
      <c r="C14" s="60"/>
      <c r="D14" s="340"/>
      <c r="E14" s="60">
        <v>17350000</v>
      </c>
      <c r="F14" s="59">
        <v>17350000</v>
      </c>
      <c r="G14" s="59">
        <v>10050451</v>
      </c>
      <c r="H14" s="60">
        <v>32733222</v>
      </c>
      <c r="I14" s="60"/>
      <c r="J14" s="59">
        <v>42783673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42783673</v>
      </c>
      <c r="X14" s="60">
        <v>4337500</v>
      </c>
      <c r="Y14" s="59">
        <v>38446173</v>
      </c>
      <c r="Z14" s="61">
        <v>886.37</v>
      </c>
      <c r="AA14" s="62">
        <v>17350000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98420</v>
      </c>
      <c r="I15" s="60">
        <f t="shared" si="5"/>
        <v>0</v>
      </c>
      <c r="J15" s="59">
        <f t="shared" si="5"/>
        <v>98420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98420</v>
      </c>
      <c r="X15" s="60">
        <f t="shared" si="5"/>
        <v>0</v>
      </c>
      <c r="Y15" s="59">
        <f t="shared" si="5"/>
        <v>98420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>
        <v>98420</v>
      </c>
      <c r="I18" s="60"/>
      <c r="J18" s="59">
        <v>98420</v>
      </c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>
        <v>98420</v>
      </c>
      <c r="X18" s="60"/>
      <c r="Y18" s="59">
        <v>98420</v>
      </c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17182000</v>
      </c>
      <c r="F22" s="345">
        <f t="shared" si="6"/>
        <v>17182000</v>
      </c>
      <c r="G22" s="345">
        <f t="shared" si="6"/>
        <v>0</v>
      </c>
      <c r="H22" s="343">
        <f t="shared" si="6"/>
        <v>114924</v>
      </c>
      <c r="I22" s="343">
        <f t="shared" si="6"/>
        <v>0</v>
      </c>
      <c r="J22" s="345">
        <f t="shared" si="6"/>
        <v>114924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114924</v>
      </c>
      <c r="X22" s="343">
        <f t="shared" si="6"/>
        <v>4295500</v>
      </c>
      <c r="Y22" s="345">
        <f t="shared" si="6"/>
        <v>-4180576</v>
      </c>
      <c r="Z22" s="336">
        <f>+IF(X22&lt;&gt;0,+(Y22/X22)*100,0)</f>
        <v>-97.324548946572</v>
      </c>
      <c r="AA22" s="350">
        <f>SUM(AA23:AA32)</f>
        <v>17182000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>
        <v>1027000</v>
      </c>
      <c r="F26" s="364">
        <v>1027000</v>
      </c>
      <c r="G26" s="364"/>
      <c r="H26" s="362">
        <v>104907</v>
      </c>
      <c r="I26" s="362"/>
      <c r="J26" s="364">
        <v>104907</v>
      </c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>
        <v>104907</v>
      </c>
      <c r="X26" s="362">
        <v>256750</v>
      </c>
      <c r="Y26" s="364">
        <v>-151843</v>
      </c>
      <c r="Z26" s="365">
        <v>-59.14</v>
      </c>
      <c r="AA26" s="366">
        <v>1027000</v>
      </c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>
        <v>250000</v>
      </c>
      <c r="F28" s="342">
        <v>250000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>
        <v>62500</v>
      </c>
      <c r="Y28" s="342">
        <v>-62500</v>
      </c>
      <c r="Z28" s="335">
        <v>-100</v>
      </c>
      <c r="AA28" s="273">
        <v>250000</v>
      </c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15905000</v>
      </c>
      <c r="F32" s="59">
        <v>15905000</v>
      </c>
      <c r="G32" s="59"/>
      <c r="H32" s="60">
        <v>10017</v>
      </c>
      <c r="I32" s="60"/>
      <c r="J32" s="59">
        <v>10017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10017</v>
      </c>
      <c r="X32" s="60">
        <v>3976250</v>
      </c>
      <c r="Y32" s="59">
        <v>-3966233</v>
      </c>
      <c r="Z32" s="61">
        <v>-99.75</v>
      </c>
      <c r="AA32" s="62">
        <v>15905000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42145000</v>
      </c>
      <c r="F40" s="345">
        <f t="shared" si="9"/>
        <v>42145000</v>
      </c>
      <c r="G40" s="345">
        <f t="shared" si="9"/>
        <v>244146</v>
      </c>
      <c r="H40" s="343">
        <f t="shared" si="9"/>
        <v>271729</v>
      </c>
      <c r="I40" s="343">
        <f t="shared" si="9"/>
        <v>0</v>
      </c>
      <c r="J40" s="345">
        <f t="shared" si="9"/>
        <v>515875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515875</v>
      </c>
      <c r="X40" s="343">
        <f t="shared" si="9"/>
        <v>10536250</v>
      </c>
      <c r="Y40" s="345">
        <f t="shared" si="9"/>
        <v>-10020375</v>
      </c>
      <c r="Z40" s="336">
        <f>+IF(X40&lt;&gt;0,+(Y40/X40)*100,0)</f>
        <v>-95.10380828093487</v>
      </c>
      <c r="AA40" s="350">
        <f>SUM(AA41:AA49)</f>
        <v>42145000</v>
      </c>
    </row>
    <row r="41" spans="1:27" ht="13.5">
      <c r="A41" s="361" t="s">
        <v>247</v>
      </c>
      <c r="B41" s="142"/>
      <c r="C41" s="362"/>
      <c r="D41" s="363"/>
      <c r="E41" s="362">
        <v>18000000</v>
      </c>
      <c r="F41" s="364">
        <v>18000000</v>
      </c>
      <c r="G41" s="364">
        <v>105389</v>
      </c>
      <c r="H41" s="362"/>
      <c r="I41" s="362"/>
      <c r="J41" s="364">
        <v>105389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105389</v>
      </c>
      <c r="X41" s="362">
        <v>4500000</v>
      </c>
      <c r="Y41" s="364">
        <v>-4394611</v>
      </c>
      <c r="Z41" s="365">
        <v>-97.66</v>
      </c>
      <c r="AA41" s="366">
        <v>18000000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10800000</v>
      </c>
      <c r="F43" s="370">
        <v>10800000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2700000</v>
      </c>
      <c r="Y43" s="370">
        <v>-2700000</v>
      </c>
      <c r="Z43" s="371">
        <v>-100</v>
      </c>
      <c r="AA43" s="303">
        <v>10800000</v>
      </c>
    </row>
    <row r="44" spans="1:27" ht="13.5">
      <c r="A44" s="361" t="s">
        <v>250</v>
      </c>
      <c r="B44" s="136"/>
      <c r="C44" s="60"/>
      <c r="D44" s="368"/>
      <c r="E44" s="54">
        <v>4925000</v>
      </c>
      <c r="F44" s="53">
        <v>4925000</v>
      </c>
      <c r="G44" s="53">
        <v>34074</v>
      </c>
      <c r="H44" s="54">
        <v>48108</v>
      </c>
      <c r="I44" s="54"/>
      <c r="J44" s="53">
        <v>82182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82182</v>
      </c>
      <c r="X44" s="54">
        <v>1231250</v>
      </c>
      <c r="Y44" s="53">
        <v>-1149068</v>
      </c>
      <c r="Z44" s="94">
        <v>-93.33</v>
      </c>
      <c r="AA44" s="95">
        <v>4925000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1000000</v>
      </c>
      <c r="F48" s="53">
        <v>1000000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250000</v>
      </c>
      <c r="Y48" s="53">
        <v>-250000</v>
      </c>
      <c r="Z48" s="94">
        <v>-100</v>
      </c>
      <c r="AA48" s="95">
        <v>1000000</v>
      </c>
    </row>
    <row r="49" spans="1:27" ht="13.5">
      <c r="A49" s="361" t="s">
        <v>93</v>
      </c>
      <c r="B49" s="136"/>
      <c r="C49" s="54"/>
      <c r="D49" s="368"/>
      <c r="E49" s="54">
        <v>7420000</v>
      </c>
      <c r="F49" s="53">
        <v>7420000</v>
      </c>
      <c r="G49" s="53">
        <v>104683</v>
      </c>
      <c r="H49" s="54">
        <v>223621</v>
      </c>
      <c r="I49" s="54"/>
      <c r="J49" s="53">
        <v>328304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328304</v>
      </c>
      <c r="X49" s="54">
        <v>1855000</v>
      </c>
      <c r="Y49" s="53">
        <v>-1526696</v>
      </c>
      <c r="Z49" s="94">
        <v>-82.3</v>
      </c>
      <c r="AA49" s="95">
        <v>7420000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1489550</v>
      </c>
      <c r="F57" s="345">
        <f t="shared" si="13"/>
        <v>1489550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372388</v>
      </c>
      <c r="Y57" s="345">
        <f t="shared" si="13"/>
        <v>-372388</v>
      </c>
      <c r="Z57" s="336">
        <f>+IF(X57&lt;&gt;0,+(Y57/X57)*100,0)</f>
        <v>-100</v>
      </c>
      <c r="AA57" s="350">
        <f t="shared" si="13"/>
        <v>1489550</v>
      </c>
    </row>
    <row r="58" spans="1:27" ht="13.5">
      <c r="A58" s="361" t="s">
        <v>216</v>
      </c>
      <c r="B58" s="136"/>
      <c r="C58" s="60"/>
      <c r="D58" s="340"/>
      <c r="E58" s="60">
        <v>1489550</v>
      </c>
      <c r="F58" s="59">
        <v>1489550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372388</v>
      </c>
      <c r="Y58" s="59">
        <v>-372388</v>
      </c>
      <c r="Z58" s="61">
        <v>-100</v>
      </c>
      <c r="AA58" s="62">
        <v>1489550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711069850</v>
      </c>
      <c r="F60" s="264">
        <f t="shared" si="14"/>
        <v>711069850</v>
      </c>
      <c r="G60" s="264">
        <f t="shared" si="14"/>
        <v>33399709</v>
      </c>
      <c r="H60" s="219">
        <f t="shared" si="14"/>
        <v>90162368</v>
      </c>
      <c r="I60" s="219">
        <f t="shared" si="14"/>
        <v>0</v>
      </c>
      <c r="J60" s="264">
        <f t="shared" si="14"/>
        <v>123562077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123562077</v>
      </c>
      <c r="X60" s="219">
        <f t="shared" si="14"/>
        <v>177767463</v>
      </c>
      <c r="Y60" s="264">
        <f t="shared" si="14"/>
        <v>-54205386</v>
      </c>
      <c r="Z60" s="337">
        <f>+IF(X60&lt;&gt;0,+(Y60/X60)*100,0)</f>
        <v>-30.49229880723448</v>
      </c>
      <c r="AA60" s="232">
        <f>+AA57+AA54+AA51+AA40+AA37+AA34+AA22+AA5</f>
        <v>711069850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104493873</v>
      </c>
      <c r="F5" s="358">
        <f t="shared" si="0"/>
        <v>104493873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26123468</v>
      </c>
      <c r="Y5" s="358">
        <f t="shared" si="0"/>
        <v>-26123468</v>
      </c>
      <c r="Z5" s="359">
        <f>+IF(X5&lt;&gt;0,+(Y5/X5)*100,0)</f>
        <v>-100</v>
      </c>
      <c r="AA5" s="360">
        <f>+AA6+AA8+AA11+AA13+AA15</f>
        <v>104493873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94493873</v>
      </c>
      <c r="F11" s="364">
        <f t="shared" si="3"/>
        <v>94493873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23623468</v>
      </c>
      <c r="Y11" s="364">
        <f t="shared" si="3"/>
        <v>-23623468</v>
      </c>
      <c r="Z11" s="365">
        <f>+IF(X11&lt;&gt;0,+(Y11/X11)*100,0)</f>
        <v>-100</v>
      </c>
      <c r="AA11" s="366">
        <f t="shared" si="3"/>
        <v>94493873</v>
      </c>
    </row>
    <row r="12" spans="1:27" ht="13.5">
      <c r="A12" s="291" t="s">
        <v>231</v>
      </c>
      <c r="B12" s="136"/>
      <c r="C12" s="60"/>
      <c r="D12" s="340"/>
      <c r="E12" s="60">
        <v>94493873</v>
      </c>
      <c r="F12" s="59">
        <v>94493873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23623468</v>
      </c>
      <c r="Y12" s="59">
        <v>-23623468</v>
      </c>
      <c r="Z12" s="61">
        <v>-100</v>
      </c>
      <c r="AA12" s="62">
        <v>94493873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10000000</v>
      </c>
      <c r="F13" s="342">
        <f t="shared" si="4"/>
        <v>10000000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2500000</v>
      </c>
      <c r="Y13" s="342">
        <f t="shared" si="4"/>
        <v>-2500000</v>
      </c>
      <c r="Z13" s="335">
        <f>+IF(X13&lt;&gt;0,+(Y13/X13)*100,0)</f>
        <v>-100</v>
      </c>
      <c r="AA13" s="273">
        <f t="shared" si="4"/>
        <v>10000000</v>
      </c>
    </row>
    <row r="14" spans="1:27" ht="13.5">
      <c r="A14" s="291" t="s">
        <v>232</v>
      </c>
      <c r="B14" s="136"/>
      <c r="C14" s="60"/>
      <c r="D14" s="340"/>
      <c r="E14" s="60">
        <v>10000000</v>
      </c>
      <c r="F14" s="59">
        <v>10000000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2500000</v>
      </c>
      <c r="Y14" s="59">
        <v>-2500000</v>
      </c>
      <c r="Z14" s="61">
        <v>-100</v>
      </c>
      <c r="AA14" s="62">
        <v>10000000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104493873</v>
      </c>
      <c r="F60" s="264">
        <f t="shared" si="14"/>
        <v>104493873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26123468</v>
      </c>
      <c r="Y60" s="264">
        <f t="shared" si="14"/>
        <v>-26123468</v>
      </c>
      <c r="Z60" s="337">
        <f>+IF(X60&lt;&gt;0,+(Y60/X60)*100,0)</f>
        <v>-100</v>
      </c>
      <c r="AA60" s="232">
        <f>+AA57+AA54+AA51+AA40+AA37+AA34+AA22+AA5</f>
        <v>104493873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2013-11-05T07:59:39Z</dcterms:created>
  <dcterms:modified xsi:type="dcterms:W3CDTF">2013-11-05T07:59:43Z</dcterms:modified>
  <cp:category/>
  <cp:version/>
  <cp:contentType/>
  <cp:contentStatus/>
</cp:coreProperties>
</file>