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<sst xmlns="http://schemas.openxmlformats.org/spreadsheetml/2006/main" count="855" uniqueCount="302">
  <si>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Thabo Mofutsanyana(DC19)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</si>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</sst>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2518928</v>
      </c>
      <c r="C7" s="19">
        <v>0</v>
      </c>
      <c r="D7" s="59">
        <v>1560000</v>
      </c>
      <c r="E7" s="60">
        <v>1560000</v>
      </c>
      <c r="F7" s="60">
        <v>263663</v>
      </c>
      <c r="G7" s="60">
        <v>264847</v>
      </c>
      <c r="H7" s="60">
        <v>265650</v>
      </c>
      <c r="I7" s="60">
        <v>794160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794160</v>
      </c>
      <c r="W7" s="60">
        <v>390000</v>
      </c>
      <c r="X7" s="60">
        <v>404160</v>
      </c>
      <c r="Y7" s="61">
        <v>103.63</v>
      </c>
      <c r="Z7" s="62">
        <v>1560000</v>
      </c>
    </row>
    <row r="8" spans="1:26" ht="13.5">
      <c r="A8" s="58" t="s">
        <v>34</v>
      </c>
      <c r="B8" s="19">
        <v>80630082</v>
      </c>
      <c r="C8" s="19">
        <v>0</v>
      </c>
      <c r="D8" s="59">
        <v>84421000</v>
      </c>
      <c r="E8" s="60">
        <v>84421000</v>
      </c>
      <c r="F8" s="60">
        <v>35011000</v>
      </c>
      <c r="G8" s="60">
        <v>1290000</v>
      </c>
      <c r="H8" s="60">
        <v>0</v>
      </c>
      <c r="I8" s="60">
        <v>36301000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36301000</v>
      </c>
      <c r="W8" s="60">
        <v>21105250</v>
      </c>
      <c r="X8" s="60">
        <v>15195750</v>
      </c>
      <c r="Y8" s="61">
        <v>72</v>
      </c>
      <c r="Z8" s="62">
        <v>84421000</v>
      </c>
    </row>
    <row r="9" spans="1:26" ht="13.5">
      <c r="A9" s="58" t="s">
        <v>35</v>
      </c>
      <c r="B9" s="19">
        <v>222759</v>
      </c>
      <c r="C9" s="19">
        <v>0</v>
      </c>
      <c r="D9" s="59">
        <v>875000</v>
      </c>
      <c r="E9" s="60">
        <v>875000</v>
      </c>
      <c r="F9" s="60">
        <v>8822</v>
      </c>
      <c r="G9" s="60">
        <v>6042</v>
      </c>
      <c r="H9" s="60">
        <v>6259</v>
      </c>
      <c r="I9" s="60">
        <v>21123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21123</v>
      </c>
      <c r="W9" s="60">
        <v>218750</v>
      </c>
      <c r="X9" s="60">
        <v>-197627</v>
      </c>
      <c r="Y9" s="61">
        <v>-90.34</v>
      </c>
      <c r="Z9" s="62">
        <v>875000</v>
      </c>
    </row>
    <row r="10" spans="1:26" ht="25.5">
      <c r="A10" s="63" t="s">
        <v>277</v>
      </c>
      <c r="B10" s="64">
        <f>SUM(B5:B9)</f>
        <v>83371769</v>
      </c>
      <c r="C10" s="64">
        <f>SUM(C5:C9)</f>
        <v>0</v>
      </c>
      <c r="D10" s="65">
        <f aca="true" t="shared" si="0" ref="D10:Z10">SUM(D5:D9)</f>
        <v>86856000</v>
      </c>
      <c r="E10" s="66">
        <f t="shared" si="0"/>
        <v>86856000</v>
      </c>
      <c r="F10" s="66">
        <f t="shared" si="0"/>
        <v>35283485</v>
      </c>
      <c r="G10" s="66">
        <f t="shared" si="0"/>
        <v>1560889</v>
      </c>
      <c r="H10" s="66">
        <f t="shared" si="0"/>
        <v>271909</v>
      </c>
      <c r="I10" s="66">
        <f t="shared" si="0"/>
        <v>37116283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37116283</v>
      </c>
      <c r="W10" s="66">
        <f t="shared" si="0"/>
        <v>21714000</v>
      </c>
      <c r="X10" s="66">
        <f t="shared" si="0"/>
        <v>15402283</v>
      </c>
      <c r="Y10" s="67">
        <f>+IF(W10&lt;&gt;0,(X10/W10)*100,0)</f>
        <v>70.93249976973381</v>
      </c>
      <c r="Z10" s="68">
        <f t="shared" si="0"/>
        <v>86856000</v>
      </c>
    </row>
    <row r="11" spans="1:26" ht="13.5">
      <c r="A11" s="58" t="s">
        <v>37</v>
      </c>
      <c r="B11" s="19">
        <v>35329884</v>
      </c>
      <c r="C11" s="19">
        <v>0</v>
      </c>
      <c r="D11" s="59">
        <v>41576174</v>
      </c>
      <c r="E11" s="60">
        <v>41576174</v>
      </c>
      <c r="F11" s="60">
        <v>2980955</v>
      </c>
      <c r="G11" s="60">
        <v>3028436</v>
      </c>
      <c r="H11" s="60">
        <v>3445885</v>
      </c>
      <c r="I11" s="60">
        <v>9455276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9455276</v>
      </c>
      <c r="W11" s="60">
        <v>10394044</v>
      </c>
      <c r="X11" s="60">
        <v>-938768</v>
      </c>
      <c r="Y11" s="61">
        <v>-9.03</v>
      </c>
      <c r="Z11" s="62">
        <v>41576174</v>
      </c>
    </row>
    <row r="12" spans="1:26" ht="13.5">
      <c r="A12" s="58" t="s">
        <v>38</v>
      </c>
      <c r="B12" s="19">
        <v>7092378</v>
      </c>
      <c r="C12" s="19">
        <v>0</v>
      </c>
      <c r="D12" s="59">
        <v>8271994</v>
      </c>
      <c r="E12" s="60">
        <v>8271994</v>
      </c>
      <c r="F12" s="60">
        <v>678821</v>
      </c>
      <c r="G12" s="60">
        <v>690222</v>
      </c>
      <c r="H12" s="60">
        <v>717469</v>
      </c>
      <c r="I12" s="60">
        <v>2086512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2086512</v>
      </c>
      <c r="W12" s="60">
        <v>2067999</v>
      </c>
      <c r="X12" s="60">
        <v>18513</v>
      </c>
      <c r="Y12" s="61">
        <v>0.9</v>
      </c>
      <c r="Z12" s="62">
        <v>8271994</v>
      </c>
    </row>
    <row r="13" spans="1:26" ht="13.5">
      <c r="A13" s="58" t="s">
        <v>278</v>
      </c>
      <c r="B13" s="19">
        <v>1180678</v>
      </c>
      <c r="C13" s="19">
        <v>0</v>
      </c>
      <c r="D13" s="59">
        <v>800000</v>
      </c>
      <c r="E13" s="60">
        <v>800000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200000</v>
      </c>
      <c r="X13" s="60">
        <v>-200000</v>
      </c>
      <c r="Y13" s="61">
        <v>-100</v>
      </c>
      <c r="Z13" s="62">
        <v>800000</v>
      </c>
    </row>
    <row r="14" spans="1:26" ht="13.5">
      <c r="A14" s="58" t="s">
        <v>40</v>
      </c>
      <c r="B14" s="19">
        <v>249075</v>
      </c>
      <c r="C14" s="19">
        <v>0</v>
      </c>
      <c r="D14" s="59">
        <v>60000</v>
      </c>
      <c r="E14" s="60">
        <v>60000</v>
      </c>
      <c r="F14" s="60">
        <v>4045</v>
      </c>
      <c r="G14" s="60">
        <v>0</v>
      </c>
      <c r="H14" s="60">
        <v>5747</v>
      </c>
      <c r="I14" s="60">
        <v>9792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9792</v>
      </c>
      <c r="W14" s="60">
        <v>15000</v>
      </c>
      <c r="X14" s="60">
        <v>-5208</v>
      </c>
      <c r="Y14" s="61">
        <v>-34.72</v>
      </c>
      <c r="Z14" s="62">
        <v>60000</v>
      </c>
    </row>
    <row r="15" spans="1:26" ht="13.5">
      <c r="A15" s="58" t="s">
        <v>41</v>
      </c>
      <c r="B15" s="19">
        <v>924910</v>
      </c>
      <c r="C15" s="19">
        <v>0</v>
      </c>
      <c r="D15" s="59">
        <v>600000</v>
      </c>
      <c r="E15" s="60">
        <v>600000</v>
      </c>
      <c r="F15" s="60">
        <v>86768</v>
      </c>
      <c r="G15" s="60">
        <v>57899</v>
      </c>
      <c r="H15" s="60">
        <v>78237</v>
      </c>
      <c r="I15" s="60">
        <v>222904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222904</v>
      </c>
      <c r="W15" s="60">
        <v>150000</v>
      </c>
      <c r="X15" s="60">
        <v>72904</v>
      </c>
      <c r="Y15" s="61">
        <v>48.6</v>
      </c>
      <c r="Z15" s="62">
        <v>600000</v>
      </c>
    </row>
    <row r="16" spans="1:26" ht="13.5">
      <c r="A16" s="69" t="s">
        <v>42</v>
      </c>
      <c r="B16" s="19">
        <v>24888445</v>
      </c>
      <c r="C16" s="19">
        <v>0</v>
      </c>
      <c r="D16" s="59">
        <v>29500000</v>
      </c>
      <c r="E16" s="60">
        <v>29500000</v>
      </c>
      <c r="F16" s="60">
        <v>0</v>
      </c>
      <c r="G16" s="60">
        <v>0</v>
      </c>
      <c r="H16" s="60">
        <v>7874241</v>
      </c>
      <c r="I16" s="60">
        <v>7874241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7874241</v>
      </c>
      <c r="W16" s="60">
        <v>7375000</v>
      </c>
      <c r="X16" s="60">
        <v>499241</v>
      </c>
      <c r="Y16" s="61">
        <v>6.77</v>
      </c>
      <c r="Z16" s="62">
        <v>29500000</v>
      </c>
    </row>
    <row r="17" spans="1:26" ht="13.5">
      <c r="A17" s="58" t="s">
        <v>43</v>
      </c>
      <c r="B17" s="19">
        <v>16677107</v>
      </c>
      <c r="C17" s="19">
        <v>0</v>
      </c>
      <c r="D17" s="59">
        <v>26637664</v>
      </c>
      <c r="E17" s="60">
        <v>26637664</v>
      </c>
      <c r="F17" s="60">
        <v>1991792</v>
      </c>
      <c r="G17" s="60">
        <v>2376570</v>
      </c>
      <c r="H17" s="60">
        <v>747901</v>
      </c>
      <c r="I17" s="60">
        <v>5116263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5116263</v>
      </c>
      <c r="W17" s="60">
        <v>6659416</v>
      </c>
      <c r="X17" s="60">
        <v>-1543153</v>
      </c>
      <c r="Y17" s="61">
        <v>-23.17</v>
      </c>
      <c r="Z17" s="62">
        <v>26637664</v>
      </c>
    </row>
    <row r="18" spans="1:26" ht="13.5">
      <c r="A18" s="70" t="s">
        <v>44</v>
      </c>
      <c r="B18" s="71">
        <f>SUM(B11:B17)</f>
        <v>86342477</v>
      </c>
      <c r="C18" s="71">
        <f>SUM(C11:C17)</f>
        <v>0</v>
      </c>
      <c r="D18" s="72">
        <f aca="true" t="shared" si="1" ref="D18:Z18">SUM(D11:D17)</f>
        <v>107445832</v>
      </c>
      <c r="E18" s="73">
        <f t="shared" si="1"/>
        <v>107445832</v>
      </c>
      <c r="F18" s="73">
        <f t="shared" si="1"/>
        <v>5742381</v>
      </c>
      <c r="G18" s="73">
        <f t="shared" si="1"/>
        <v>6153127</v>
      </c>
      <c r="H18" s="73">
        <f t="shared" si="1"/>
        <v>12869480</v>
      </c>
      <c r="I18" s="73">
        <f t="shared" si="1"/>
        <v>24764988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24764988</v>
      </c>
      <c r="W18" s="73">
        <f t="shared" si="1"/>
        <v>26861459</v>
      </c>
      <c r="X18" s="73">
        <f t="shared" si="1"/>
        <v>-2096471</v>
      </c>
      <c r="Y18" s="67">
        <f>+IF(W18&lt;&gt;0,(X18/W18)*100,0)</f>
        <v>-7.80475476034269</v>
      </c>
      <c r="Z18" s="74">
        <f t="shared" si="1"/>
        <v>107445832</v>
      </c>
    </row>
    <row r="19" spans="1:26" ht="13.5">
      <c r="A19" s="70" t="s">
        <v>45</v>
      </c>
      <c r="B19" s="75">
        <f>+B10-B18</f>
        <v>-2970708</v>
      </c>
      <c r="C19" s="75">
        <f>+C10-C18</f>
        <v>0</v>
      </c>
      <c r="D19" s="76">
        <f aca="true" t="shared" si="2" ref="D19:Z19">+D10-D18</f>
        <v>-20589832</v>
      </c>
      <c r="E19" s="77">
        <f t="shared" si="2"/>
        <v>-20589832</v>
      </c>
      <c r="F19" s="77">
        <f t="shared" si="2"/>
        <v>29541104</v>
      </c>
      <c r="G19" s="77">
        <f t="shared" si="2"/>
        <v>-4592238</v>
      </c>
      <c r="H19" s="77">
        <f t="shared" si="2"/>
        <v>-12597571</v>
      </c>
      <c r="I19" s="77">
        <f t="shared" si="2"/>
        <v>12351295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12351295</v>
      </c>
      <c r="W19" s="77">
        <f>IF(E10=E18,0,W10-W18)</f>
        <v>-5147459</v>
      </c>
      <c r="X19" s="77">
        <f t="shared" si="2"/>
        <v>17498754</v>
      </c>
      <c r="Y19" s="78">
        <f>+IF(W19&lt;&gt;0,(X19/W19)*100,0)</f>
        <v>-339.9493614227913</v>
      </c>
      <c r="Z19" s="79">
        <f t="shared" si="2"/>
        <v>-20589832</v>
      </c>
    </row>
    <row r="20" spans="1:26" ht="13.5">
      <c r="A20" s="58" t="s">
        <v>46</v>
      </c>
      <c r="B20" s="19">
        <v>2772265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-198443</v>
      </c>
      <c r="C22" s="86">
        <f>SUM(C19:C21)</f>
        <v>0</v>
      </c>
      <c r="D22" s="87">
        <f aca="true" t="shared" si="3" ref="D22:Z22">SUM(D19:D21)</f>
        <v>-20589832</v>
      </c>
      <c r="E22" s="88">
        <f t="shared" si="3"/>
        <v>-20589832</v>
      </c>
      <c r="F22" s="88">
        <f t="shared" si="3"/>
        <v>29541104</v>
      </c>
      <c r="G22" s="88">
        <f t="shared" si="3"/>
        <v>-4592238</v>
      </c>
      <c r="H22" s="88">
        <f t="shared" si="3"/>
        <v>-12597571</v>
      </c>
      <c r="I22" s="88">
        <f t="shared" si="3"/>
        <v>12351295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12351295</v>
      </c>
      <c r="W22" s="88">
        <f t="shared" si="3"/>
        <v>-5147459</v>
      </c>
      <c r="X22" s="88">
        <f t="shared" si="3"/>
        <v>17498754</v>
      </c>
      <c r="Y22" s="89">
        <f>+IF(W22&lt;&gt;0,(X22/W22)*100,0)</f>
        <v>-339.9493614227913</v>
      </c>
      <c r="Z22" s="90">
        <f t="shared" si="3"/>
        <v>-20589832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-198443</v>
      </c>
      <c r="C24" s="75">
        <f>SUM(C22:C23)</f>
        <v>0</v>
      </c>
      <c r="D24" s="76">
        <f aca="true" t="shared" si="4" ref="D24:Z24">SUM(D22:D23)</f>
        <v>-20589832</v>
      </c>
      <c r="E24" s="77">
        <f t="shared" si="4"/>
        <v>-20589832</v>
      </c>
      <c r="F24" s="77">
        <f t="shared" si="4"/>
        <v>29541104</v>
      </c>
      <c r="G24" s="77">
        <f t="shared" si="4"/>
        <v>-4592238</v>
      </c>
      <c r="H24" s="77">
        <f t="shared" si="4"/>
        <v>-12597571</v>
      </c>
      <c r="I24" s="77">
        <f t="shared" si="4"/>
        <v>12351295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12351295</v>
      </c>
      <c r="W24" s="77">
        <f t="shared" si="4"/>
        <v>-5147459</v>
      </c>
      <c r="X24" s="77">
        <f t="shared" si="4"/>
        <v>17498754</v>
      </c>
      <c r="Y24" s="78">
        <f>+IF(W24&lt;&gt;0,(X24/W24)*100,0)</f>
        <v>-339.9493614227913</v>
      </c>
      <c r="Z24" s="79">
        <f t="shared" si="4"/>
        <v>-20589832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5000000</v>
      </c>
      <c r="E27" s="100">
        <v>5000000</v>
      </c>
      <c r="F27" s="100">
        <v>79111</v>
      </c>
      <c r="G27" s="100">
        <v>131790</v>
      </c>
      <c r="H27" s="100">
        <v>142595</v>
      </c>
      <c r="I27" s="100">
        <v>353496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353496</v>
      </c>
      <c r="W27" s="100">
        <v>1250000</v>
      </c>
      <c r="X27" s="100">
        <v>-896504</v>
      </c>
      <c r="Y27" s="101">
        <v>-71.72</v>
      </c>
      <c r="Z27" s="102">
        <v>5000000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5000000</v>
      </c>
      <c r="E31" s="60">
        <v>5000000</v>
      </c>
      <c r="F31" s="60">
        <v>79111</v>
      </c>
      <c r="G31" s="60">
        <v>131790</v>
      </c>
      <c r="H31" s="60">
        <v>142595</v>
      </c>
      <c r="I31" s="60">
        <v>353496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353496</v>
      </c>
      <c r="W31" s="60">
        <v>1250000</v>
      </c>
      <c r="X31" s="60">
        <v>-896504</v>
      </c>
      <c r="Y31" s="61">
        <v>-71.72</v>
      </c>
      <c r="Z31" s="62">
        <v>5000000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5000000</v>
      </c>
      <c r="E32" s="100">
        <f t="shared" si="5"/>
        <v>5000000</v>
      </c>
      <c r="F32" s="100">
        <f t="shared" si="5"/>
        <v>79111</v>
      </c>
      <c r="G32" s="100">
        <f t="shared" si="5"/>
        <v>131790</v>
      </c>
      <c r="H32" s="100">
        <f t="shared" si="5"/>
        <v>142595</v>
      </c>
      <c r="I32" s="100">
        <f t="shared" si="5"/>
        <v>353496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353496</v>
      </c>
      <c r="W32" s="100">
        <f t="shared" si="5"/>
        <v>1250000</v>
      </c>
      <c r="X32" s="100">
        <f t="shared" si="5"/>
        <v>-896504</v>
      </c>
      <c r="Y32" s="101">
        <f>+IF(W32&lt;&gt;0,(X32/W32)*100,0)</f>
        <v>-71.72032</v>
      </c>
      <c r="Z32" s="102">
        <f t="shared" si="5"/>
        <v>5000000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47168785</v>
      </c>
      <c r="C35" s="19">
        <v>0</v>
      </c>
      <c r="D35" s="59">
        <v>36880608</v>
      </c>
      <c r="E35" s="60">
        <v>36880608</v>
      </c>
      <c r="F35" s="60">
        <v>71285311</v>
      </c>
      <c r="G35" s="60">
        <v>64918087</v>
      </c>
      <c r="H35" s="60">
        <v>55435617</v>
      </c>
      <c r="I35" s="60">
        <v>55435617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55435617</v>
      </c>
      <c r="W35" s="60">
        <v>9220152</v>
      </c>
      <c r="X35" s="60">
        <v>46215465</v>
      </c>
      <c r="Y35" s="61">
        <v>501.24</v>
      </c>
      <c r="Z35" s="62">
        <v>36880608</v>
      </c>
    </row>
    <row r="36" spans="1:26" ht="13.5">
      <c r="A36" s="58" t="s">
        <v>57</v>
      </c>
      <c r="B36" s="19">
        <v>1967366</v>
      </c>
      <c r="C36" s="19">
        <v>0</v>
      </c>
      <c r="D36" s="59">
        <v>1312467</v>
      </c>
      <c r="E36" s="60">
        <v>1312467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328117</v>
      </c>
      <c r="X36" s="60">
        <v>-328117</v>
      </c>
      <c r="Y36" s="61">
        <v>-100</v>
      </c>
      <c r="Z36" s="62">
        <v>1312467</v>
      </c>
    </row>
    <row r="37" spans="1:26" ht="13.5">
      <c r="A37" s="58" t="s">
        <v>58</v>
      </c>
      <c r="B37" s="19">
        <v>29386908</v>
      </c>
      <c r="C37" s="19">
        <v>0</v>
      </c>
      <c r="D37" s="59">
        <v>5789689</v>
      </c>
      <c r="E37" s="60">
        <v>5789689</v>
      </c>
      <c r="F37" s="60">
        <v>8358649</v>
      </c>
      <c r="G37" s="60">
        <v>8404193</v>
      </c>
      <c r="H37" s="60">
        <v>17453198</v>
      </c>
      <c r="I37" s="60">
        <v>17453198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17453198</v>
      </c>
      <c r="W37" s="60">
        <v>1447422</v>
      </c>
      <c r="X37" s="60">
        <v>16005776</v>
      </c>
      <c r="Y37" s="61">
        <v>1105.81</v>
      </c>
      <c r="Z37" s="62">
        <v>5789689</v>
      </c>
    </row>
    <row r="38" spans="1:26" ht="13.5">
      <c r="A38" s="58" t="s">
        <v>59</v>
      </c>
      <c r="B38" s="19">
        <v>0</v>
      </c>
      <c r="C38" s="19">
        <v>0</v>
      </c>
      <c r="D38" s="59">
        <v>850000</v>
      </c>
      <c r="E38" s="60">
        <v>850000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212500</v>
      </c>
      <c r="X38" s="60">
        <v>-212500</v>
      </c>
      <c r="Y38" s="61">
        <v>-100</v>
      </c>
      <c r="Z38" s="62">
        <v>850000</v>
      </c>
    </row>
    <row r="39" spans="1:26" ht="13.5">
      <c r="A39" s="58" t="s">
        <v>60</v>
      </c>
      <c r="B39" s="19">
        <v>19749243</v>
      </c>
      <c r="C39" s="19">
        <v>0</v>
      </c>
      <c r="D39" s="59">
        <v>31553386</v>
      </c>
      <c r="E39" s="60">
        <v>31553386</v>
      </c>
      <c r="F39" s="60">
        <v>62926662</v>
      </c>
      <c r="G39" s="60">
        <v>56513894</v>
      </c>
      <c r="H39" s="60">
        <v>37982419</v>
      </c>
      <c r="I39" s="60">
        <v>37982419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37982419</v>
      </c>
      <c r="W39" s="60">
        <v>7888347</v>
      </c>
      <c r="X39" s="60">
        <v>30094072</v>
      </c>
      <c r="Y39" s="61">
        <v>381.5</v>
      </c>
      <c r="Z39" s="62">
        <v>31553386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2394025</v>
      </c>
      <c r="C42" s="19">
        <v>0</v>
      </c>
      <c r="D42" s="59">
        <v>-19788923</v>
      </c>
      <c r="E42" s="60">
        <v>-19788923</v>
      </c>
      <c r="F42" s="60">
        <v>27971031</v>
      </c>
      <c r="G42" s="60">
        <v>-6367224</v>
      </c>
      <c r="H42" s="60">
        <v>-9480460</v>
      </c>
      <c r="I42" s="60">
        <v>12123347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12123347</v>
      </c>
      <c r="W42" s="60">
        <v>7349921</v>
      </c>
      <c r="X42" s="60">
        <v>4773426</v>
      </c>
      <c r="Y42" s="61">
        <v>64.95</v>
      </c>
      <c r="Z42" s="62">
        <v>-19788923</v>
      </c>
    </row>
    <row r="43" spans="1:26" ht="13.5">
      <c r="A43" s="58" t="s">
        <v>63</v>
      </c>
      <c r="B43" s="19">
        <v>-86353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0</v>
      </c>
    </row>
    <row r="44" spans="1:26" ht="13.5">
      <c r="A44" s="58" t="s">
        <v>64</v>
      </c>
      <c r="B44" s="19">
        <v>-529212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43314286</v>
      </c>
      <c r="C45" s="22">
        <v>0</v>
      </c>
      <c r="D45" s="99">
        <v>23525362</v>
      </c>
      <c r="E45" s="100">
        <v>23525362</v>
      </c>
      <c r="F45" s="100">
        <v>27971031</v>
      </c>
      <c r="G45" s="100">
        <v>21603807</v>
      </c>
      <c r="H45" s="100">
        <v>12123347</v>
      </c>
      <c r="I45" s="100">
        <v>12123347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12123347</v>
      </c>
      <c r="W45" s="100">
        <v>50664206</v>
      </c>
      <c r="X45" s="100">
        <v>-38540859</v>
      </c>
      <c r="Y45" s="101">
        <v>-76.07</v>
      </c>
      <c r="Z45" s="102">
        <v>23525362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727853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16725354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17453207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600000</v>
      </c>
      <c r="F40" s="345">
        <f t="shared" si="9"/>
        <v>600000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150000</v>
      </c>
      <c r="Y40" s="345">
        <f t="shared" si="9"/>
        <v>-150000</v>
      </c>
      <c r="Z40" s="336">
        <f>+IF(X40&lt;&gt;0,+(Y40/X40)*100,0)</f>
        <v>-100</v>
      </c>
      <c r="AA40" s="350">
        <f>SUM(AA41:AA49)</f>
        <v>600000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</v>
      </c>
      <c r="Y41" s="364">
        <v>-50000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100000</v>
      </c>
      <c r="F47" s="53">
        <v>100000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25000</v>
      </c>
      <c r="Y47" s="53">
        <v>-25000</v>
      </c>
      <c r="Z47" s="94">
        <v>-100</v>
      </c>
      <c r="AA47" s="95">
        <v>100000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600000</v>
      </c>
      <c r="F60" s="264">
        <f t="shared" si="14"/>
        <v>600000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150000</v>
      </c>
      <c r="Y60" s="264">
        <f t="shared" si="14"/>
        <v>-150000</v>
      </c>
      <c r="Z60" s="337">
        <f>+IF(X60&lt;&gt;0,+(Y60/X60)*100,0)</f>
        <v>-100</v>
      </c>
      <c r="AA60" s="232">
        <f>+AA57+AA54+AA51+AA40+AA37+AA34+AA22+AA5</f>
        <v>600000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80706368</v>
      </c>
      <c r="D5" s="153">
        <f>SUM(D6:D8)</f>
        <v>0</v>
      </c>
      <c r="E5" s="154">
        <f t="shared" si="0"/>
        <v>60976170</v>
      </c>
      <c r="F5" s="100">
        <f t="shared" si="0"/>
        <v>60976170</v>
      </c>
      <c r="G5" s="100">
        <f t="shared" si="0"/>
        <v>35283485</v>
      </c>
      <c r="H5" s="100">
        <f t="shared" si="0"/>
        <v>270889</v>
      </c>
      <c r="I5" s="100">
        <f t="shared" si="0"/>
        <v>271909</v>
      </c>
      <c r="J5" s="100">
        <f t="shared" si="0"/>
        <v>35826283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35826283</v>
      </c>
      <c r="X5" s="100">
        <f t="shared" si="0"/>
        <v>15244044</v>
      </c>
      <c r="Y5" s="100">
        <f t="shared" si="0"/>
        <v>20582239</v>
      </c>
      <c r="Z5" s="137">
        <f>+IF(X5&lt;&gt;0,+(Y5/X5)*100,0)</f>
        <v>135.01823400667172</v>
      </c>
      <c r="AA5" s="153">
        <f>SUM(AA6:AA8)</f>
        <v>60976170</v>
      </c>
    </row>
    <row r="6" spans="1:27" ht="13.5">
      <c r="A6" s="138" t="s">
        <v>75</v>
      </c>
      <c r="B6" s="136"/>
      <c r="C6" s="155"/>
      <c r="D6" s="155"/>
      <c r="E6" s="156">
        <v>26043838</v>
      </c>
      <c r="F6" s="60">
        <v>26043838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6510960</v>
      </c>
      <c r="Y6" s="60">
        <v>-6510960</v>
      </c>
      <c r="Z6" s="140">
        <v>-100</v>
      </c>
      <c r="AA6" s="155">
        <v>26043838</v>
      </c>
    </row>
    <row r="7" spans="1:27" ht="13.5">
      <c r="A7" s="138" t="s">
        <v>76</v>
      </c>
      <c r="B7" s="136"/>
      <c r="C7" s="157">
        <v>80338147</v>
      </c>
      <c r="D7" s="157"/>
      <c r="E7" s="158">
        <v>17354098</v>
      </c>
      <c r="F7" s="159">
        <v>17354098</v>
      </c>
      <c r="G7" s="159">
        <v>35283485</v>
      </c>
      <c r="H7" s="159">
        <v>270889</v>
      </c>
      <c r="I7" s="159">
        <v>271909</v>
      </c>
      <c r="J7" s="159">
        <v>35826283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35826283</v>
      </c>
      <c r="X7" s="159">
        <v>4338525</v>
      </c>
      <c r="Y7" s="159">
        <v>31487758</v>
      </c>
      <c r="Z7" s="141">
        <v>725.77</v>
      </c>
      <c r="AA7" s="157">
        <v>17354098</v>
      </c>
    </row>
    <row r="8" spans="1:27" ht="13.5">
      <c r="A8" s="138" t="s">
        <v>77</v>
      </c>
      <c r="B8" s="136"/>
      <c r="C8" s="155">
        <v>368221</v>
      </c>
      <c r="D8" s="155"/>
      <c r="E8" s="156">
        <v>17578234</v>
      </c>
      <c r="F8" s="60">
        <v>17578234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4394559</v>
      </c>
      <c r="Y8" s="60">
        <v>-4394559</v>
      </c>
      <c r="Z8" s="140">
        <v>-100</v>
      </c>
      <c r="AA8" s="155">
        <v>17578234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16374881</v>
      </c>
      <c r="F9" s="100">
        <f t="shared" si="1"/>
        <v>16374881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4093720</v>
      </c>
      <c r="Y9" s="100">
        <f t="shared" si="1"/>
        <v>-4093720</v>
      </c>
      <c r="Z9" s="137">
        <f>+IF(X9&lt;&gt;0,+(Y9/X9)*100,0)</f>
        <v>-100</v>
      </c>
      <c r="AA9" s="153">
        <f>SUM(AA10:AA14)</f>
        <v>16374881</v>
      </c>
    </row>
    <row r="10" spans="1:27" ht="13.5">
      <c r="A10" s="138" t="s">
        <v>79</v>
      </c>
      <c r="B10" s="136"/>
      <c r="C10" s="155"/>
      <c r="D10" s="155"/>
      <c r="E10" s="156">
        <v>16374881</v>
      </c>
      <c r="F10" s="60">
        <v>16374881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4093720</v>
      </c>
      <c r="Y10" s="60">
        <v>-4093720</v>
      </c>
      <c r="Z10" s="140">
        <v>-100</v>
      </c>
      <c r="AA10" s="155">
        <v>16374881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5437666</v>
      </c>
      <c r="D15" s="153">
        <f>SUM(D16:D18)</f>
        <v>0</v>
      </c>
      <c r="E15" s="154">
        <f t="shared" si="2"/>
        <v>9504949</v>
      </c>
      <c r="F15" s="100">
        <f t="shared" si="2"/>
        <v>9504949</v>
      </c>
      <c r="G15" s="100">
        <f t="shared" si="2"/>
        <v>0</v>
      </c>
      <c r="H15" s="100">
        <f t="shared" si="2"/>
        <v>1290000</v>
      </c>
      <c r="I15" s="100">
        <f t="shared" si="2"/>
        <v>0</v>
      </c>
      <c r="J15" s="100">
        <f t="shared" si="2"/>
        <v>1290000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1290000</v>
      </c>
      <c r="X15" s="100">
        <f t="shared" si="2"/>
        <v>2376237</v>
      </c>
      <c r="Y15" s="100">
        <f t="shared" si="2"/>
        <v>-1086237</v>
      </c>
      <c r="Z15" s="137">
        <f>+IF(X15&lt;&gt;0,+(Y15/X15)*100,0)</f>
        <v>-45.71248574952751</v>
      </c>
      <c r="AA15" s="153">
        <f>SUM(AA16:AA18)</f>
        <v>9504949</v>
      </c>
    </row>
    <row r="16" spans="1:27" ht="13.5">
      <c r="A16" s="138" t="s">
        <v>85</v>
      </c>
      <c r="B16" s="136"/>
      <c r="C16" s="155">
        <v>5437666</v>
      </c>
      <c r="D16" s="155"/>
      <c r="E16" s="156">
        <v>9504949</v>
      </c>
      <c r="F16" s="60">
        <v>9504949</v>
      </c>
      <c r="G16" s="60"/>
      <c r="H16" s="60">
        <v>1290000</v>
      </c>
      <c r="I16" s="60"/>
      <c r="J16" s="60">
        <v>1290000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1290000</v>
      </c>
      <c r="X16" s="60">
        <v>2376237</v>
      </c>
      <c r="Y16" s="60">
        <v>-1086237</v>
      </c>
      <c r="Z16" s="140">
        <v>-45.71</v>
      </c>
      <c r="AA16" s="155">
        <v>9504949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86144034</v>
      </c>
      <c r="D25" s="168">
        <f>+D5+D9+D15+D19+D24</f>
        <v>0</v>
      </c>
      <c r="E25" s="169">
        <f t="shared" si="4"/>
        <v>86856000</v>
      </c>
      <c r="F25" s="73">
        <f t="shared" si="4"/>
        <v>86856000</v>
      </c>
      <c r="G25" s="73">
        <f t="shared" si="4"/>
        <v>35283485</v>
      </c>
      <c r="H25" s="73">
        <f t="shared" si="4"/>
        <v>1560889</v>
      </c>
      <c r="I25" s="73">
        <f t="shared" si="4"/>
        <v>271909</v>
      </c>
      <c r="J25" s="73">
        <f t="shared" si="4"/>
        <v>37116283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37116283</v>
      </c>
      <c r="X25" s="73">
        <f t="shared" si="4"/>
        <v>21714001</v>
      </c>
      <c r="Y25" s="73">
        <f t="shared" si="4"/>
        <v>15402282</v>
      </c>
      <c r="Z25" s="170">
        <f>+IF(X25&lt;&gt;0,+(Y25/X25)*100,0)</f>
        <v>70.93249189773915</v>
      </c>
      <c r="AA25" s="168">
        <f>+AA5+AA9+AA15+AA19+AA24</f>
        <v>86856000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45227102</v>
      </c>
      <c r="D28" s="153">
        <f>SUM(D29:D31)</f>
        <v>0</v>
      </c>
      <c r="E28" s="154">
        <f t="shared" si="5"/>
        <v>54566002</v>
      </c>
      <c r="F28" s="100">
        <f t="shared" si="5"/>
        <v>54566002</v>
      </c>
      <c r="G28" s="100">
        <f t="shared" si="5"/>
        <v>4371021</v>
      </c>
      <c r="H28" s="100">
        <f t="shared" si="5"/>
        <v>4598893</v>
      </c>
      <c r="I28" s="100">
        <f t="shared" si="5"/>
        <v>3400681</v>
      </c>
      <c r="J28" s="100">
        <f t="shared" si="5"/>
        <v>12370595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12370595</v>
      </c>
      <c r="X28" s="100">
        <f t="shared" si="5"/>
        <v>13641501</v>
      </c>
      <c r="Y28" s="100">
        <f t="shared" si="5"/>
        <v>-1270906</v>
      </c>
      <c r="Z28" s="137">
        <f>+IF(X28&lt;&gt;0,+(Y28/X28)*100,0)</f>
        <v>-9.316467447387204</v>
      </c>
      <c r="AA28" s="153">
        <f>SUM(AA29:AA31)</f>
        <v>54566002</v>
      </c>
    </row>
    <row r="29" spans="1:27" ht="13.5">
      <c r="A29" s="138" t="s">
        <v>75</v>
      </c>
      <c r="B29" s="136"/>
      <c r="C29" s="155">
        <v>24368639</v>
      </c>
      <c r="D29" s="155"/>
      <c r="E29" s="156">
        <v>26043837</v>
      </c>
      <c r="F29" s="60">
        <v>26043837</v>
      </c>
      <c r="G29" s="60">
        <v>2198075</v>
      </c>
      <c r="H29" s="60">
        <v>2375214</v>
      </c>
      <c r="I29" s="60">
        <v>1737078</v>
      </c>
      <c r="J29" s="60">
        <v>6310367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6310367</v>
      </c>
      <c r="X29" s="60">
        <v>6510959</v>
      </c>
      <c r="Y29" s="60">
        <v>-200592</v>
      </c>
      <c r="Z29" s="140">
        <v>-3.08</v>
      </c>
      <c r="AA29" s="155">
        <v>26043837</v>
      </c>
    </row>
    <row r="30" spans="1:27" ht="13.5">
      <c r="A30" s="138" t="s">
        <v>76</v>
      </c>
      <c r="B30" s="136"/>
      <c r="C30" s="157">
        <v>9929720</v>
      </c>
      <c r="D30" s="157"/>
      <c r="E30" s="158">
        <v>13443931</v>
      </c>
      <c r="F30" s="159">
        <v>13443931</v>
      </c>
      <c r="G30" s="159">
        <v>1087234</v>
      </c>
      <c r="H30" s="159">
        <v>1408926</v>
      </c>
      <c r="I30" s="159">
        <v>855273</v>
      </c>
      <c r="J30" s="159">
        <v>3351433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3351433</v>
      </c>
      <c r="X30" s="159">
        <v>3360983</v>
      </c>
      <c r="Y30" s="159">
        <v>-9550</v>
      </c>
      <c r="Z30" s="141">
        <v>-0.28</v>
      </c>
      <c r="AA30" s="157">
        <v>13443931</v>
      </c>
    </row>
    <row r="31" spans="1:27" ht="13.5">
      <c r="A31" s="138" t="s">
        <v>77</v>
      </c>
      <c r="B31" s="136"/>
      <c r="C31" s="155">
        <v>10928743</v>
      </c>
      <c r="D31" s="155"/>
      <c r="E31" s="156">
        <v>15078234</v>
      </c>
      <c r="F31" s="60">
        <v>15078234</v>
      </c>
      <c r="G31" s="60">
        <v>1085712</v>
      </c>
      <c r="H31" s="60">
        <v>814753</v>
      </c>
      <c r="I31" s="60">
        <v>808330</v>
      </c>
      <c r="J31" s="60">
        <v>2708795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2708795</v>
      </c>
      <c r="X31" s="60">
        <v>3769559</v>
      </c>
      <c r="Y31" s="60">
        <v>-1060764</v>
      </c>
      <c r="Z31" s="140">
        <v>-28.14</v>
      </c>
      <c r="AA31" s="155">
        <v>15078234</v>
      </c>
    </row>
    <row r="32" spans="1:27" ht="13.5">
      <c r="A32" s="135" t="s">
        <v>78</v>
      </c>
      <c r="B32" s="136"/>
      <c r="C32" s="153">
        <f aca="true" t="shared" si="6" ref="C32:Y32">SUM(C33:C37)</f>
        <v>8553456</v>
      </c>
      <c r="D32" s="153">
        <f>SUM(D33:D37)</f>
        <v>0</v>
      </c>
      <c r="E32" s="154">
        <f t="shared" si="6"/>
        <v>13874880</v>
      </c>
      <c r="F32" s="100">
        <f t="shared" si="6"/>
        <v>13874880</v>
      </c>
      <c r="G32" s="100">
        <f t="shared" si="6"/>
        <v>839199</v>
      </c>
      <c r="H32" s="100">
        <f t="shared" si="6"/>
        <v>841126</v>
      </c>
      <c r="I32" s="100">
        <f t="shared" si="6"/>
        <v>965306</v>
      </c>
      <c r="J32" s="100">
        <f t="shared" si="6"/>
        <v>2645631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2645631</v>
      </c>
      <c r="X32" s="100">
        <f t="shared" si="6"/>
        <v>3468720</v>
      </c>
      <c r="Y32" s="100">
        <f t="shared" si="6"/>
        <v>-823089</v>
      </c>
      <c r="Z32" s="137">
        <f>+IF(X32&lt;&gt;0,+(Y32/X32)*100,0)</f>
        <v>-23.72889711478586</v>
      </c>
      <c r="AA32" s="153">
        <f>SUM(AA33:AA37)</f>
        <v>13874880</v>
      </c>
    </row>
    <row r="33" spans="1:27" ht="13.5">
      <c r="A33" s="138" t="s">
        <v>79</v>
      </c>
      <c r="B33" s="136"/>
      <c r="C33" s="155">
        <v>8553456</v>
      </c>
      <c r="D33" s="155"/>
      <c r="E33" s="156">
        <v>13874880</v>
      </c>
      <c r="F33" s="60">
        <v>13874880</v>
      </c>
      <c r="G33" s="60">
        <v>839199</v>
      </c>
      <c r="H33" s="60">
        <v>841126</v>
      </c>
      <c r="I33" s="60">
        <v>965306</v>
      </c>
      <c r="J33" s="60">
        <v>2645631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2645631</v>
      </c>
      <c r="X33" s="60">
        <v>3468720</v>
      </c>
      <c r="Y33" s="60">
        <v>-823089</v>
      </c>
      <c r="Z33" s="140">
        <v>-23.73</v>
      </c>
      <c r="AA33" s="155">
        <v>13874880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32561919</v>
      </c>
      <c r="D38" s="153">
        <f>SUM(D39:D41)</f>
        <v>0</v>
      </c>
      <c r="E38" s="154">
        <f t="shared" si="7"/>
        <v>39004950</v>
      </c>
      <c r="F38" s="100">
        <f t="shared" si="7"/>
        <v>39004950</v>
      </c>
      <c r="G38" s="100">
        <f t="shared" si="7"/>
        <v>532161</v>
      </c>
      <c r="H38" s="100">
        <f t="shared" si="7"/>
        <v>713108</v>
      </c>
      <c r="I38" s="100">
        <f t="shared" si="7"/>
        <v>8503493</v>
      </c>
      <c r="J38" s="100">
        <f t="shared" si="7"/>
        <v>9748762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9748762</v>
      </c>
      <c r="X38" s="100">
        <f t="shared" si="7"/>
        <v>9751238</v>
      </c>
      <c r="Y38" s="100">
        <f t="shared" si="7"/>
        <v>-2476</v>
      </c>
      <c r="Z38" s="137">
        <f>+IF(X38&lt;&gt;0,+(Y38/X38)*100,0)</f>
        <v>-0.025391647706680936</v>
      </c>
      <c r="AA38" s="153">
        <f>SUM(AA39:AA41)</f>
        <v>39004950</v>
      </c>
    </row>
    <row r="39" spans="1:27" ht="13.5">
      <c r="A39" s="138" t="s">
        <v>85</v>
      </c>
      <c r="B39" s="136"/>
      <c r="C39" s="155">
        <v>32561919</v>
      </c>
      <c r="D39" s="155"/>
      <c r="E39" s="156">
        <v>39004950</v>
      </c>
      <c r="F39" s="60">
        <v>39004950</v>
      </c>
      <c r="G39" s="60">
        <v>532161</v>
      </c>
      <c r="H39" s="60">
        <v>713108</v>
      </c>
      <c r="I39" s="60">
        <v>8503493</v>
      </c>
      <c r="J39" s="60">
        <v>9748762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9748762</v>
      </c>
      <c r="X39" s="60">
        <v>9751238</v>
      </c>
      <c r="Y39" s="60">
        <v>-2476</v>
      </c>
      <c r="Z39" s="140">
        <v>-0.03</v>
      </c>
      <c r="AA39" s="155">
        <v>39004950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86342477</v>
      </c>
      <c r="D48" s="168">
        <f>+D28+D32+D38+D42+D47</f>
        <v>0</v>
      </c>
      <c r="E48" s="169">
        <f t="shared" si="9"/>
        <v>107445832</v>
      </c>
      <c r="F48" s="73">
        <f t="shared" si="9"/>
        <v>107445832</v>
      </c>
      <c r="G48" s="73">
        <f t="shared" si="9"/>
        <v>5742381</v>
      </c>
      <c r="H48" s="73">
        <f t="shared" si="9"/>
        <v>6153127</v>
      </c>
      <c r="I48" s="73">
        <f t="shared" si="9"/>
        <v>12869480</v>
      </c>
      <c r="J48" s="73">
        <f t="shared" si="9"/>
        <v>24764988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24764988</v>
      </c>
      <c r="X48" s="73">
        <f t="shared" si="9"/>
        <v>26861459</v>
      </c>
      <c r="Y48" s="73">
        <f t="shared" si="9"/>
        <v>-2096471</v>
      </c>
      <c r="Z48" s="170">
        <f>+IF(X48&lt;&gt;0,+(Y48/X48)*100,0)</f>
        <v>-7.80475476034269</v>
      </c>
      <c r="AA48" s="168">
        <f>+AA28+AA32+AA38+AA42+AA47</f>
        <v>107445832</v>
      </c>
    </row>
    <row r="49" spans="1:27" ht="13.5">
      <c r="A49" s="148" t="s">
        <v>49</v>
      </c>
      <c r="B49" s="149"/>
      <c r="C49" s="171">
        <f aca="true" t="shared" si="10" ref="C49:Y49">+C25-C48</f>
        <v>-198443</v>
      </c>
      <c r="D49" s="171">
        <f>+D25-D48</f>
        <v>0</v>
      </c>
      <c r="E49" s="172">
        <f t="shared" si="10"/>
        <v>-20589832</v>
      </c>
      <c r="F49" s="173">
        <f t="shared" si="10"/>
        <v>-20589832</v>
      </c>
      <c r="G49" s="173">
        <f t="shared" si="10"/>
        <v>29541104</v>
      </c>
      <c r="H49" s="173">
        <f t="shared" si="10"/>
        <v>-4592238</v>
      </c>
      <c r="I49" s="173">
        <f t="shared" si="10"/>
        <v>-12597571</v>
      </c>
      <c r="J49" s="173">
        <f t="shared" si="10"/>
        <v>12351295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12351295</v>
      </c>
      <c r="X49" s="173">
        <f>IF(F25=F48,0,X25-X48)</f>
        <v>-5147458</v>
      </c>
      <c r="Y49" s="173">
        <f t="shared" si="10"/>
        <v>17498753</v>
      </c>
      <c r="Z49" s="174">
        <f>+IF(X49&lt;&gt;0,+(Y49/X49)*100,0)</f>
        <v>-339.9494080379092</v>
      </c>
      <c r="AA49" s="171">
        <f>+AA25-AA48</f>
        <v>-20589832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2518928</v>
      </c>
      <c r="D13" s="155">
        <v>0</v>
      </c>
      <c r="E13" s="156">
        <v>1560000</v>
      </c>
      <c r="F13" s="60">
        <v>1560000</v>
      </c>
      <c r="G13" s="60">
        <v>263663</v>
      </c>
      <c r="H13" s="60">
        <v>264847</v>
      </c>
      <c r="I13" s="60">
        <v>265650</v>
      </c>
      <c r="J13" s="60">
        <v>794160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794160</v>
      </c>
      <c r="X13" s="60">
        <v>390000</v>
      </c>
      <c r="Y13" s="60">
        <v>404160</v>
      </c>
      <c r="Z13" s="140">
        <v>103.63</v>
      </c>
      <c r="AA13" s="155">
        <v>1560000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80630082</v>
      </c>
      <c r="D19" s="155">
        <v>0</v>
      </c>
      <c r="E19" s="156">
        <v>84421000</v>
      </c>
      <c r="F19" s="60">
        <v>84421000</v>
      </c>
      <c r="G19" s="60">
        <v>35011000</v>
      </c>
      <c r="H19" s="60">
        <v>1290000</v>
      </c>
      <c r="I19" s="60">
        <v>0</v>
      </c>
      <c r="J19" s="60">
        <v>36301000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36301000</v>
      </c>
      <c r="X19" s="60">
        <v>21105250</v>
      </c>
      <c r="Y19" s="60">
        <v>15195750</v>
      </c>
      <c r="Z19" s="140">
        <v>72</v>
      </c>
      <c r="AA19" s="155">
        <v>84421000</v>
      </c>
    </row>
    <row r="20" spans="1:27" ht="13.5">
      <c r="A20" s="181" t="s">
        <v>35</v>
      </c>
      <c r="B20" s="185"/>
      <c r="C20" s="155">
        <v>42150</v>
      </c>
      <c r="D20" s="155">
        <v>0</v>
      </c>
      <c r="E20" s="156">
        <v>875000</v>
      </c>
      <c r="F20" s="54">
        <v>875000</v>
      </c>
      <c r="G20" s="54">
        <v>8822</v>
      </c>
      <c r="H20" s="54">
        <v>6042</v>
      </c>
      <c r="I20" s="54">
        <v>6259</v>
      </c>
      <c r="J20" s="54">
        <v>21123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21123</v>
      </c>
      <c r="X20" s="54">
        <v>218750</v>
      </c>
      <c r="Y20" s="54">
        <v>-197627</v>
      </c>
      <c r="Z20" s="184">
        <v>-90.34</v>
      </c>
      <c r="AA20" s="130">
        <v>875000</v>
      </c>
    </row>
    <row r="21" spans="1:27" ht="13.5">
      <c r="A21" s="181" t="s">
        <v>115</v>
      </c>
      <c r="B21" s="185"/>
      <c r="C21" s="155">
        <v>180609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83371769</v>
      </c>
      <c r="D22" s="188">
        <f>SUM(D5:D21)</f>
        <v>0</v>
      </c>
      <c r="E22" s="189">
        <f t="shared" si="0"/>
        <v>86856000</v>
      </c>
      <c r="F22" s="190">
        <f t="shared" si="0"/>
        <v>86856000</v>
      </c>
      <c r="G22" s="190">
        <f t="shared" si="0"/>
        <v>35283485</v>
      </c>
      <c r="H22" s="190">
        <f t="shared" si="0"/>
        <v>1560889</v>
      </c>
      <c r="I22" s="190">
        <f t="shared" si="0"/>
        <v>271909</v>
      </c>
      <c r="J22" s="190">
        <f t="shared" si="0"/>
        <v>37116283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37116283</v>
      </c>
      <c r="X22" s="190">
        <f t="shared" si="0"/>
        <v>21714000</v>
      </c>
      <c r="Y22" s="190">
        <f t="shared" si="0"/>
        <v>15402283</v>
      </c>
      <c r="Z22" s="191">
        <f>+IF(X22&lt;&gt;0,+(Y22/X22)*100,0)</f>
        <v>70.93249976973381</v>
      </c>
      <c r="AA22" s="188">
        <f>SUM(AA5:AA21)</f>
        <v>86856000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35329884</v>
      </c>
      <c r="D25" s="155">
        <v>0</v>
      </c>
      <c r="E25" s="156">
        <v>41576174</v>
      </c>
      <c r="F25" s="60">
        <v>41576174</v>
      </c>
      <c r="G25" s="60">
        <v>2980955</v>
      </c>
      <c r="H25" s="60">
        <v>3028436</v>
      </c>
      <c r="I25" s="60">
        <v>3445885</v>
      </c>
      <c r="J25" s="60">
        <v>9455276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9455276</v>
      </c>
      <c r="X25" s="60">
        <v>10394044</v>
      </c>
      <c r="Y25" s="60">
        <v>-938768</v>
      </c>
      <c r="Z25" s="140">
        <v>-9.03</v>
      </c>
      <c r="AA25" s="155">
        <v>41576174</v>
      </c>
    </row>
    <row r="26" spans="1:27" ht="13.5">
      <c r="A26" s="183" t="s">
        <v>38</v>
      </c>
      <c r="B26" s="182"/>
      <c r="C26" s="155">
        <v>7092378</v>
      </c>
      <c r="D26" s="155">
        <v>0</v>
      </c>
      <c r="E26" s="156">
        <v>8271994</v>
      </c>
      <c r="F26" s="60">
        <v>8271994</v>
      </c>
      <c r="G26" s="60">
        <v>678821</v>
      </c>
      <c r="H26" s="60">
        <v>690222</v>
      </c>
      <c r="I26" s="60">
        <v>717469</v>
      </c>
      <c r="J26" s="60">
        <v>2086512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2086512</v>
      </c>
      <c r="X26" s="60">
        <v>2067999</v>
      </c>
      <c r="Y26" s="60">
        <v>18513</v>
      </c>
      <c r="Z26" s="140">
        <v>0.9</v>
      </c>
      <c r="AA26" s="155">
        <v>8271994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1180678</v>
      </c>
      <c r="D28" s="155">
        <v>0</v>
      </c>
      <c r="E28" s="156">
        <v>800000</v>
      </c>
      <c r="F28" s="60">
        <v>800000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200000</v>
      </c>
      <c r="Y28" s="60">
        <v>-200000</v>
      </c>
      <c r="Z28" s="140">
        <v>-100</v>
      </c>
      <c r="AA28" s="155">
        <v>800000</v>
      </c>
    </row>
    <row r="29" spans="1:27" ht="13.5">
      <c r="A29" s="183" t="s">
        <v>40</v>
      </c>
      <c r="B29" s="182"/>
      <c r="C29" s="155">
        <v>249075</v>
      </c>
      <c r="D29" s="155">
        <v>0</v>
      </c>
      <c r="E29" s="156">
        <v>60000</v>
      </c>
      <c r="F29" s="60">
        <v>60000</v>
      </c>
      <c r="G29" s="60">
        <v>4045</v>
      </c>
      <c r="H29" s="60">
        <v>0</v>
      </c>
      <c r="I29" s="60">
        <v>5747</v>
      </c>
      <c r="J29" s="60">
        <v>9792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9792</v>
      </c>
      <c r="X29" s="60">
        <v>15000</v>
      </c>
      <c r="Y29" s="60">
        <v>-5208</v>
      </c>
      <c r="Z29" s="140">
        <v>-34.72</v>
      </c>
      <c r="AA29" s="155">
        <v>60000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924910</v>
      </c>
      <c r="D31" s="155">
        <v>0</v>
      </c>
      <c r="E31" s="156">
        <v>600000</v>
      </c>
      <c r="F31" s="60">
        <v>600000</v>
      </c>
      <c r="G31" s="60">
        <v>86768</v>
      </c>
      <c r="H31" s="60">
        <v>57899</v>
      </c>
      <c r="I31" s="60">
        <v>78237</v>
      </c>
      <c r="J31" s="60">
        <v>222904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222904</v>
      </c>
      <c r="X31" s="60">
        <v>150000</v>
      </c>
      <c r="Y31" s="60">
        <v>72904</v>
      </c>
      <c r="Z31" s="140">
        <v>48.6</v>
      </c>
      <c r="AA31" s="155">
        <v>600000</v>
      </c>
    </row>
    <row r="32" spans="1:27" ht="13.5">
      <c r="A32" s="183" t="s">
        <v>121</v>
      </c>
      <c r="B32" s="182"/>
      <c r="C32" s="155">
        <v>949437</v>
      </c>
      <c r="D32" s="155">
        <v>0</v>
      </c>
      <c r="E32" s="156">
        <v>2832225</v>
      </c>
      <c r="F32" s="60">
        <v>2832225</v>
      </c>
      <c r="G32" s="60">
        <v>178405</v>
      </c>
      <c r="H32" s="60">
        <v>303702</v>
      </c>
      <c r="I32" s="60">
        <v>172880</v>
      </c>
      <c r="J32" s="60">
        <v>654987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654987</v>
      </c>
      <c r="X32" s="60">
        <v>708056</v>
      </c>
      <c r="Y32" s="60">
        <v>-53069</v>
      </c>
      <c r="Z32" s="140">
        <v>-7.5</v>
      </c>
      <c r="AA32" s="155">
        <v>2832225</v>
      </c>
    </row>
    <row r="33" spans="1:27" ht="13.5">
      <c r="A33" s="183" t="s">
        <v>42</v>
      </c>
      <c r="B33" s="182"/>
      <c r="C33" s="155">
        <v>24888445</v>
      </c>
      <c r="D33" s="155">
        <v>0</v>
      </c>
      <c r="E33" s="156">
        <v>29500000</v>
      </c>
      <c r="F33" s="60">
        <v>29500000</v>
      </c>
      <c r="G33" s="60">
        <v>0</v>
      </c>
      <c r="H33" s="60">
        <v>0</v>
      </c>
      <c r="I33" s="60">
        <v>7874241</v>
      </c>
      <c r="J33" s="60">
        <v>7874241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7874241</v>
      </c>
      <c r="X33" s="60">
        <v>7375000</v>
      </c>
      <c r="Y33" s="60">
        <v>499241</v>
      </c>
      <c r="Z33" s="140">
        <v>6.77</v>
      </c>
      <c r="AA33" s="155">
        <v>29500000</v>
      </c>
    </row>
    <row r="34" spans="1:27" ht="13.5">
      <c r="A34" s="183" t="s">
        <v>43</v>
      </c>
      <c r="B34" s="182"/>
      <c r="C34" s="155">
        <v>15727670</v>
      </c>
      <c r="D34" s="155">
        <v>0</v>
      </c>
      <c r="E34" s="156">
        <v>23805439</v>
      </c>
      <c r="F34" s="60">
        <v>23805439</v>
      </c>
      <c r="G34" s="60">
        <v>1813387</v>
      </c>
      <c r="H34" s="60">
        <v>2072868</v>
      </c>
      <c r="I34" s="60">
        <v>575021</v>
      </c>
      <c r="J34" s="60">
        <v>4461276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4461276</v>
      </c>
      <c r="X34" s="60">
        <v>5951360</v>
      </c>
      <c r="Y34" s="60">
        <v>-1490084</v>
      </c>
      <c r="Z34" s="140">
        <v>-25.04</v>
      </c>
      <c r="AA34" s="155">
        <v>23805439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86342477</v>
      </c>
      <c r="D36" s="188">
        <f>SUM(D25:D35)</f>
        <v>0</v>
      </c>
      <c r="E36" s="189">
        <f t="shared" si="1"/>
        <v>107445832</v>
      </c>
      <c r="F36" s="190">
        <f t="shared" si="1"/>
        <v>107445832</v>
      </c>
      <c r="G36" s="190">
        <f t="shared" si="1"/>
        <v>5742381</v>
      </c>
      <c r="H36" s="190">
        <f t="shared" si="1"/>
        <v>6153127</v>
      </c>
      <c r="I36" s="190">
        <f t="shared" si="1"/>
        <v>12869480</v>
      </c>
      <c r="J36" s="190">
        <f t="shared" si="1"/>
        <v>24764988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24764988</v>
      </c>
      <c r="X36" s="190">
        <f t="shared" si="1"/>
        <v>26861459</v>
      </c>
      <c r="Y36" s="190">
        <f t="shared" si="1"/>
        <v>-2096471</v>
      </c>
      <c r="Z36" s="191">
        <f>+IF(X36&lt;&gt;0,+(Y36/X36)*100,0)</f>
        <v>-7.80475476034269</v>
      </c>
      <c r="AA36" s="188">
        <f>SUM(AA25:AA35)</f>
        <v>107445832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-2970708</v>
      </c>
      <c r="D38" s="199">
        <f>+D22-D36</f>
        <v>0</v>
      </c>
      <c r="E38" s="200">
        <f t="shared" si="2"/>
        <v>-20589832</v>
      </c>
      <c r="F38" s="106">
        <f t="shared" si="2"/>
        <v>-20589832</v>
      </c>
      <c r="G38" s="106">
        <f t="shared" si="2"/>
        <v>29541104</v>
      </c>
      <c r="H38" s="106">
        <f t="shared" si="2"/>
        <v>-4592238</v>
      </c>
      <c r="I38" s="106">
        <f t="shared" si="2"/>
        <v>-12597571</v>
      </c>
      <c r="J38" s="106">
        <f t="shared" si="2"/>
        <v>12351295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12351295</v>
      </c>
      <c r="X38" s="106">
        <f>IF(F22=F36,0,X22-X36)</f>
        <v>-5147459</v>
      </c>
      <c r="Y38" s="106">
        <f t="shared" si="2"/>
        <v>17498754</v>
      </c>
      <c r="Z38" s="201">
        <f>+IF(X38&lt;&gt;0,+(Y38/X38)*100,0)</f>
        <v>-339.9493614227913</v>
      </c>
      <c r="AA38" s="199">
        <f>+AA22-AA36</f>
        <v>-20589832</v>
      </c>
    </row>
    <row r="39" spans="1:27" ht="13.5">
      <c r="A39" s="181" t="s">
        <v>46</v>
      </c>
      <c r="B39" s="185"/>
      <c r="C39" s="155">
        <v>2772265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-198443</v>
      </c>
      <c r="D42" s="206">
        <f>SUM(D38:D41)</f>
        <v>0</v>
      </c>
      <c r="E42" s="207">
        <f t="shared" si="3"/>
        <v>-20589832</v>
      </c>
      <c r="F42" s="88">
        <f t="shared" si="3"/>
        <v>-20589832</v>
      </c>
      <c r="G42" s="88">
        <f t="shared" si="3"/>
        <v>29541104</v>
      </c>
      <c r="H42" s="88">
        <f t="shared" si="3"/>
        <v>-4592238</v>
      </c>
      <c r="I42" s="88">
        <f t="shared" si="3"/>
        <v>-12597571</v>
      </c>
      <c r="J42" s="88">
        <f t="shared" si="3"/>
        <v>12351295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12351295</v>
      </c>
      <c r="X42" s="88">
        <f t="shared" si="3"/>
        <v>-5147459</v>
      </c>
      <c r="Y42" s="88">
        <f t="shared" si="3"/>
        <v>17498754</v>
      </c>
      <c r="Z42" s="208">
        <f>+IF(X42&lt;&gt;0,+(Y42/X42)*100,0)</f>
        <v>-339.9493614227913</v>
      </c>
      <c r="AA42" s="206">
        <f>SUM(AA38:AA41)</f>
        <v>-20589832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-198443</v>
      </c>
      <c r="D44" s="210">
        <f>+D42-D43</f>
        <v>0</v>
      </c>
      <c r="E44" s="211">
        <f t="shared" si="4"/>
        <v>-20589832</v>
      </c>
      <c r="F44" s="77">
        <f t="shared" si="4"/>
        <v>-20589832</v>
      </c>
      <c r="G44" s="77">
        <f t="shared" si="4"/>
        <v>29541104</v>
      </c>
      <c r="H44" s="77">
        <f t="shared" si="4"/>
        <v>-4592238</v>
      </c>
      <c r="I44" s="77">
        <f t="shared" si="4"/>
        <v>-12597571</v>
      </c>
      <c r="J44" s="77">
        <f t="shared" si="4"/>
        <v>12351295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12351295</v>
      </c>
      <c r="X44" s="77">
        <f t="shared" si="4"/>
        <v>-5147459</v>
      </c>
      <c r="Y44" s="77">
        <f t="shared" si="4"/>
        <v>17498754</v>
      </c>
      <c r="Z44" s="212">
        <f>+IF(X44&lt;&gt;0,+(Y44/X44)*100,0)</f>
        <v>-339.9493614227913</v>
      </c>
      <c r="AA44" s="210">
        <f>+AA42-AA43</f>
        <v>-20589832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-198443</v>
      </c>
      <c r="D46" s="206">
        <f>SUM(D44:D45)</f>
        <v>0</v>
      </c>
      <c r="E46" s="207">
        <f t="shared" si="5"/>
        <v>-20589832</v>
      </c>
      <c r="F46" s="88">
        <f t="shared" si="5"/>
        <v>-20589832</v>
      </c>
      <c r="G46" s="88">
        <f t="shared" si="5"/>
        <v>29541104</v>
      </c>
      <c r="H46" s="88">
        <f t="shared" si="5"/>
        <v>-4592238</v>
      </c>
      <c r="I46" s="88">
        <f t="shared" si="5"/>
        <v>-12597571</v>
      </c>
      <c r="J46" s="88">
        <f t="shared" si="5"/>
        <v>12351295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12351295</v>
      </c>
      <c r="X46" s="88">
        <f t="shared" si="5"/>
        <v>-5147459</v>
      </c>
      <c r="Y46" s="88">
        <f t="shared" si="5"/>
        <v>17498754</v>
      </c>
      <c r="Z46" s="208">
        <f>+IF(X46&lt;&gt;0,+(Y46/X46)*100,0)</f>
        <v>-339.9493614227913</v>
      </c>
      <c r="AA46" s="206">
        <f>SUM(AA44:AA45)</f>
        <v>-20589832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-198443</v>
      </c>
      <c r="D48" s="217">
        <f>SUM(D46:D47)</f>
        <v>0</v>
      </c>
      <c r="E48" s="218">
        <f t="shared" si="6"/>
        <v>-20589832</v>
      </c>
      <c r="F48" s="219">
        <f t="shared" si="6"/>
        <v>-20589832</v>
      </c>
      <c r="G48" s="219">
        <f t="shared" si="6"/>
        <v>29541104</v>
      </c>
      <c r="H48" s="220">
        <f t="shared" si="6"/>
        <v>-4592238</v>
      </c>
      <c r="I48" s="220">
        <f t="shared" si="6"/>
        <v>-12597571</v>
      </c>
      <c r="J48" s="220">
        <f t="shared" si="6"/>
        <v>12351295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12351295</v>
      </c>
      <c r="X48" s="220">
        <f t="shared" si="6"/>
        <v>-5147459</v>
      </c>
      <c r="Y48" s="220">
        <f t="shared" si="6"/>
        <v>17498754</v>
      </c>
      <c r="Z48" s="221">
        <f>+IF(X48&lt;&gt;0,+(Y48/X48)*100,0)</f>
        <v>-339.9493614227913</v>
      </c>
      <c r="AA48" s="222">
        <f>SUM(AA46:AA47)</f>
        <v>-20589832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2500000</v>
      </c>
      <c r="F5" s="100">
        <f t="shared" si="0"/>
        <v>2500000</v>
      </c>
      <c r="G5" s="100">
        <f t="shared" si="0"/>
        <v>79111</v>
      </c>
      <c r="H5" s="100">
        <f t="shared" si="0"/>
        <v>131790</v>
      </c>
      <c r="I5" s="100">
        <f t="shared" si="0"/>
        <v>142595</v>
      </c>
      <c r="J5" s="100">
        <f t="shared" si="0"/>
        <v>353496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353496</v>
      </c>
      <c r="X5" s="100">
        <f t="shared" si="0"/>
        <v>625000</v>
      </c>
      <c r="Y5" s="100">
        <f t="shared" si="0"/>
        <v>-271504</v>
      </c>
      <c r="Z5" s="137">
        <f>+IF(X5&lt;&gt;0,+(Y5/X5)*100,0)</f>
        <v>-43.44064</v>
      </c>
      <c r="AA5" s="153">
        <f>SUM(AA6:AA8)</f>
        <v>2500000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2500000</v>
      </c>
      <c r="F8" s="60">
        <v>2500000</v>
      </c>
      <c r="G8" s="60">
        <v>79111</v>
      </c>
      <c r="H8" s="60">
        <v>131790</v>
      </c>
      <c r="I8" s="60">
        <v>142595</v>
      </c>
      <c r="J8" s="60">
        <v>353496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353496</v>
      </c>
      <c r="X8" s="60">
        <v>625000</v>
      </c>
      <c r="Y8" s="60">
        <v>-271504</v>
      </c>
      <c r="Z8" s="140">
        <v>-43.44</v>
      </c>
      <c r="AA8" s="62">
        <v>2500000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2500000</v>
      </c>
      <c r="F9" s="100">
        <f t="shared" si="1"/>
        <v>2500000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625000</v>
      </c>
      <c r="Y9" s="100">
        <f t="shared" si="1"/>
        <v>-625000</v>
      </c>
      <c r="Z9" s="137">
        <f>+IF(X9&lt;&gt;0,+(Y9/X9)*100,0)</f>
        <v>-100</v>
      </c>
      <c r="AA9" s="102">
        <f>SUM(AA10:AA14)</f>
        <v>2500000</v>
      </c>
    </row>
    <row r="10" spans="1:27" ht="13.5">
      <c r="A10" s="138" t="s">
        <v>79</v>
      </c>
      <c r="B10" s="136"/>
      <c r="C10" s="155"/>
      <c r="D10" s="155"/>
      <c r="E10" s="156">
        <v>2500000</v>
      </c>
      <c r="F10" s="60">
        <v>2500000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625000</v>
      </c>
      <c r="Y10" s="60">
        <v>-625000</v>
      </c>
      <c r="Z10" s="140">
        <v>-100</v>
      </c>
      <c r="AA10" s="62">
        <v>2500000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5000000</v>
      </c>
      <c r="F25" s="219">
        <f t="shared" si="4"/>
        <v>5000000</v>
      </c>
      <c r="G25" s="219">
        <f t="shared" si="4"/>
        <v>79111</v>
      </c>
      <c r="H25" s="219">
        <f t="shared" si="4"/>
        <v>131790</v>
      </c>
      <c r="I25" s="219">
        <f t="shared" si="4"/>
        <v>142595</v>
      </c>
      <c r="J25" s="219">
        <f t="shared" si="4"/>
        <v>353496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353496</v>
      </c>
      <c r="X25" s="219">
        <f t="shared" si="4"/>
        <v>1250000</v>
      </c>
      <c r="Y25" s="219">
        <f t="shared" si="4"/>
        <v>-896504</v>
      </c>
      <c r="Z25" s="231">
        <f>+IF(X25&lt;&gt;0,+(Y25/X25)*100,0)</f>
        <v>-71.72032</v>
      </c>
      <c r="AA25" s="232">
        <f>+AA5+AA9+AA15+AA19+AA24</f>
        <v>5000000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5000000</v>
      </c>
      <c r="F35" s="60">
        <v>5000000</v>
      </c>
      <c r="G35" s="60">
        <v>79111</v>
      </c>
      <c r="H35" s="60">
        <v>131790</v>
      </c>
      <c r="I35" s="60">
        <v>142595</v>
      </c>
      <c r="J35" s="60">
        <v>353496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353496</v>
      </c>
      <c r="X35" s="60">
        <v>1250000</v>
      </c>
      <c r="Y35" s="60">
        <v>-896504</v>
      </c>
      <c r="Z35" s="140">
        <v>-71.72</v>
      </c>
      <c r="AA35" s="62">
        <v>5000000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5000000</v>
      </c>
      <c r="F36" s="220">
        <f t="shared" si="6"/>
        <v>5000000</v>
      </c>
      <c r="G36" s="220">
        <f t="shared" si="6"/>
        <v>79111</v>
      </c>
      <c r="H36" s="220">
        <f t="shared" si="6"/>
        <v>131790</v>
      </c>
      <c r="I36" s="220">
        <f t="shared" si="6"/>
        <v>142595</v>
      </c>
      <c r="J36" s="220">
        <f t="shared" si="6"/>
        <v>353496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353496</v>
      </c>
      <c r="X36" s="220">
        <f t="shared" si="6"/>
        <v>1250000</v>
      </c>
      <c r="Y36" s="220">
        <f t="shared" si="6"/>
        <v>-896504</v>
      </c>
      <c r="Z36" s="221">
        <f>+IF(X36&lt;&gt;0,+(Y36/X36)*100,0)</f>
        <v>-71.72032</v>
      </c>
      <c r="AA36" s="239">
        <f>SUM(AA32:AA35)</f>
        <v>5000000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43314285</v>
      </c>
      <c r="D6" s="155"/>
      <c r="E6" s="59">
        <v>2500000</v>
      </c>
      <c r="F6" s="60">
        <v>2500000</v>
      </c>
      <c r="G6" s="60">
        <v>3139315</v>
      </c>
      <c r="H6" s="60">
        <v>1513613</v>
      </c>
      <c r="I6" s="60">
        <v>2772624</v>
      </c>
      <c r="J6" s="60">
        <v>2772624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2772624</v>
      </c>
      <c r="X6" s="60">
        <v>625000</v>
      </c>
      <c r="Y6" s="60">
        <v>2147624</v>
      </c>
      <c r="Z6" s="140">
        <v>343.62</v>
      </c>
      <c r="AA6" s="62">
        <v>2500000</v>
      </c>
    </row>
    <row r="7" spans="1:27" ht="13.5">
      <c r="A7" s="249" t="s">
        <v>144</v>
      </c>
      <c r="B7" s="182"/>
      <c r="C7" s="155"/>
      <c r="D7" s="155"/>
      <c r="E7" s="59">
        <v>33505608</v>
      </c>
      <c r="F7" s="60">
        <v>33505608</v>
      </c>
      <c r="G7" s="60">
        <v>68145996</v>
      </c>
      <c r="H7" s="60">
        <v>63404474</v>
      </c>
      <c r="I7" s="60">
        <v>52662993</v>
      </c>
      <c r="J7" s="60">
        <v>52662993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52662993</v>
      </c>
      <c r="X7" s="60">
        <v>8376402</v>
      </c>
      <c r="Y7" s="60">
        <v>44286591</v>
      </c>
      <c r="Z7" s="140">
        <v>528.71</v>
      </c>
      <c r="AA7" s="62">
        <v>33505608</v>
      </c>
    </row>
    <row r="8" spans="1:27" ht="13.5">
      <c r="A8" s="249" t="s">
        <v>145</v>
      </c>
      <c r="B8" s="182"/>
      <c r="C8" s="155">
        <v>2947036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907464</v>
      </c>
      <c r="D9" s="155"/>
      <c r="E9" s="59">
        <v>875000</v>
      </c>
      <c r="F9" s="60">
        <v>875000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218750</v>
      </c>
      <c r="Y9" s="60">
        <v>-218750</v>
      </c>
      <c r="Z9" s="140">
        <v>-100</v>
      </c>
      <c r="AA9" s="62">
        <v>875000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47168785</v>
      </c>
      <c r="D12" s="168">
        <f>SUM(D6:D11)</f>
        <v>0</v>
      </c>
      <c r="E12" s="72">
        <f t="shared" si="0"/>
        <v>36880608</v>
      </c>
      <c r="F12" s="73">
        <f t="shared" si="0"/>
        <v>36880608</v>
      </c>
      <c r="G12" s="73">
        <f t="shared" si="0"/>
        <v>71285311</v>
      </c>
      <c r="H12" s="73">
        <f t="shared" si="0"/>
        <v>64918087</v>
      </c>
      <c r="I12" s="73">
        <f t="shared" si="0"/>
        <v>55435617</v>
      </c>
      <c r="J12" s="73">
        <f t="shared" si="0"/>
        <v>55435617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55435617</v>
      </c>
      <c r="X12" s="73">
        <f t="shared" si="0"/>
        <v>9220152</v>
      </c>
      <c r="Y12" s="73">
        <f t="shared" si="0"/>
        <v>46215465</v>
      </c>
      <c r="Z12" s="170">
        <f>+IF(X12&lt;&gt;0,+(Y12/X12)*100,0)</f>
        <v>501.24406842750534</v>
      </c>
      <c r="AA12" s="74">
        <f>SUM(AA6:AA11)</f>
        <v>36880608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1474849</v>
      </c>
      <c r="D19" s="155"/>
      <c r="E19" s="59">
        <v>1312467</v>
      </c>
      <c r="F19" s="60">
        <v>1312467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328117</v>
      </c>
      <c r="Y19" s="60">
        <v>-328117</v>
      </c>
      <c r="Z19" s="140">
        <v>-100</v>
      </c>
      <c r="AA19" s="62">
        <v>1312467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492517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1967366</v>
      </c>
      <c r="D24" s="168">
        <f>SUM(D15:D23)</f>
        <v>0</v>
      </c>
      <c r="E24" s="76">
        <f t="shared" si="1"/>
        <v>1312467</v>
      </c>
      <c r="F24" s="77">
        <f t="shared" si="1"/>
        <v>1312467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328117</v>
      </c>
      <c r="Y24" s="77">
        <f t="shared" si="1"/>
        <v>-328117</v>
      </c>
      <c r="Z24" s="212">
        <f>+IF(X24&lt;&gt;0,+(Y24/X24)*100,0)</f>
        <v>-100</v>
      </c>
      <c r="AA24" s="79">
        <f>SUM(AA15:AA23)</f>
        <v>1312467</v>
      </c>
    </row>
    <row r="25" spans="1:27" ht="13.5">
      <c r="A25" s="250" t="s">
        <v>159</v>
      </c>
      <c r="B25" s="251"/>
      <c r="C25" s="168">
        <f aca="true" t="shared" si="2" ref="C25:Y25">+C12+C24</f>
        <v>49136151</v>
      </c>
      <c r="D25" s="168">
        <f>+D12+D24</f>
        <v>0</v>
      </c>
      <c r="E25" s="72">
        <f t="shared" si="2"/>
        <v>38193075</v>
      </c>
      <c r="F25" s="73">
        <f t="shared" si="2"/>
        <v>38193075</v>
      </c>
      <c r="G25" s="73">
        <f t="shared" si="2"/>
        <v>71285311</v>
      </c>
      <c r="H25" s="73">
        <f t="shared" si="2"/>
        <v>64918087</v>
      </c>
      <c r="I25" s="73">
        <f t="shared" si="2"/>
        <v>55435617</v>
      </c>
      <c r="J25" s="73">
        <f t="shared" si="2"/>
        <v>55435617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55435617</v>
      </c>
      <c r="X25" s="73">
        <f t="shared" si="2"/>
        <v>9548269</v>
      </c>
      <c r="Y25" s="73">
        <f t="shared" si="2"/>
        <v>45887348</v>
      </c>
      <c r="Z25" s="170">
        <f>+IF(X25&lt;&gt;0,+(Y25/X25)*100,0)</f>
        <v>480.5828993716034</v>
      </c>
      <c r="AA25" s="74">
        <f>+AA12+AA24</f>
        <v>38193075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221535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29165373</v>
      </c>
      <c r="D32" s="155"/>
      <c r="E32" s="59">
        <v>5789689</v>
      </c>
      <c r="F32" s="60">
        <v>5789689</v>
      </c>
      <c r="G32" s="60">
        <v>8358649</v>
      </c>
      <c r="H32" s="60">
        <v>8404193</v>
      </c>
      <c r="I32" s="60">
        <v>17453198</v>
      </c>
      <c r="J32" s="60">
        <v>17453198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17453198</v>
      </c>
      <c r="X32" s="60">
        <v>1447422</v>
      </c>
      <c r="Y32" s="60">
        <v>16005776</v>
      </c>
      <c r="Z32" s="140">
        <v>1105.81</v>
      </c>
      <c r="AA32" s="62">
        <v>5789689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29386908</v>
      </c>
      <c r="D34" s="168">
        <f>SUM(D29:D33)</f>
        <v>0</v>
      </c>
      <c r="E34" s="72">
        <f t="shared" si="3"/>
        <v>5789689</v>
      </c>
      <c r="F34" s="73">
        <f t="shared" si="3"/>
        <v>5789689</v>
      </c>
      <c r="G34" s="73">
        <f t="shared" si="3"/>
        <v>8358649</v>
      </c>
      <c r="H34" s="73">
        <f t="shared" si="3"/>
        <v>8404193</v>
      </c>
      <c r="I34" s="73">
        <f t="shared" si="3"/>
        <v>17453198</v>
      </c>
      <c r="J34" s="73">
        <f t="shared" si="3"/>
        <v>17453198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17453198</v>
      </c>
      <c r="X34" s="73">
        <f t="shared" si="3"/>
        <v>1447422</v>
      </c>
      <c r="Y34" s="73">
        <f t="shared" si="3"/>
        <v>16005776</v>
      </c>
      <c r="Z34" s="170">
        <f>+IF(X34&lt;&gt;0,+(Y34/X34)*100,0)</f>
        <v>1105.8126793706326</v>
      </c>
      <c r="AA34" s="74">
        <f>SUM(AA29:AA33)</f>
        <v>5789689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850000</v>
      </c>
      <c r="F37" s="60">
        <v>850000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212500</v>
      </c>
      <c r="Y37" s="60">
        <v>-212500</v>
      </c>
      <c r="Z37" s="140">
        <v>-100</v>
      </c>
      <c r="AA37" s="62">
        <v>850000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850000</v>
      </c>
      <c r="F39" s="77">
        <f t="shared" si="4"/>
        <v>850000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212500</v>
      </c>
      <c r="Y39" s="77">
        <f t="shared" si="4"/>
        <v>-212500</v>
      </c>
      <c r="Z39" s="212">
        <f>+IF(X39&lt;&gt;0,+(Y39/X39)*100,0)</f>
        <v>-100</v>
      </c>
      <c r="AA39" s="79">
        <f>SUM(AA37:AA38)</f>
        <v>850000</v>
      </c>
    </row>
    <row r="40" spans="1:27" ht="13.5">
      <c r="A40" s="250" t="s">
        <v>167</v>
      </c>
      <c r="B40" s="251"/>
      <c r="C40" s="168">
        <f aca="true" t="shared" si="5" ref="C40:Y40">+C34+C39</f>
        <v>29386908</v>
      </c>
      <c r="D40" s="168">
        <f>+D34+D39</f>
        <v>0</v>
      </c>
      <c r="E40" s="72">
        <f t="shared" si="5"/>
        <v>6639689</v>
      </c>
      <c r="F40" s="73">
        <f t="shared" si="5"/>
        <v>6639689</v>
      </c>
      <c r="G40" s="73">
        <f t="shared" si="5"/>
        <v>8358649</v>
      </c>
      <c r="H40" s="73">
        <f t="shared" si="5"/>
        <v>8404193</v>
      </c>
      <c r="I40" s="73">
        <f t="shared" si="5"/>
        <v>17453198</v>
      </c>
      <c r="J40" s="73">
        <f t="shared" si="5"/>
        <v>17453198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17453198</v>
      </c>
      <c r="X40" s="73">
        <f t="shared" si="5"/>
        <v>1659922</v>
      </c>
      <c r="Y40" s="73">
        <f t="shared" si="5"/>
        <v>15793276</v>
      </c>
      <c r="Z40" s="170">
        <f>+IF(X40&lt;&gt;0,+(Y40/X40)*100,0)</f>
        <v>951.4468752146184</v>
      </c>
      <c r="AA40" s="74">
        <f>+AA34+AA39</f>
        <v>6639689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19749243</v>
      </c>
      <c r="D42" s="257">
        <f>+D25-D40</f>
        <v>0</v>
      </c>
      <c r="E42" s="258">
        <f t="shared" si="6"/>
        <v>31553386</v>
      </c>
      <c r="F42" s="259">
        <f t="shared" si="6"/>
        <v>31553386</v>
      </c>
      <c r="G42" s="259">
        <f t="shared" si="6"/>
        <v>62926662</v>
      </c>
      <c r="H42" s="259">
        <f t="shared" si="6"/>
        <v>56513894</v>
      </c>
      <c r="I42" s="259">
        <f t="shared" si="6"/>
        <v>37982419</v>
      </c>
      <c r="J42" s="259">
        <f t="shared" si="6"/>
        <v>37982419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37982419</v>
      </c>
      <c r="X42" s="259">
        <f t="shared" si="6"/>
        <v>7888347</v>
      </c>
      <c r="Y42" s="259">
        <f t="shared" si="6"/>
        <v>30094072</v>
      </c>
      <c r="Z42" s="260">
        <f>+IF(X42&lt;&gt;0,+(Y42/X42)*100,0)</f>
        <v>381.5003574259601</v>
      </c>
      <c r="AA42" s="261">
        <f>+AA25-AA40</f>
        <v>31553386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19749243</v>
      </c>
      <c r="D45" s="155"/>
      <c r="E45" s="59">
        <v>31553386</v>
      </c>
      <c r="F45" s="60">
        <v>31553386</v>
      </c>
      <c r="G45" s="60">
        <v>62926662</v>
      </c>
      <c r="H45" s="60">
        <v>56513894</v>
      </c>
      <c r="I45" s="60">
        <v>37982419</v>
      </c>
      <c r="J45" s="60">
        <v>37982419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37982419</v>
      </c>
      <c r="X45" s="60">
        <v>7888347</v>
      </c>
      <c r="Y45" s="60">
        <v>30094072</v>
      </c>
      <c r="Z45" s="139">
        <v>381.5</v>
      </c>
      <c r="AA45" s="62">
        <v>31553386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19749243</v>
      </c>
      <c r="D48" s="217">
        <f>SUM(D45:D47)</f>
        <v>0</v>
      </c>
      <c r="E48" s="264">
        <f t="shared" si="7"/>
        <v>31553386</v>
      </c>
      <c r="F48" s="219">
        <f t="shared" si="7"/>
        <v>31553386</v>
      </c>
      <c r="G48" s="219">
        <f t="shared" si="7"/>
        <v>62926662</v>
      </c>
      <c r="H48" s="219">
        <f t="shared" si="7"/>
        <v>56513894</v>
      </c>
      <c r="I48" s="219">
        <f t="shared" si="7"/>
        <v>37982419</v>
      </c>
      <c r="J48" s="219">
        <f t="shared" si="7"/>
        <v>37982419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37982419</v>
      </c>
      <c r="X48" s="219">
        <f t="shared" si="7"/>
        <v>7888347</v>
      </c>
      <c r="Y48" s="219">
        <f t="shared" si="7"/>
        <v>30094072</v>
      </c>
      <c r="Z48" s="265">
        <f>+IF(X48&lt;&gt;0,+(Y48/X48)*100,0)</f>
        <v>381.5003574259601</v>
      </c>
      <c r="AA48" s="232">
        <f>SUM(AA45:AA47)</f>
        <v>31553386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42150</v>
      </c>
      <c r="D6" s="155"/>
      <c r="E6" s="59">
        <v>875250</v>
      </c>
      <c r="F6" s="60">
        <v>875250</v>
      </c>
      <c r="G6" s="60">
        <v>305480</v>
      </c>
      <c r="H6" s="60">
        <v>470452</v>
      </c>
      <c r="I6" s="60">
        <v>160859</v>
      </c>
      <c r="J6" s="60">
        <v>936791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936791</v>
      </c>
      <c r="X6" s="60">
        <v>790000</v>
      </c>
      <c r="Y6" s="60">
        <v>146791</v>
      </c>
      <c r="Z6" s="140">
        <v>18.58</v>
      </c>
      <c r="AA6" s="62">
        <v>875250</v>
      </c>
    </row>
    <row r="7" spans="1:27" ht="13.5">
      <c r="A7" s="249" t="s">
        <v>178</v>
      </c>
      <c r="B7" s="182"/>
      <c r="C7" s="155">
        <v>85236693</v>
      </c>
      <c r="D7" s="155"/>
      <c r="E7" s="59">
        <v>84421020</v>
      </c>
      <c r="F7" s="60">
        <v>84421020</v>
      </c>
      <c r="G7" s="60">
        <v>35011000</v>
      </c>
      <c r="H7" s="60">
        <v>1290000</v>
      </c>
      <c r="I7" s="60"/>
      <c r="J7" s="60">
        <v>36301000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36301000</v>
      </c>
      <c r="X7" s="60">
        <v>35428020</v>
      </c>
      <c r="Y7" s="60">
        <v>872980</v>
      </c>
      <c r="Z7" s="140">
        <v>2.46</v>
      </c>
      <c r="AA7" s="62">
        <v>84421020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2518928</v>
      </c>
      <c r="D9" s="155"/>
      <c r="E9" s="59">
        <v>1559977</v>
      </c>
      <c r="F9" s="60">
        <v>1559977</v>
      </c>
      <c r="G9" s="60">
        <v>263669</v>
      </c>
      <c r="H9" s="60">
        <v>264847</v>
      </c>
      <c r="I9" s="60">
        <v>265650</v>
      </c>
      <c r="J9" s="60">
        <v>794166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794166</v>
      </c>
      <c r="X9" s="60">
        <v>450990</v>
      </c>
      <c r="Y9" s="60">
        <v>343176</v>
      </c>
      <c r="Z9" s="140">
        <v>76.09</v>
      </c>
      <c r="AA9" s="62">
        <v>1559977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-85403746</v>
      </c>
      <c r="D12" s="155"/>
      <c r="E12" s="59">
        <v>-77085170</v>
      </c>
      <c r="F12" s="60">
        <v>-77085170</v>
      </c>
      <c r="G12" s="60">
        <v>-6202975</v>
      </c>
      <c r="H12" s="60">
        <v>-6571443</v>
      </c>
      <c r="I12" s="60">
        <v>-4493758</v>
      </c>
      <c r="J12" s="60">
        <v>-17268176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-17268176</v>
      </c>
      <c r="X12" s="60">
        <v>-19804089</v>
      </c>
      <c r="Y12" s="60">
        <v>2535913</v>
      </c>
      <c r="Z12" s="140">
        <v>-12.8</v>
      </c>
      <c r="AA12" s="62">
        <v>-77085170</v>
      </c>
    </row>
    <row r="13" spans="1:27" ht="13.5">
      <c r="A13" s="249" t="s">
        <v>40</v>
      </c>
      <c r="B13" s="182"/>
      <c r="C13" s="155"/>
      <c r="D13" s="155"/>
      <c r="E13" s="59">
        <v>-60000</v>
      </c>
      <c r="F13" s="60">
        <v>-60000</v>
      </c>
      <c r="G13" s="60">
        <v>-4045</v>
      </c>
      <c r="H13" s="60">
        <v>-4375</v>
      </c>
      <c r="I13" s="60">
        <v>-5747</v>
      </c>
      <c r="J13" s="60">
        <v>-14167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-14167</v>
      </c>
      <c r="X13" s="60">
        <v>-15000</v>
      </c>
      <c r="Y13" s="60">
        <v>833</v>
      </c>
      <c r="Z13" s="140">
        <v>-5.55</v>
      </c>
      <c r="AA13" s="62">
        <v>-60000</v>
      </c>
    </row>
    <row r="14" spans="1:27" ht="13.5">
      <c r="A14" s="249" t="s">
        <v>42</v>
      </c>
      <c r="B14" s="182"/>
      <c r="C14" s="155"/>
      <c r="D14" s="155"/>
      <c r="E14" s="59">
        <v>-29500000</v>
      </c>
      <c r="F14" s="60">
        <v>-29500000</v>
      </c>
      <c r="G14" s="60">
        <v>-1402098</v>
      </c>
      <c r="H14" s="60">
        <v>-1816705</v>
      </c>
      <c r="I14" s="60">
        <v>-5407464</v>
      </c>
      <c r="J14" s="60">
        <v>-8626267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-8626267</v>
      </c>
      <c r="X14" s="60">
        <v>-9500000</v>
      </c>
      <c r="Y14" s="60">
        <v>873733</v>
      </c>
      <c r="Z14" s="140">
        <v>-9.2</v>
      </c>
      <c r="AA14" s="62">
        <v>-29500000</v>
      </c>
    </row>
    <row r="15" spans="1:27" ht="13.5">
      <c r="A15" s="250" t="s">
        <v>184</v>
      </c>
      <c r="B15" s="251"/>
      <c r="C15" s="168">
        <f aca="true" t="shared" si="0" ref="C15:Y15">SUM(C6:C14)</f>
        <v>2394025</v>
      </c>
      <c r="D15" s="168">
        <f>SUM(D6:D14)</f>
        <v>0</v>
      </c>
      <c r="E15" s="72">
        <f t="shared" si="0"/>
        <v>-19788923</v>
      </c>
      <c r="F15" s="73">
        <f t="shared" si="0"/>
        <v>-19788923</v>
      </c>
      <c r="G15" s="73">
        <f t="shared" si="0"/>
        <v>27971031</v>
      </c>
      <c r="H15" s="73">
        <f t="shared" si="0"/>
        <v>-6367224</v>
      </c>
      <c r="I15" s="73">
        <f t="shared" si="0"/>
        <v>-9480460</v>
      </c>
      <c r="J15" s="73">
        <f t="shared" si="0"/>
        <v>12123347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12123347</v>
      </c>
      <c r="X15" s="73">
        <f t="shared" si="0"/>
        <v>7349921</v>
      </c>
      <c r="Y15" s="73">
        <f t="shared" si="0"/>
        <v>4773426</v>
      </c>
      <c r="Z15" s="170">
        <f>+IF(X15&lt;&gt;0,+(Y15/X15)*100,0)</f>
        <v>64.9452694797672</v>
      </c>
      <c r="AA15" s="74">
        <f>SUM(AA6:AA14)</f>
        <v>-19788923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185861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-272214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-86353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-529212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-529212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1778460</v>
      </c>
      <c r="D36" s="153">
        <f>+D15+D25+D34</f>
        <v>0</v>
      </c>
      <c r="E36" s="99">
        <f t="shared" si="3"/>
        <v>-19788923</v>
      </c>
      <c r="F36" s="100">
        <f t="shared" si="3"/>
        <v>-19788923</v>
      </c>
      <c r="G36" s="100">
        <f t="shared" si="3"/>
        <v>27971031</v>
      </c>
      <c r="H36" s="100">
        <f t="shared" si="3"/>
        <v>-6367224</v>
      </c>
      <c r="I36" s="100">
        <f t="shared" si="3"/>
        <v>-9480460</v>
      </c>
      <c r="J36" s="100">
        <f t="shared" si="3"/>
        <v>12123347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12123347</v>
      </c>
      <c r="X36" s="100">
        <f t="shared" si="3"/>
        <v>7349921</v>
      </c>
      <c r="Y36" s="100">
        <f t="shared" si="3"/>
        <v>4773426</v>
      </c>
      <c r="Z36" s="137">
        <f>+IF(X36&lt;&gt;0,+(Y36/X36)*100,0)</f>
        <v>64.9452694797672</v>
      </c>
      <c r="AA36" s="102">
        <f>+AA15+AA25+AA34</f>
        <v>-19788923</v>
      </c>
    </row>
    <row r="37" spans="1:27" ht="13.5">
      <c r="A37" s="249" t="s">
        <v>199</v>
      </c>
      <c r="B37" s="182"/>
      <c r="C37" s="153">
        <v>41535826</v>
      </c>
      <c r="D37" s="153"/>
      <c r="E37" s="99">
        <v>43314285</v>
      </c>
      <c r="F37" s="100">
        <v>43314285</v>
      </c>
      <c r="G37" s="100"/>
      <c r="H37" s="100">
        <v>27971031</v>
      </c>
      <c r="I37" s="100">
        <v>21603807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43314285</v>
      </c>
      <c r="Y37" s="100">
        <v>-43314285</v>
      </c>
      <c r="Z37" s="137">
        <v>-100</v>
      </c>
      <c r="AA37" s="102">
        <v>43314285</v>
      </c>
    </row>
    <row r="38" spans="1:27" ht="13.5">
      <c r="A38" s="269" t="s">
        <v>200</v>
      </c>
      <c r="B38" s="256"/>
      <c r="C38" s="257">
        <v>43314286</v>
      </c>
      <c r="D38" s="257"/>
      <c r="E38" s="258">
        <v>23525362</v>
      </c>
      <c r="F38" s="259">
        <v>23525362</v>
      </c>
      <c r="G38" s="259">
        <v>27971031</v>
      </c>
      <c r="H38" s="259">
        <v>21603807</v>
      </c>
      <c r="I38" s="259">
        <v>12123347</v>
      </c>
      <c r="J38" s="259">
        <v>12123347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12123347</v>
      </c>
      <c r="X38" s="259">
        <v>50664206</v>
      </c>
      <c r="Y38" s="259">
        <v>-38540859</v>
      </c>
      <c r="Z38" s="260">
        <v>-76.07</v>
      </c>
      <c r="AA38" s="261">
        <v>23525362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5000000</v>
      </c>
      <c r="F5" s="106">
        <f t="shared" si="0"/>
        <v>5000000</v>
      </c>
      <c r="G5" s="106">
        <f t="shared" si="0"/>
        <v>79111</v>
      </c>
      <c r="H5" s="106">
        <f t="shared" si="0"/>
        <v>131790</v>
      </c>
      <c r="I5" s="106">
        <f t="shared" si="0"/>
        <v>142595</v>
      </c>
      <c r="J5" s="106">
        <f t="shared" si="0"/>
        <v>353496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353496</v>
      </c>
      <c r="X5" s="106">
        <f t="shared" si="0"/>
        <v>1250000</v>
      </c>
      <c r="Y5" s="106">
        <f t="shared" si="0"/>
        <v>-896504</v>
      </c>
      <c r="Z5" s="201">
        <f>+IF(X5&lt;&gt;0,+(Y5/X5)*100,0)</f>
        <v>-71.72032</v>
      </c>
      <c r="AA5" s="199">
        <f>SUM(AA11:AA18)</f>
        <v>5000000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5000000</v>
      </c>
      <c r="F15" s="60">
        <v>5000000</v>
      </c>
      <c r="G15" s="60">
        <v>79111</v>
      </c>
      <c r="H15" s="60">
        <v>131790</v>
      </c>
      <c r="I15" s="60">
        <v>142595</v>
      </c>
      <c r="J15" s="60">
        <v>353496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353496</v>
      </c>
      <c r="X15" s="60">
        <v>1250000</v>
      </c>
      <c r="Y15" s="60">
        <v>-896504</v>
      </c>
      <c r="Z15" s="140">
        <v>-71.72</v>
      </c>
      <c r="AA15" s="155">
        <v>5000000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5000000</v>
      </c>
      <c r="F45" s="54">
        <f t="shared" si="7"/>
        <v>5000000</v>
      </c>
      <c r="G45" s="54">
        <f t="shared" si="7"/>
        <v>79111</v>
      </c>
      <c r="H45" s="54">
        <f t="shared" si="7"/>
        <v>131790</v>
      </c>
      <c r="I45" s="54">
        <f t="shared" si="7"/>
        <v>142595</v>
      </c>
      <c r="J45" s="54">
        <f t="shared" si="7"/>
        <v>353496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353496</v>
      </c>
      <c r="X45" s="54">
        <f t="shared" si="7"/>
        <v>1250000</v>
      </c>
      <c r="Y45" s="54">
        <f t="shared" si="7"/>
        <v>-896504</v>
      </c>
      <c r="Z45" s="184">
        <f t="shared" si="5"/>
        <v>-71.72032</v>
      </c>
      <c r="AA45" s="130">
        <f t="shared" si="8"/>
        <v>5000000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5000000</v>
      </c>
      <c r="F49" s="220">
        <f t="shared" si="9"/>
        <v>5000000</v>
      </c>
      <c r="G49" s="220">
        <f t="shared" si="9"/>
        <v>79111</v>
      </c>
      <c r="H49" s="220">
        <f t="shared" si="9"/>
        <v>131790</v>
      </c>
      <c r="I49" s="220">
        <f t="shared" si="9"/>
        <v>142595</v>
      </c>
      <c r="J49" s="220">
        <f t="shared" si="9"/>
        <v>353496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353496</v>
      </c>
      <c r="X49" s="220">
        <f t="shared" si="9"/>
        <v>1250000</v>
      </c>
      <c r="Y49" s="220">
        <f t="shared" si="9"/>
        <v>-896504</v>
      </c>
      <c r="Z49" s="221">
        <f t="shared" si="5"/>
        <v>-71.72032</v>
      </c>
      <c r="AA49" s="222">
        <f>SUM(AA41:AA48)</f>
        <v>5000000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600000</v>
      </c>
      <c r="F51" s="54">
        <f t="shared" si="10"/>
        <v>600000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150000</v>
      </c>
      <c r="Y51" s="54">
        <f t="shared" si="10"/>
        <v>-150000</v>
      </c>
      <c r="Z51" s="184">
        <f>+IF(X51&lt;&gt;0,+(Y51/X51)*100,0)</f>
        <v>-100</v>
      </c>
      <c r="AA51" s="130">
        <f>SUM(AA57:AA61)</f>
        <v>600000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600000</v>
      </c>
      <c r="F61" s="60">
        <v>600000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150000</v>
      </c>
      <c r="Y61" s="60">
        <v>-150000</v>
      </c>
      <c r="Z61" s="140">
        <v>-100</v>
      </c>
      <c r="AA61" s="155">
        <v>600000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900000</v>
      </c>
      <c r="F68" s="60"/>
      <c r="G68" s="60">
        <v>86678</v>
      </c>
      <c r="H68" s="60">
        <v>57899</v>
      </c>
      <c r="I68" s="60">
        <v>78237</v>
      </c>
      <c r="J68" s="60">
        <v>222814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222814</v>
      </c>
      <c r="X68" s="60"/>
      <c r="Y68" s="60">
        <v>222814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900000</v>
      </c>
      <c r="F69" s="220">
        <f t="shared" si="12"/>
        <v>0</v>
      </c>
      <c r="G69" s="220">
        <f t="shared" si="12"/>
        <v>86678</v>
      </c>
      <c r="H69" s="220">
        <f t="shared" si="12"/>
        <v>57899</v>
      </c>
      <c r="I69" s="220">
        <f t="shared" si="12"/>
        <v>78237</v>
      </c>
      <c r="J69" s="220">
        <f t="shared" si="12"/>
        <v>222814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222814</v>
      </c>
      <c r="X69" s="220">
        <f t="shared" si="12"/>
        <v>0</v>
      </c>
      <c r="Y69" s="220">
        <f t="shared" si="12"/>
        <v>222814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5000000</v>
      </c>
      <c r="F40" s="345">
        <f t="shared" si="9"/>
        <v>5000000</v>
      </c>
      <c r="G40" s="345">
        <f t="shared" si="9"/>
        <v>79111</v>
      </c>
      <c r="H40" s="343">
        <f t="shared" si="9"/>
        <v>131790</v>
      </c>
      <c r="I40" s="343">
        <f t="shared" si="9"/>
        <v>142595</v>
      </c>
      <c r="J40" s="345">
        <f t="shared" si="9"/>
        <v>353496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353496</v>
      </c>
      <c r="X40" s="343">
        <f t="shared" si="9"/>
        <v>1250000</v>
      </c>
      <c r="Y40" s="345">
        <f t="shared" si="9"/>
        <v>-896504</v>
      </c>
      <c r="Z40" s="336">
        <f>+IF(X40&lt;&gt;0,+(Y40/X40)*100,0)</f>
        <v>-71.72032</v>
      </c>
      <c r="AA40" s="350">
        <f>SUM(AA41:AA49)</f>
        <v>5000000</v>
      </c>
    </row>
    <row r="41" spans="1:27" ht="13.5">
      <c r="A41" s="361" t="s">
        <v>247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1500000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2500000</v>
      </c>
      <c r="F43" s="370">
        <v>2500000</v>
      </c>
      <c r="G43" s="370">
        <v>79111</v>
      </c>
      <c r="H43" s="305">
        <v>131790</v>
      </c>
      <c r="I43" s="305">
        <v>142595</v>
      </c>
      <c r="J43" s="370">
        <v>353496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353496</v>
      </c>
      <c r="X43" s="305">
        <v>625000</v>
      </c>
      <c r="Y43" s="370">
        <v>-271504</v>
      </c>
      <c r="Z43" s="371">
        <v>-43.44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1000000</v>
      </c>
      <c r="F49" s="53">
        <v>1000000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250000</v>
      </c>
      <c r="Y49" s="53">
        <v>-250000</v>
      </c>
      <c r="Z49" s="94">
        <v>-100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5000000</v>
      </c>
      <c r="G60" s="264">
        <f t="shared" si="14"/>
        <v>79111</v>
      </c>
      <c r="H60" s="219">
        <f t="shared" si="14"/>
        <v>131790</v>
      </c>
      <c r="I60" s="219">
        <f t="shared" si="14"/>
        <v>142595</v>
      </c>
      <c r="J60" s="264">
        <f t="shared" si="14"/>
        <v>353496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353496</v>
      </c>
      <c r="X60" s="219">
        <f t="shared" si="14"/>
        <v>1250000</v>
      </c>
      <c r="Y60" s="264">
        <f t="shared" si="14"/>
        <v>-896504</v>
      </c>
      <c r="Z60" s="337">
        <f>+IF(X60&lt;&gt;0,+(Y60/X60)*100,0)</f>
        <v>-71.72032</v>
      </c>
      <c r="AA60" s="232">
        <f>+AA57+AA54+AA51+AA40+AA37+AA34+AA22+AA5</f>
        <v>5000000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2013-11-04T12:40:10Z</dcterms:created>
  <dcterms:modified xsi:type="dcterms:W3CDTF">2013-11-04T12:40:14Z</dcterms:modified>
  <cp:category/>
  <cp:version/>
  <cp:contentType/>
  <cp:contentStatus/>
</cp:coreProperties>
</file>