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<sst xmlns="http://schemas.openxmlformats.org/spreadsheetml/2006/main" count="855" uniqueCount="302">
  <si>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Western Cape: Cape Winelands DM(DC2)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</si>
  <si>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</si>
  <si>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</si>
  <si>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</si>
  <si>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</si>
  <si>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</si>
  <si>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</si>
  <si>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</si>
  <si>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</si>
  <si>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</si>
  <si>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</si>
  <si>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</si>
  <si>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</si>
  <si>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</si>
  <si>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</si>
  <si>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</si>
  <si>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</si>
  <si>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</si>
  <si>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</si>
  <si>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</si>
  <si>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</si>
  <si>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</si>
  <si>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</si>
  <si>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</si>
  <si>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</si>
  <si>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</si>
  <si>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</si>
  <si>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</si>
  <si>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</si>
  <si>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</si>
  <si>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</si>
  <si>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</si>
  <si>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</si>
  <si>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</si>
  <si>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</si>
  <si>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</si>
  <si>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</si>
  <si>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</si>
  <si>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</si>
  <si>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</si>
  <si>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</si>
  <si>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</si>
  <si>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</si>
  <si>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</si>
  <si>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</si>
  <si>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</si>
  <si>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</si>
  <si>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</si>
  <si>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</si>
  <si>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</si>
  <si>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</si>
  <si>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</si>
  <si>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</si>
  <si>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</si>
  <si>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</si>
  <si>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</si>
  <si>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</si>
  <si>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</si>
  <si>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</si>
  <si>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</si>
  <si>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</si>
  <si>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</si>
  <si>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</si>
  <si>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</si>
  <si>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</si>
  <si>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</si>
  <si>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</si>
  <si>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</si>
  <si>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</si>
  <si>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</si>
  <si>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Winelands DM(DC2)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</si>
  <si>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</si>
  <si>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</si>
  <si>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</si>
  <si>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</si>
  <si>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</si>
  <si>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</si>
  <si>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</si>
  <si>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</si>
  <si>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</si>
  <si>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</si>
  <si>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</si>
  <si>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</si>
  <si>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</si>
  <si>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</si>
  <si>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</si>
  <si>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</si>
  <si>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</si>
  <si>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</si>
  <si>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</si>
  <si>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</si>
  <si>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</si>
  <si>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</si>
  <si>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</si>
  <si>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</si>
  <si>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</si>
  <si>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</si>
  <si>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</si>
  <si>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</si>
  <si>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</si>
  <si>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Winelands DM(DC2)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</si>
  <si>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</si>
  <si>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</si>
  <si>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</si>
  <si>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</si>
  <si>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</si>
  <si>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</si>
  <si>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</si>
  <si>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</si>
  <si>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</si>
  <si>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</si>
  <si>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</si>
  <si>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</si>
  <si>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</si>
  <si>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</si>
  <si>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</si>
  <si>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</si>
  <si>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</si>
  <si>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</si>
  <si>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</si>
  <si>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</si>
  <si>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</si>
  <si>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</si>
  <si>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</si>
  <si>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</si>
  <si>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</si>
  <si>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</si>
  <si>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</si>
  <si>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</si>
  <si>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Winelands DM(DC2)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</si>
  <si>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</si>
  <si>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</si>
  <si>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</si>
  <si>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</si>
  <si>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</si>
  <si>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</si>
  <si>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</si>
  <si>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</si>
  <si>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</si>
  <si>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</si>
  <si>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Winelands DM(DC2)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</si>
  <si>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</si>
  <si>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</si>
  <si>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</si>
  <si>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</si>
  <si>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</si>
  <si>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</si>
  <si>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</si>
  <si>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</si>
  <si>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</si>
  <si>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</si>
  <si>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</si>
  <si>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</si>
  <si>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</si>
  <si>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</si>
  <si>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</si>
  <si>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</si>
  <si>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</si>
  <si>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</si>
  <si>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</si>
  <si>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</si>
  <si>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</si>
  <si>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</si>
  <si>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</si>
  <si>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</si>
  <si>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</si>
  <si>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</si>
  <si>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</si>
  <si>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</si>
  <si>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</si>
  <si>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</si>
  <si>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</si>
  <si>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</si>
  <si>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</si>
  <si>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Winelands DM(DC2)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</si>
  <si>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</si>
  <si>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</si>
  <si>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</si>
  <si>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</si>
  <si>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</si>
  <si>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</si>
  <si>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</si>
  <si>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</si>
  <si>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</si>
  <si>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</si>
  <si>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</si>
  <si>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</si>
  <si>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</si>
  <si>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</si>
  <si>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</si>
  <si>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</si>
  <si>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</si>
  <si>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</si>
  <si>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</si>
  <si>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</si>
  <si>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</si>
  <si>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</si>
  <si>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</si>
  <si>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</si>
  <si>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</si>
  <si>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</si>
  <si>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Winelands DM(DC2)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</si>
  <si>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</si>
  <si>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</si>
  <si>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</si>
  <si>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</si>
  <si>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</si>
  <si>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</si>
  <si>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</si>
  <si>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</si>
  <si>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</si>
  <si>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</si>
  <si>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</si>
  <si>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</si>
  <si>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</si>
  <si>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</si>
  <si>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</si>
  <si>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</si>
  <si>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</si>
  <si>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</si>
  <si>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</si>
  <si>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</si>
  <si>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</si>
  <si>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</si>
  <si>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</si>
  <si>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</si>
  <si>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Winelands DM(DC2)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</si>
  <si>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</si>
  <si>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</si>
  <si>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</si>
  <si>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</si>
  <si>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</si>
  <si>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</si>
  <si>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</si>
  <si>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</si>
  <si>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</si>
  <si>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</si>
  <si>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</si>
  <si>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</si>
  <si>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</si>
  <si>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</si>
  <si>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</si>
  <si>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</si>
  <si>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</si>
  <si>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</si>
  <si>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</si>
  <si>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</si>
  <si>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</si>
  <si>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</si>
  <si>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</si>
  <si>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</si>
  <si>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</si>
  <si>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</si>
  <si>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</si>
  <si>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</si>
  <si>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</si>
  <si>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</si>
  <si>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</si>
  <si>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</si>
  <si>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</si>
  <si>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</si>
  <si>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</si>
  <si>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Winelands DM(DC2)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</si>
  <si>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</si>
  <si>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</si>
  <si>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Western Cape: Cape Winelands DM(DC2)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</si>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</sst>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309092</v>
      </c>
      <c r="C6" s="19">
        <v>0</v>
      </c>
      <c r="D6" s="59">
        <v>164800</v>
      </c>
      <c r="E6" s="60">
        <v>164800</v>
      </c>
      <c r="F6" s="60">
        <v>0</v>
      </c>
      <c r="G6" s="60">
        <v>7037</v>
      </c>
      <c r="H6" s="60">
        <v>15563</v>
      </c>
      <c r="I6" s="60">
        <v>22600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22600</v>
      </c>
      <c r="W6" s="60">
        <v>41200</v>
      </c>
      <c r="X6" s="60">
        <v>-18600</v>
      </c>
      <c r="Y6" s="61">
        <v>-45.15</v>
      </c>
      <c r="Z6" s="62">
        <v>164800</v>
      </c>
    </row>
    <row r="7" spans="1:26" ht="13.5">
      <c r="A7" s="58" t="s">
        <v>33</v>
      </c>
      <c r="B7" s="19">
        <v>24451381</v>
      </c>
      <c r="C7" s="19">
        <v>0</v>
      </c>
      <c r="D7" s="59">
        <v>25250000</v>
      </c>
      <c r="E7" s="60">
        <v>25250000</v>
      </c>
      <c r="F7" s="60">
        <v>199425</v>
      </c>
      <c r="G7" s="60">
        <v>768103</v>
      </c>
      <c r="H7" s="60">
        <v>848212</v>
      </c>
      <c r="I7" s="60">
        <v>1815740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1815740</v>
      </c>
      <c r="W7" s="60">
        <v>6312500</v>
      </c>
      <c r="X7" s="60">
        <v>-4496760</v>
      </c>
      <c r="Y7" s="61">
        <v>-71.24</v>
      </c>
      <c r="Z7" s="62">
        <v>25250000</v>
      </c>
    </row>
    <row r="8" spans="1:26" ht="13.5">
      <c r="A8" s="58" t="s">
        <v>34</v>
      </c>
      <c r="B8" s="19">
        <v>210648976</v>
      </c>
      <c r="C8" s="19">
        <v>0</v>
      </c>
      <c r="D8" s="59">
        <v>231458050</v>
      </c>
      <c r="E8" s="60">
        <v>235029972</v>
      </c>
      <c r="F8" s="60">
        <v>88939975</v>
      </c>
      <c r="G8" s="60">
        <v>2687000</v>
      </c>
      <c r="H8" s="60">
        <v>53741</v>
      </c>
      <c r="I8" s="60">
        <v>91680716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91680716</v>
      </c>
      <c r="W8" s="60">
        <v>58757493</v>
      </c>
      <c r="X8" s="60">
        <v>32923223</v>
      </c>
      <c r="Y8" s="61">
        <v>56.03</v>
      </c>
      <c r="Z8" s="62">
        <v>235029972</v>
      </c>
    </row>
    <row r="9" spans="1:26" ht="13.5">
      <c r="A9" s="58" t="s">
        <v>35</v>
      </c>
      <c r="B9" s="19">
        <v>37938893</v>
      </c>
      <c r="C9" s="19">
        <v>0</v>
      </c>
      <c r="D9" s="59">
        <v>68580020</v>
      </c>
      <c r="E9" s="60">
        <v>77163524</v>
      </c>
      <c r="F9" s="60">
        <v>87156</v>
      </c>
      <c r="G9" s="60">
        <v>19580876</v>
      </c>
      <c r="H9" s="60">
        <v>6258996</v>
      </c>
      <c r="I9" s="60">
        <v>25927028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25927028</v>
      </c>
      <c r="W9" s="60">
        <v>19290881</v>
      </c>
      <c r="X9" s="60">
        <v>6636147</v>
      </c>
      <c r="Y9" s="61">
        <v>34.4</v>
      </c>
      <c r="Z9" s="62">
        <v>77163524</v>
      </c>
    </row>
    <row r="10" spans="1:26" ht="25.5">
      <c r="A10" s="63" t="s">
        <v>277</v>
      </c>
      <c r="B10" s="64">
        <f>SUM(B5:B9)</f>
        <v>273348342</v>
      </c>
      <c r="C10" s="64">
        <f>SUM(C5:C9)</f>
        <v>0</v>
      </c>
      <c r="D10" s="65">
        <f aca="true" t="shared" si="0" ref="D10:Z10">SUM(D5:D9)</f>
        <v>325452870</v>
      </c>
      <c r="E10" s="66">
        <f t="shared" si="0"/>
        <v>337608296</v>
      </c>
      <c r="F10" s="66">
        <f t="shared" si="0"/>
        <v>89226556</v>
      </c>
      <c r="G10" s="66">
        <f t="shared" si="0"/>
        <v>23043016</v>
      </c>
      <c r="H10" s="66">
        <f t="shared" si="0"/>
        <v>7176512</v>
      </c>
      <c r="I10" s="66">
        <f t="shared" si="0"/>
        <v>119446084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119446084</v>
      </c>
      <c r="W10" s="66">
        <f t="shared" si="0"/>
        <v>84402074</v>
      </c>
      <c r="X10" s="66">
        <f t="shared" si="0"/>
        <v>35044010</v>
      </c>
      <c r="Y10" s="67">
        <f>+IF(W10&lt;&gt;0,(X10/W10)*100,0)</f>
        <v>41.52031856468361</v>
      </c>
      <c r="Z10" s="68">
        <f t="shared" si="0"/>
        <v>337608296</v>
      </c>
    </row>
    <row r="11" spans="1:26" ht="13.5">
      <c r="A11" s="58" t="s">
        <v>37</v>
      </c>
      <c r="B11" s="19">
        <v>135768874</v>
      </c>
      <c r="C11" s="19">
        <v>0</v>
      </c>
      <c r="D11" s="59">
        <v>143558530</v>
      </c>
      <c r="E11" s="60">
        <v>143558530</v>
      </c>
      <c r="F11" s="60">
        <v>10244283</v>
      </c>
      <c r="G11" s="60">
        <v>9837733</v>
      </c>
      <c r="H11" s="60">
        <v>10313528</v>
      </c>
      <c r="I11" s="60">
        <v>30395544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30395544</v>
      </c>
      <c r="W11" s="60">
        <v>35889633</v>
      </c>
      <c r="X11" s="60">
        <v>-5494089</v>
      </c>
      <c r="Y11" s="61">
        <v>-15.31</v>
      </c>
      <c r="Z11" s="62">
        <v>143558530</v>
      </c>
    </row>
    <row r="12" spans="1:26" ht="13.5">
      <c r="A12" s="58" t="s">
        <v>38</v>
      </c>
      <c r="B12" s="19">
        <v>9883766</v>
      </c>
      <c r="C12" s="19">
        <v>0</v>
      </c>
      <c r="D12" s="59">
        <v>11758440</v>
      </c>
      <c r="E12" s="60">
        <v>11758440</v>
      </c>
      <c r="F12" s="60">
        <v>833466</v>
      </c>
      <c r="G12" s="60">
        <v>711510</v>
      </c>
      <c r="H12" s="60">
        <v>899283</v>
      </c>
      <c r="I12" s="60">
        <v>2444259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2444259</v>
      </c>
      <c r="W12" s="60">
        <v>2939610</v>
      </c>
      <c r="X12" s="60">
        <v>-495351</v>
      </c>
      <c r="Y12" s="61">
        <v>-16.85</v>
      </c>
      <c r="Z12" s="62">
        <v>11758440</v>
      </c>
    </row>
    <row r="13" spans="1:26" ht="13.5">
      <c r="A13" s="58" t="s">
        <v>278</v>
      </c>
      <c r="B13" s="19">
        <v>8596533</v>
      </c>
      <c r="C13" s="19">
        <v>0</v>
      </c>
      <c r="D13" s="59">
        <v>8816000</v>
      </c>
      <c r="E13" s="60">
        <v>8816000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2204000</v>
      </c>
      <c r="X13" s="60">
        <v>-2204000</v>
      </c>
      <c r="Y13" s="61">
        <v>-100</v>
      </c>
      <c r="Z13" s="62">
        <v>8816000</v>
      </c>
    </row>
    <row r="14" spans="1:26" ht="13.5">
      <c r="A14" s="58" t="s">
        <v>40</v>
      </c>
      <c r="B14" s="19">
        <v>22861</v>
      </c>
      <c r="C14" s="19">
        <v>0</v>
      </c>
      <c r="D14" s="59">
        <v>29500</v>
      </c>
      <c r="E14" s="60">
        <v>29500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7375</v>
      </c>
      <c r="X14" s="60">
        <v>-7375</v>
      </c>
      <c r="Y14" s="61">
        <v>-100</v>
      </c>
      <c r="Z14" s="62">
        <v>29500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99453063</v>
      </c>
      <c r="C17" s="19">
        <v>0</v>
      </c>
      <c r="D17" s="59">
        <v>161132178</v>
      </c>
      <c r="E17" s="60">
        <v>182872445</v>
      </c>
      <c r="F17" s="60">
        <v>6955956</v>
      </c>
      <c r="G17" s="60">
        <v>4218052</v>
      </c>
      <c r="H17" s="60">
        <v>11470977</v>
      </c>
      <c r="I17" s="60">
        <v>22644985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22644985</v>
      </c>
      <c r="W17" s="60">
        <v>45718111</v>
      </c>
      <c r="X17" s="60">
        <v>-23073126</v>
      </c>
      <c r="Y17" s="61">
        <v>-50.47</v>
      </c>
      <c r="Z17" s="62">
        <v>182872445</v>
      </c>
    </row>
    <row r="18" spans="1:26" ht="13.5">
      <c r="A18" s="70" t="s">
        <v>44</v>
      </c>
      <c r="B18" s="71">
        <f>SUM(B11:B17)</f>
        <v>253725097</v>
      </c>
      <c r="C18" s="71">
        <f>SUM(C11:C17)</f>
        <v>0</v>
      </c>
      <c r="D18" s="72">
        <f aca="true" t="shared" si="1" ref="D18:Z18">SUM(D11:D17)</f>
        <v>325294648</v>
      </c>
      <c r="E18" s="73">
        <f t="shared" si="1"/>
        <v>347034915</v>
      </c>
      <c r="F18" s="73">
        <f t="shared" si="1"/>
        <v>18033705</v>
      </c>
      <c r="G18" s="73">
        <f t="shared" si="1"/>
        <v>14767295</v>
      </c>
      <c r="H18" s="73">
        <f t="shared" si="1"/>
        <v>22683788</v>
      </c>
      <c r="I18" s="73">
        <f t="shared" si="1"/>
        <v>55484788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55484788</v>
      </c>
      <c r="W18" s="73">
        <f t="shared" si="1"/>
        <v>86758729</v>
      </c>
      <c r="X18" s="73">
        <f t="shared" si="1"/>
        <v>-31273941</v>
      </c>
      <c r="Y18" s="67">
        <f>+IF(W18&lt;&gt;0,(X18/W18)*100,0)</f>
        <v>-36.04702530854273</v>
      </c>
      <c r="Z18" s="74">
        <f t="shared" si="1"/>
        <v>347034915</v>
      </c>
    </row>
    <row r="19" spans="1:26" ht="13.5">
      <c r="A19" s="70" t="s">
        <v>45</v>
      </c>
      <c r="B19" s="75">
        <f>+B10-B18</f>
        <v>19623245</v>
      </c>
      <c r="C19" s="75">
        <f>+C10-C18</f>
        <v>0</v>
      </c>
      <c r="D19" s="76">
        <f aca="true" t="shared" si="2" ref="D19:Z19">+D10-D18</f>
        <v>158222</v>
      </c>
      <c r="E19" s="77">
        <f t="shared" si="2"/>
        <v>-9426619</v>
      </c>
      <c r="F19" s="77">
        <f t="shared" si="2"/>
        <v>71192851</v>
      </c>
      <c r="G19" s="77">
        <f t="shared" si="2"/>
        <v>8275721</v>
      </c>
      <c r="H19" s="77">
        <f t="shared" si="2"/>
        <v>-15507276</v>
      </c>
      <c r="I19" s="77">
        <f t="shared" si="2"/>
        <v>63961296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63961296</v>
      </c>
      <c r="W19" s="77">
        <f>IF(E10=E18,0,W10-W18)</f>
        <v>-2356655</v>
      </c>
      <c r="X19" s="77">
        <f t="shared" si="2"/>
        <v>66317951</v>
      </c>
      <c r="Y19" s="78">
        <f>+IF(W19&lt;&gt;0,(X19/W19)*100,0)</f>
        <v>-2814.071257778504</v>
      </c>
      <c r="Z19" s="79">
        <f t="shared" si="2"/>
        <v>-9426619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19623245</v>
      </c>
      <c r="C22" s="86">
        <f>SUM(C19:C21)</f>
        <v>0</v>
      </c>
      <c r="D22" s="87">
        <f aca="true" t="shared" si="3" ref="D22:Z22">SUM(D19:D21)</f>
        <v>158222</v>
      </c>
      <c r="E22" s="88">
        <f t="shared" si="3"/>
        <v>-9426619</v>
      </c>
      <c r="F22" s="88">
        <f t="shared" si="3"/>
        <v>71192851</v>
      </c>
      <c r="G22" s="88">
        <f t="shared" si="3"/>
        <v>8275721</v>
      </c>
      <c r="H22" s="88">
        <f t="shared" si="3"/>
        <v>-15507276</v>
      </c>
      <c r="I22" s="88">
        <f t="shared" si="3"/>
        <v>63961296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63961296</v>
      </c>
      <c r="W22" s="88">
        <f t="shared" si="3"/>
        <v>-2356655</v>
      </c>
      <c r="X22" s="88">
        <f t="shared" si="3"/>
        <v>66317951</v>
      </c>
      <c r="Y22" s="89">
        <f>+IF(W22&lt;&gt;0,(X22/W22)*100,0)</f>
        <v>-2814.071257778504</v>
      </c>
      <c r="Z22" s="90">
        <f t="shared" si="3"/>
        <v>-9426619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19623245</v>
      </c>
      <c r="C24" s="75">
        <f>SUM(C22:C23)</f>
        <v>0</v>
      </c>
      <c r="D24" s="76">
        <f aca="true" t="shared" si="4" ref="D24:Z24">SUM(D22:D23)</f>
        <v>158222</v>
      </c>
      <c r="E24" s="77">
        <f t="shared" si="4"/>
        <v>-9426619</v>
      </c>
      <c r="F24" s="77">
        <f t="shared" si="4"/>
        <v>71192851</v>
      </c>
      <c r="G24" s="77">
        <f t="shared" si="4"/>
        <v>8275721</v>
      </c>
      <c r="H24" s="77">
        <f t="shared" si="4"/>
        <v>-15507276</v>
      </c>
      <c r="I24" s="77">
        <f t="shared" si="4"/>
        <v>63961296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63961296</v>
      </c>
      <c r="W24" s="77">
        <f t="shared" si="4"/>
        <v>-2356655</v>
      </c>
      <c r="X24" s="77">
        <f t="shared" si="4"/>
        <v>66317951</v>
      </c>
      <c r="Y24" s="78">
        <f>+IF(W24&lt;&gt;0,(X24/W24)*100,0)</f>
        <v>-2814.071257778504</v>
      </c>
      <c r="Z24" s="79">
        <f t="shared" si="4"/>
        <v>-9426619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6546890</v>
      </c>
      <c r="E27" s="100">
        <v>8968806</v>
      </c>
      <c r="F27" s="100">
        <v>5824</v>
      </c>
      <c r="G27" s="100">
        <v>457589</v>
      </c>
      <c r="H27" s="100">
        <v>727458</v>
      </c>
      <c r="I27" s="100">
        <v>1190871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1190871</v>
      </c>
      <c r="W27" s="100">
        <v>2242202</v>
      </c>
      <c r="X27" s="100">
        <v>-1051331</v>
      </c>
      <c r="Y27" s="101">
        <v>-46.89</v>
      </c>
      <c r="Z27" s="102">
        <v>8968806</v>
      </c>
    </row>
    <row r="28" spans="1:26" ht="13.5">
      <c r="A28" s="103" t="s">
        <v>46</v>
      </c>
      <c r="B28" s="19">
        <v>0</v>
      </c>
      <c r="C28" s="19">
        <v>0</v>
      </c>
      <c r="D28" s="59">
        <v>694000</v>
      </c>
      <c r="E28" s="60">
        <v>1722278</v>
      </c>
      <c r="F28" s="60">
        <v>343</v>
      </c>
      <c r="G28" s="60">
        <v>442266</v>
      </c>
      <c r="H28" s="60">
        <v>64915</v>
      </c>
      <c r="I28" s="60">
        <v>507524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507524</v>
      </c>
      <c r="W28" s="60">
        <v>430570</v>
      </c>
      <c r="X28" s="60">
        <v>76954</v>
      </c>
      <c r="Y28" s="61">
        <v>17.87</v>
      </c>
      <c r="Z28" s="62">
        <v>1722278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9600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2400</v>
      </c>
      <c r="X29" s="60">
        <v>-2400</v>
      </c>
      <c r="Y29" s="61">
        <v>-100</v>
      </c>
      <c r="Z29" s="62">
        <v>9600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5852890</v>
      </c>
      <c r="E31" s="60">
        <v>7236928</v>
      </c>
      <c r="F31" s="60">
        <v>5481</v>
      </c>
      <c r="G31" s="60">
        <v>15323</v>
      </c>
      <c r="H31" s="60">
        <v>662543</v>
      </c>
      <c r="I31" s="60">
        <v>683347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683347</v>
      </c>
      <c r="W31" s="60">
        <v>1809232</v>
      </c>
      <c r="X31" s="60">
        <v>-1125885</v>
      </c>
      <c r="Y31" s="61">
        <v>-62.23</v>
      </c>
      <c r="Z31" s="62">
        <v>7236928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6546890</v>
      </c>
      <c r="E32" s="100">
        <f t="shared" si="5"/>
        <v>8968806</v>
      </c>
      <c r="F32" s="100">
        <f t="shared" si="5"/>
        <v>5824</v>
      </c>
      <c r="G32" s="100">
        <f t="shared" si="5"/>
        <v>457589</v>
      </c>
      <c r="H32" s="100">
        <f t="shared" si="5"/>
        <v>727458</v>
      </c>
      <c r="I32" s="100">
        <f t="shared" si="5"/>
        <v>1190871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1190871</v>
      </c>
      <c r="W32" s="100">
        <f t="shared" si="5"/>
        <v>2242202</v>
      </c>
      <c r="X32" s="100">
        <f t="shared" si="5"/>
        <v>-1051331</v>
      </c>
      <c r="Y32" s="101">
        <f>+IF(W32&lt;&gt;0,(X32/W32)*100,0)</f>
        <v>-46.88832674308559</v>
      </c>
      <c r="Z32" s="102">
        <f t="shared" si="5"/>
        <v>8968806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455399303</v>
      </c>
      <c r="C35" s="19">
        <v>0</v>
      </c>
      <c r="D35" s="59">
        <v>396300000</v>
      </c>
      <c r="E35" s="60">
        <v>479967645</v>
      </c>
      <c r="F35" s="60">
        <v>437721403</v>
      </c>
      <c r="G35" s="60">
        <v>500967645</v>
      </c>
      <c r="H35" s="60">
        <v>488914181</v>
      </c>
      <c r="I35" s="60">
        <v>488914181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488914181</v>
      </c>
      <c r="W35" s="60">
        <v>119991911</v>
      </c>
      <c r="X35" s="60">
        <v>368922270</v>
      </c>
      <c r="Y35" s="61">
        <v>307.46</v>
      </c>
      <c r="Z35" s="62">
        <v>479967645</v>
      </c>
    </row>
    <row r="36" spans="1:26" ht="13.5">
      <c r="A36" s="58" t="s">
        <v>57</v>
      </c>
      <c r="B36" s="19">
        <v>200332161</v>
      </c>
      <c r="C36" s="19">
        <v>0</v>
      </c>
      <c r="D36" s="59">
        <v>227955491</v>
      </c>
      <c r="E36" s="60">
        <v>217904516</v>
      </c>
      <c r="F36" s="60">
        <v>216644028</v>
      </c>
      <c r="G36" s="60">
        <v>217904516</v>
      </c>
      <c r="H36" s="60">
        <v>200332161</v>
      </c>
      <c r="I36" s="60">
        <v>200332161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200332161</v>
      </c>
      <c r="W36" s="60">
        <v>54476129</v>
      </c>
      <c r="X36" s="60">
        <v>145856032</v>
      </c>
      <c r="Y36" s="61">
        <v>267.74</v>
      </c>
      <c r="Z36" s="62">
        <v>217904516</v>
      </c>
    </row>
    <row r="37" spans="1:26" ht="13.5">
      <c r="A37" s="58" t="s">
        <v>58</v>
      </c>
      <c r="B37" s="19">
        <v>44546908</v>
      </c>
      <c r="C37" s="19">
        <v>0</v>
      </c>
      <c r="D37" s="59">
        <v>33000000</v>
      </c>
      <c r="E37" s="60">
        <v>24796306</v>
      </c>
      <c r="F37" s="60">
        <v>32898451</v>
      </c>
      <c r="G37" s="60">
        <v>24796306</v>
      </c>
      <c r="H37" s="60">
        <v>27692471</v>
      </c>
      <c r="I37" s="60">
        <v>27692471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27692471</v>
      </c>
      <c r="W37" s="60">
        <v>6199077</v>
      </c>
      <c r="X37" s="60">
        <v>21493394</v>
      </c>
      <c r="Y37" s="61">
        <v>346.72</v>
      </c>
      <c r="Z37" s="62">
        <v>24796306</v>
      </c>
    </row>
    <row r="38" spans="1:26" ht="13.5">
      <c r="A38" s="58" t="s">
        <v>59</v>
      </c>
      <c r="B38" s="19">
        <v>140986058</v>
      </c>
      <c r="C38" s="19">
        <v>0</v>
      </c>
      <c r="D38" s="59">
        <v>130150000</v>
      </c>
      <c r="E38" s="60">
        <v>145417999</v>
      </c>
      <c r="F38" s="60">
        <v>135619361</v>
      </c>
      <c r="G38" s="60">
        <v>145417999</v>
      </c>
      <c r="H38" s="60">
        <v>141070661</v>
      </c>
      <c r="I38" s="60">
        <v>141070661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141070661</v>
      </c>
      <c r="W38" s="60">
        <v>36354500</v>
      </c>
      <c r="X38" s="60">
        <v>104716161</v>
      </c>
      <c r="Y38" s="61">
        <v>288.04</v>
      </c>
      <c r="Z38" s="62">
        <v>145417999</v>
      </c>
    </row>
    <row r="39" spans="1:26" ht="13.5">
      <c r="A39" s="58" t="s">
        <v>60</v>
      </c>
      <c r="B39" s="19">
        <v>470198498</v>
      </c>
      <c r="C39" s="19">
        <v>0</v>
      </c>
      <c r="D39" s="59">
        <v>461105491</v>
      </c>
      <c r="E39" s="60">
        <v>527657856</v>
      </c>
      <c r="F39" s="60">
        <v>485847619</v>
      </c>
      <c r="G39" s="60">
        <v>548657856</v>
      </c>
      <c r="H39" s="60">
        <v>520483210</v>
      </c>
      <c r="I39" s="60">
        <v>520483210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520483210</v>
      </c>
      <c r="W39" s="60">
        <v>131914464</v>
      </c>
      <c r="X39" s="60">
        <v>388568746</v>
      </c>
      <c r="Y39" s="61">
        <v>294.56</v>
      </c>
      <c r="Z39" s="62">
        <v>527657856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48357368</v>
      </c>
      <c r="C42" s="19">
        <v>0</v>
      </c>
      <c r="D42" s="59">
        <v>3311836</v>
      </c>
      <c r="E42" s="60">
        <v>-18442532</v>
      </c>
      <c r="F42" s="60">
        <v>76058277</v>
      </c>
      <c r="G42" s="60">
        <v>-4334783</v>
      </c>
      <c r="H42" s="60">
        <v>-13342920</v>
      </c>
      <c r="I42" s="60">
        <v>58380574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58380574</v>
      </c>
      <c r="W42" s="60">
        <v>41629307</v>
      </c>
      <c r="X42" s="60">
        <v>16751267</v>
      </c>
      <c r="Y42" s="61">
        <v>40.24</v>
      </c>
      <c r="Z42" s="62">
        <v>-18442532</v>
      </c>
    </row>
    <row r="43" spans="1:26" ht="13.5">
      <c r="A43" s="58" t="s">
        <v>63</v>
      </c>
      <c r="B43" s="19">
        <v>-14923028</v>
      </c>
      <c r="C43" s="19">
        <v>0</v>
      </c>
      <c r="D43" s="59">
        <v>-6546890</v>
      </c>
      <c r="E43" s="60">
        <v>-8956767</v>
      </c>
      <c r="F43" s="60">
        <v>-5825</v>
      </c>
      <c r="G43" s="60">
        <v>-457596</v>
      </c>
      <c r="H43" s="60">
        <v>-727465</v>
      </c>
      <c r="I43" s="60">
        <v>-1190886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-1190886</v>
      </c>
      <c r="W43" s="60">
        <v>-3329500</v>
      </c>
      <c r="X43" s="60">
        <v>2138614</v>
      </c>
      <c r="Y43" s="61">
        <v>-64.23</v>
      </c>
      <c r="Z43" s="62">
        <v>-8956767</v>
      </c>
    </row>
    <row r="44" spans="1:26" ht="13.5">
      <c r="A44" s="58" t="s">
        <v>64</v>
      </c>
      <c r="B44" s="19">
        <v>-136819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428987329</v>
      </c>
      <c r="C45" s="22">
        <v>0</v>
      </c>
      <c r="D45" s="99">
        <v>392454756</v>
      </c>
      <c r="E45" s="100">
        <v>401588031</v>
      </c>
      <c r="F45" s="100">
        <v>505039781</v>
      </c>
      <c r="G45" s="100">
        <v>500247402</v>
      </c>
      <c r="H45" s="100">
        <v>486177017</v>
      </c>
      <c r="I45" s="100">
        <v>486177017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486177017</v>
      </c>
      <c r="W45" s="100">
        <v>467287137</v>
      </c>
      <c r="X45" s="100">
        <v>18889880</v>
      </c>
      <c r="Y45" s="101">
        <v>4.04</v>
      </c>
      <c r="Z45" s="102">
        <v>401588031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70705</v>
      </c>
      <c r="C49" s="52">
        <v>0</v>
      </c>
      <c r="D49" s="129">
        <v>4537</v>
      </c>
      <c r="E49" s="54">
        <v>2070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21009</v>
      </c>
      <c r="Z49" s="130">
        <v>98321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501.0486725663717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501.0486725663717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501.0486725663717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501.0486725663717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501.0486725663717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501.0486725663717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309092</v>
      </c>
      <c r="C67" s="24"/>
      <c r="D67" s="25">
        <v>164800</v>
      </c>
      <c r="E67" s="26">
        <v>164800</v>
      </c>
      <c r="F67" s="26"/>
      <c r="G67" s="26">
        <v>7037</v>
      </c>
      <c r="H67" s="26">
        <v>15563</v>
      </c>
      <c r="I67" s="26">
        <v>22600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22600</v>
      </c>
      <c r="W67" s="26">
        <v>41200</v>
      </c>
      <c r="X67" s="26"/>
      <c r="Y67" s="25"/>
      <c r="Z67" s="27">
        <v>164800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309092</v>
      </c>
      <c r="C69" s="19"/>
      <c r="D69" s="20">
        <v>164800</v>
      </c>
      <c r="E69" s="21">
        <v>164800</v>
      </c>
      <c r="F69" s="21"/>
      <c r="G69" s="21">
        <v>7037</v>
      </c>
      <c r="H69" s="21">
        <v>15563</v>
      </c>
      <c r="I69" s="21">
        <v>22600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22600</v>
      </c>
      <c r="W69" s="21">
        <v>41200</v>
      </c>
      <c r="X69" s="21"/>
      <c r="Y69" s="20"/>
      <c r="Z69" s="23">
        <v>164800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309092</v>
      </c>
      <c r="C74" s="19"/>
      <c r="D74" s="20">
        <v>164800</v>
      </c>
      <c r="E74" s="21">
        <v>164800</v>
      </c>
      <c r="F74" s="21"/>
      <c r="G74" s="21">
        <v>7037</v>
      </c>
      <c r="H74" s="21">
        <v>15563</v>
      </c>
      <c r="I74" s="21">
        <v>22600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22600</v>
      </c>
      <c r="W74" s="21">
        <v>41200</v>
      </c>
      <c r="X74" s="21"/>
      <c r="Y74" s="20"/>
      <c r="Z74" s="23">
        <v>164800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309092</v>
      </c>
      <c r="C76" s="32"/>
      <c r="D76" s="33">
        <v>164800</v>
      </c>
      <c r="E76" s="34">
        <v>164800</v>
      </c>
      <c r="F76" s="34">
        <v>113237</v>
      </c>
      <c r="G76" s="34"/>
      <c r="H76" s="34"/>
      <c r="I76" s="34">
        <v>113237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113237</v>
      </c>
      <c r="W76" s="34"/>
      <c r="X76" s="34"/>
      <c r="Y76" s="33"/>
      <c r="Z76" s="35">
        <v>164800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309092</v>
      </c>
      <c r="C78" s="19"/>
      <c r="D78" s="20">
        <v>164800</v>
      </c>
      <c r="E78" s="21">
        <v>164800</v>
      </c>
      <c r="F78" s="21">
        <v>113237</v>
      </c>
      <c r="G78" s="21"/>
      <c r="H78" s="21"/>
      <c r="I78" s="21">
        <v>113237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113237</v>
      </c>
      <c r="W78" s="21"/>
      <c r="X78" s="21"/>
      <c r="Y78" s="20"/>
      <c r="Z78" s="23">
        <v>164800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309092</v>
      </c>
      <c r="C83" s="19"/>
      <c r="D83" s="20">
        <v>164800</v>
      </c>
      <c r="E83" s="21">
        <v>164800</v>
      </c>
      <c r="F83" s="21">
        <v>113237</v>
      </c>
      <c r="G83" s="21"/>
      <c r="H83" s="21"/>
      <c r="I83" s="21">
        <v>113237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113237</v>
      </c>
      <c r="W83" s="21"/>
      <c r="X83" s="21"/>
      <c r="Y83" s="20"/>
      <c r="Z83" s="23">
        <v>164800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226105288</v>
      </c>
      <c r="D5" s="153">
        <f>SUM(D6:D8)</f>
        <v>0</v>
      </c>
      <c r="E5" s="154">
        <f t="shared" si="0"/>
        <v>238251300</v>
      </c>
      <c r="F5" s="100">
        <f t="shared" si="0"/>
        <v>239344615</v>
      </c>
      <c r="G5" s="100">
        <f t="shared" si="0"/>
        <v>87998340</v>
      </c>
      <c r="H5" s="100">
        <f t="shared" si="0"/>
        <v>2525983</v>
      </c>
      <c r="I5" s="100">
        <f t="shared" si="0"/>
        <v>913156</v>
      </c>
      <c r="J5" s="100">
        <f t="shared" si="0"/>
        <v>91437479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91437479</v>
      </c>
      <c r="X5" s="100">
        <f t="shared" si="0"/>
        <v>59836154</v>
      </c>
      <c r="Y5" s="100">
        <f t="shared" si="0"/>
        <v>31601325</v>
      </c>
      <c r="Z5" s="137">
        <f>+IF(X5&lt;&gt;0,+(Y5/X5)*100,0)</f>
        <v>52.813095240045</v>
      </c>
      <c r="AA5" s="153">
        <f>SUM(AA6:AA8)</f>
        <v>239344615</v>
      </c>
    </row>
    <row r="6" spans="1:27" ht="13.5">
      <c r="A6" s="138" t="s">
        <v>75</v>
      </c>
      <c r="B6" s="136"/>
      <c r="C6" s="155">
        <v>31998317</v>
      </c>
      <c r="D6" s="155"/>
      <c r="E6" s="156">
        <v>34954900</v>
      </c>
      <c r="F6" s="60">
        <v>34954900</v>
      </c>
      <c r="G6" s="60">
        <v>199425</v>
      </c>
      <c r="H6" s="60">
        <v>1558271</v>
      </c>
      <c r="I6" s="60">
        <v>848212</v>
      </c>
      <c r="J6" s="60">
        <v>2605908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2605908</v>
      </c>
      <c r="X6" s="60">
        <v>8738725</v>
      </c>
      <c r="Y6" s="60">
        <v>-6132817</v>
      </c>
      <c r="Z6" s="140">
        <v>-70.18</v>
      </c>
      <c r="AA6" s="155">
        <v>34954900</v>
      </c>
    </row>
    <row r="7" spans="1:27" ht="13.5">
      <c r="A7" s="138" t="s">
        <v>76</v>
      </c>
      <c r="B7" s="136"/>
      <c r="C7" s="157">
        <v>192567330</v>
      </c>
      <c r="D7" s="157"/>
      <c r="E7" s="158">
        <v>202461100</v>
      </c>
      <c r="F7" s="159">
        <v>203354415</v>
      </c>
      <c r="G7" s="159">
        <v>87769736</v>
      </c>
      <c r="H7" s="159">
        <v>940548</v>
      </c>
      <c r="I7" s="159">
        <v>32990</v>
      </c>
      <c r="J7" s="159">
        <v>88743274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88743274</v>
      </c>
      <c r="X7" s="159">
        <v>50838604</v>
      </c>
      <c r="Y7" s="159">
        <v>37904670</v>
      </c>
      <c r="Z7" s="141">
        <v>74.56</v>
      </c>
      <c r="AA7" s="157">
        <v>203354415</v>
      </c>
    </row>
    <row r="8" spans="1:27" ht="13.5">
      <c r="A8" s="138" t="s">
        <v>77</v>
      </c>
      <c r="B8" s="136"/>
      <c r="C8" s="155">
        <v>1539641</v>
      </c>
      <c r="D8" s="155"/>
      <c r="E8" s="156">
        <v>835300</v>
      </c>
      <c r="F8" s="60">
        <v>1035300</v>
      </c>
      <c r="G8" s="60">
        <v>29179</v>
      </c>
      <c r="H8" s="60">
        <v>27164</v>
      </c>
      <c r="I8" s="60">
        <v>31954</v>
      </c>
      <c r="J8" s="60">
        <v>88297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88297</v>
      </c>
      <c r="X8" s="60">
        <v>258825</v>
      </c>
      <c r="Y8" s="60">
        <v>-170528</v>
      </c>
      <c r="Z8" s="140">
        <v>-65.89</v>
      </c>
      <c r="AA8" s="155">
        <v>1035300</v>
      </c>
    </row>
    <row r="9" spans="1:27" ht="13.5">
      <c r="A9" s="135" t="s">
        <v>78</v>
      </c>
      <c r="B9" s="136"/>
      <c r="C9" s="153">
        <f aca="true" t="shared" si="1" ref="C9:Y9">SUM(C10:C14)</f>
        <v>3338378</v>
      </c>
      <c r="D9" s="153">
        <f>SUM(D10:D14)</f>
        <v>0</v>
      </c>
      <c r="E9" s="154">
        <f t="shared" si="1"/>
        <v>4761500</v>
      </c>
      <c r="F9" s="100">
        <f t="shared" si="1"/>
        <v>4833089</v>
      </c>
      <c r="G9" s="100">
        <f t="shared" si="1"/>
        <v>111572</v>
      </c>
      <c r="H9" s="100">
        <f t="shared" si="1"/>
        <v>412367</v>
      </c>
      <c r="I9" s="100">
        <f t="shared" si="1"/>
        <v>75678</v>
      </c>
      <c r="J9" s="100">
        <f t="shared" si="1"/>
        <v>599617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599617</v>
      </c>
      <c r="X9" s="100">
        <f t="shared" si="1"/>
        <v>1208272</v>
      </c>
      <c r="Y9" s="100">
        <f t="shared" si="1"/>
        <v>-608655</v>
      </c>
      <c r="Z9" s="137">
        <f>+IF(X9&lt;&gt;0,+(Y9/X9)*100,0)</f>
        <v>-50.374005190884176</v>
      </c>
      <c r="AA9" s="153">
        <f>SUM(AA10:AA14)</f>
        <v>4833089</v>
      </c>
    </row>
    <row r="10" spans="1:27" ht="13.5">
      <c r="A10" s="138" t="s">
        <v>79</v>
      </c>
      <c r="B10" s="136"/>
      <c r="C10" s="155">
        <v>45788</v>
      </c>
      <c r="D10" s="155"/>
      <c r="E10" s="156">
        <v>84000</v>
      </c>
      <c r="F10" s="60">
        <v>84000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21000</v>
      </c>
      <c r="Y10" s="60">
        <v>-21000</v>
      </c>
      <c r="Z10" s="140">
        <v>-100</v>
      </c>
      <c r="AA10" s="155">
        <v>84000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313441</v>
      </c>
      <c r="D12" s="155"/>
      <c r="E12" s="156">
        <v>185400</v>
      </c>
      <c r="F12" s="60">
        <v>185400</v>
      </c>
      <c r="G12" s="60"/>
      <c r="H12" s="60">
        <v>7393</v>
      </c>
      <c r="I12" s="60">
        <v>20601</v>
      </c>
      <c r="J12" s="60">
        <v>27994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27994</v>
      </c>
      <c r="X12" s="60">
        <v>46350</v>
      </c>
      <c r="Y12" s="60">
        <v>-18356</v>
      </c>
      <c r="Z12" s="140">
        <v>-39.6</v>
      </c>
      <c r="AA12" s="155">
        <v>185400</v>
      </c>
    </row>
    <row r="13" spans="1:27" ht="13.5">
      <c r="A13" s="138" t="s">
        <v>82</v>
      </c>
      <c r="B13" s="136"/>
      <c r="C13" s="155">
        <v>2872145</v>
      </c>
      <c r="D13" s="155"/>
      <c r="E13" s="156">
        <v>4492100</v>
      </c>
      <c r="F13" s="60">
        <v>4563689</v>
      </c>
      <c r="G13" s="60">
        <v>107217</v>
      </c>
      <c r="H13" s="60">
        <v>400000</v>
      </c>
      <c r="I13" s="60">
        <v>51288</v>
      </c>
      <c r="J13" s="60">
        <v>558505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558505</v>
      </c>
      <c r="X13" s="60">
        <v>1140922</v>
      </c>
      <c r="Y13" s="60">
        <v>-582417</v>
      </c>
      <c r="Z13" s="140">
        <v>-51.05</v>
      </c>
      <c r="AA13" s="155">
        <v>4563689</v>
      </c>
    </row>
    <row r="14" spans="1:27" ht="13.5">
      <c r="A14" s="138" t="s">
        <v>83</v>
      </c>
      <c r="B14" s="136"/>
      <c r="C14" s="157">
        <v>107004</v>
      </c>
      <c r="D14" s="157"/>
      <c r="E14" s="158"/>
      <c r="F14" s="159"/>
      <c r="G14" s="159">
        <v>4355</v>
      </c>
      <c r="H14" s="159">
        <v>4974</v>
      </c>
      <c r="I14" s="159">
        <v>3789</v>
      </c>
      <c r="J14" s="159">
        <v>13118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13118</v>
      </c>
      <c r="X14" s="159"/>
      <c r="Y14" s="159">
        <v>13118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43816474</v>
      </c>
      <c r="D15" s="153">
        <f>SUM(D16:D18)</f>
        <v>0</v>
      </c>
      <c r="E15" s="154">
        <f t="shared" si="2"/>
        <v>82390070</v>
      </c>
      <c r="F15" s="100">
        <f t="shared" si="2"/>
        <v>93380592</v>
      </c>
      <c r="G15" s="100">
        <f t="shared" si="2"/>
        <v>1112258</v>
      </c>
      <c r="H15" s="100">
        <f t="shared" si="2"/>
        <v>20100280</v>
      </c>
      <c r="I15" s="100">
        <f t="shared" si="2"/>
        <v>6185485</v>
      </c>
      <c r="J15" s="100">
        <f t="shared" si="2"/>
        <v>27398023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27398023</v>
      </c>
      <c r="X15" s="100">
        <f t="shared" si="2"/>
        <v>23345149</v>
      </c>
      <c r="Y15" s="100">
        <f t="shared" si="2"/>
        <v>4052874</v>
      </c>
      <c r="Z15" s="137">
        <f>+IF(X15&lt;&gt;0,+(Y15/X15)*100,0)</f>
        <v>17.360668805326537</v>
      </c>
      <c r="AA15" s="153">
        <f>SUM(AA16:AA18)</f>
        <v>93380592</v>
      </c>
    </row>
    <row r="16" spans="1:27" ht="13.5">
      <c r="A16" s="138" t="s">
        <v>85</v>
      </c>
      <c r="B16" s="136"/>
      <c r="C16" s="155">
        <v>811085</v>
      </c>
      <c r="D16" s="155"/>
      <c r="E16" s="156">
        <v>1272900</v>
      </c>
      <c r="F16" s="60">
        <v>1272900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318225</v>
      </c>
      <c r="Y16" s="60">
        <v>-318225</v>
      </c>
      <c r="Z16" s="140">
        <v>-100</v>
      </c>
      <c r="AA16" s="155">
        <v>1272900</v>
      </c>
    </row>
    <row r="17" spans="1:27" ht="13.5">
      <c r="A17" s="138" t="s">
        <v>86</v>
      </c>
      <c r="B17" s="136"/>
      <c r="C17" s="155">
        <v>35954261</v>
      </c>
      <c r="D17" s="155"/>
      <c r="E17" s="156">
        <v>67855820</v>
      </c>
      <c r="F17" s="60">
        <v>78846342</v>
      </c>
      <c r="G17" s="60">
        <v>4500</v>
      </c>
      <c r="H17" s="60">
        <v>20100280</v>
      </c>
      <c r="I17" s="60">
        <v>6185485</v>
      </c>
      <c r="J17" s="60">
        <v>26290265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26290265</v>
      </c>
      <c r="X17" s="60">
        <v>19711586</v>
      </c>
      <c r="Y17" s="60">
        <v>6578679</v>
      </c>
      <c r="Z17" s="140">
        <v>33.37</v>
      </c>
      <c r="AA17" s="155">
        <v>78846342</v>
      </c>
    </row>
    <row r="18" spans="1:27" ht="13.5">
      <c r="A18" s="138" t="s">
        <v>87</v>
      </c>
      <c r="B18" s="136"/>
      <c r="C18" s="155">
        <v>7051128</v>
      </c>
      <c r="D18" s="155"/>
      <c r="E18" s="156">
        <v>13261350</v>
      </c>
      <c r="F18" s="60">
        <v>13261350</v>
      </c>
      <c r="G18" s="60">
        <v>1107758</v>
      </c>
      <c r="H18" s="60"/>
      <c r="I18" s="60"/>
      <c r="J18" s="60">
        <v>1107758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1107758</v>
      </c>
      <c r="X18" s="60">
        <v>3315338</v>
      </c>
      <c r="Y18" s="60">
        <v>-2207580</v>
      </c>
      <c r="Z18" s="140">
        <v>-66.59</v>
      </c>
      <c r="AA18" s="155">
        <v>13261350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88202</v>
      </c>
      <c r="D24" s="153"/>
      <c r="E24" s="154">
        <v>50000</v>
      </c>
      <c r="F24" s="100">
        <v>50000</v>
      </c>
      <c r="G24" s="100">
        <v>4386</v>
      </c>
      <c r="H24" s="100">
        <v>4386</v>
      </c>
      <c r="I24" s="100">
        <v>2193</v>
      </c>
      <c r="J24" s="100">
        <v>10965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>
        <v>10965</v>
      </c>
      <c r="X24" s="100">
        <v>12500</v>
      </c>
      <c r="Y24" s="100">
        <v>-1535</v>
      </c>
      <c r="Z24" s="137">
        <v>-12.28</v>
      </c>
      <c r="AA24" s="153">
        <v>50000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273348342</v>
      </c>
      <c r="D25" s="168">
        <f>+D5+D9+D15+D19+D24</f>
        <v>0</v>
      </c>
      <c r="E25" s="169">
        <f t="shared" si="4"/>
        <v>325452870</v>
      </c>
      <c r="F25" s="73">
        <f t="shared" si="4"/>
        <v>337608296</v>
      </c>
      <c r="G25" s="73">
        <f t="shared" si="4"/>
        <v>89226556</v>
      </c>
      <c r="H25" s="73">
        <f t="shared" si="4"/>
        <v>23043016</v>
      </c>
      <c r="I25" s="73">
        <f t="shared" si="4"/>
        <v>7176512</v>
      </c>
      <c r="J25" s="73">
        <f t="shared" si="4"/>
        <v>119446084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119446084</v>
      </c>
      <c r="X25" s="73">
        <f t="shared" si="4"/>
        <v>84402075</v>
      </c>
      <c r="Y25" s="73">
        <f t="shared" si="4"/>
        <v>35044009</v>
      </c>
      <c r="Z25" s="170">
        <f>+IF(X25&lt;&gt;0,+(Y25/X25)*100,0)</f>
        <v>41.52031688794381</v>
      </c>
      <c r="AA25" s="168">
        <f>+AA5+AA9+AA15+AA19+AA24</f>
        <v>337608296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97044902</v>
      </c>
      <c r="D28" s="153">
        <f>SUM(D29:D31)</f>
        <v>0</v>
      </c>
      <c r="E28" s="154">
        <f t="shared" si="5"/>
        <v>119666610</v>
      </c>
      <c r="F28" s="100">
        <f t="shared" si="5"/>
        <v>121486617</v>
      </c>
      <c r="G28" s="100">
        <f t="shared" si="5"/>
        <v>5822923</v>
      </c>
      <c r="H28" s="100">
        <f t="shared" si="5"/>
        <v>4347435</v>
      </c>
      <c r="I28" s="100">
        <f t="shared" si="5"/>
        <v>7437056</v>
      </c>
      <c r="J28" s="100">
        <f t="shared" si="5"/>
        <v>17607414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17607414</v>
      </c>
      <c r="X28" s="100">
        <f t="shared" si="5"/>
        <v>30371655</v>
      </c>
      <c r="Y28" s="100">
        <f t="shared" si="5"/>
        <v>-12764241</v>
      </c>
      <c r="Z28" s="137">
        <f>+IF(X28&lt;&gt;0,+(Y28/X28)*100,0)</f>
        <v>-42.026820731369426</v>
      </c>
      <c r="AA28" s="153">
        <f>SUM(AA29:AA31)</f>
        <v>121486617</v>
      </c>
    </row>
    <row r="29" spans="1:27" ht="13.5">
      <c r="A29" s="138" t="s">
        <v>75</v>
      </c>
      <c r="B29" s="136"/>
      <c r="C29" s="155">
        <v>34500240</v>
      </c>
      <c r="D29" s="155"/>
      <c r="E29" s="156">
        <v>43575720</v>
      </c>
      <c r="F29" s="60">
        <v>44316512</v>
      </c>
      <c r="G29" s="60">
        <v>2816966</v>
      </c>
      <c r="H29" s="60">
        <v>1139086</v>
      </c>
      <c r="I29" s="60">
        <v>2496743</v>
      </c>
      <c r="J29" s="60">
        <v>6452795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6452795</v>
      </c>
      <c r="X29" s="60">
        <v>11079128</v>
      </c>
      <c r="Y29" s="60">
        <v>-4626333</v>
      </c>
      <c r="Z29" s="140">
        <v>-41.76</v>
      </c>
      <c r="AA29" s="155">
        <v>44316512</v>
      </c>
    </row>
    <row r="30" spans="1:27" ht="13.5">
      <c r="A30" s="138" t="s">
        <v>76</v>
      </c>
      <c r="B30" s="136"/>
      <c r="C30" s="157">
        <v>15201228</v>
      </c>
      <c r="D30" s="157"/>
      <c r="E30" s="158">
        <v>15306900</v>
      </c>
      <c r="F30" s="159">
        <v>16200215</v>
      </c>
      <c r="G30" s="159">
        <v>882396</v>
      </c>
      <c r="H30" s="159">
        <v>1026451</v>
      </c>
      <c r="I30" s="159">
        <v>989780</v>
      </c>
      <c r="J30" s="159">
        <v>2898627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2898627</v>
      </c>
      <c r="X30" s="159">
        <v>4050054</v>
      </c>
      <c r="Y30" s="159">
        <v>-1151427</v>
      </c>
      <c r="Z30" s="141">
        <v>-28.43</v>
      </c>
      <c r="AA30" s="157">
        <v>16200215</v>
      </c>
    </row>
    <row r="31" spans="1:27" ht="13.5">
      <c r="A31" s="138" t="s">
        <v>77</v>
      </c>
      <c r="B31" s="136"/>
      <c r="C31" s="155">
        <v>47343434</v>
      </c>
      <c r="D31" s="155"/>
      <c r="E31" s="156">
        <v>60783990</v>
      </c>
      <c r="F31" s="60">
        <v>60969890</v>
      </c>
      <c r="G31" s="60">
        <v>2123561</v>
      </c>
      <c r="H31" s="60">
        <v>2181898</v>
      </c>
      <c r="I31" s="60">
        <v>3950533</v>
      </c>
      <c r="J31" s="60">
        <v>8255992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8255992</v>
      </c>
      <c r="X31" s="60">
        <v>15242473</v>
      </c>
      <c r="Y31" s="60">
        <v>-6986481</v>
      </c>
      <c r="Z31" s="140">
        <v>-45.84</v>
      </c>
      <c r="AA31" s="155">
        <v>60969890</v>
      </c>
    </row>
    <row r="32" spans="1:27" ht="13.5">
      <c r="A32" s="135" t="s">
        <v>78</v>
      </c>
      <c r="B32" s="136"/>
      <c r="C32" s="153">
        <f aca="true" t="shared" si="6" ref="C32:Y32">SUM(C33:C37)</f>
        <v>96299531</v>
      </c>
      <c r="D32" s="153">
        <f>SUM(D33:D37)</f>
        <v>0</v>
      </c>
      <c r="E32" s="154">
        <f t="shared" si="6"/>
        <v>112761450</v>
      </c>
      <c r="F32" s="100">
        <f t="shared" si="6"/>
        <v>123912692</v>
      </c>
      <c r="G32" s="100">
        <f t="shared" si="6"/>
        <v>7342718</v>
      </c>
      <c r="H32" s="100">
        <f t="shared" si="6"/>
        <v>5177578</v>
      </c>
      <c r="I32" s="100">
        <f t="shared" si="6"/>
        <v>9253208</v>
      </c>
      <c r="J32" s="100">
        <f t="shared" si="6"/>
        <v>21773504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21773504</v>
      </c>
      <c r="X32" s="100">
        <f t="shared" si="6"/>
        <v>30978173</v>
      </c>
      <c r="Y32" s="100">
        <f t="shared" si="6"/>
        <v>-9204669</v>
      </c>
      <c r="Z32" s="137">
        <f>+IF(X32&lt;&gt;0,+(Y32/X32)*100,0)</f>
        <v>-29.713401755487645</v>
      </c>
      <c r="AA32" s="153">
        <f>SUM(AA33:AA37)</f>
        <v>123912692</v>
      </c>
    </row>
    <row r="33" spans="1:27" ht="13.5">
      <c r="A33" s="138" t="s">
        <v>79</v>
      </c>
      <c r="B33" s="136"/>
      <c r="C33" s="155">
        <v>14798007</v>
      </c>
      <c r="D33" s="155"/>
      <c r="E33" s="156">
        <v>13079380</v>
      </c>
      <c r="F33" s="60">
        <v>13079380</v>
      </c>
      <c r="G33" s="60">
        <v>474872</v>
      </c>
      <c r="H33" s="60">
        <v>645847</v>
      </c>
      <c r="I33" s="60">
        <v>859168</v>
      </c>
      <c r="J33" s="60">
        <v>1979887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1979887</v>
      </c>
      <c r="X33" s="60">
        <v>3269845</v>
      </c>
      <c r="Y33" s="60">
        <v>-1289958</v>
      </c>
      <c r="Z33" s="140">
        <v>-39.45</v>
      </c>
      <c r="AA33" s="155">
        <v>13079380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39460411</v>
      </c>
      <c r="D35" s="155"/>
      <c r="E35" s="156">
        <v>42254430</v>
      </c>
      <c r="F35" s="60">
        <v>42254430</v>
      </c>
      <c r="G35" s="60">
        <v>2074245</v>
      </c>
      <c r="H35" s="60">
        <v>1967877</v>
      </c>
      <c r="I35" s="60">
        <v>2324411</v>
      </c>
      <c r="J35" s="60">
        <v>6366533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6366533</v>
      </c>
      <c r="X35" s="60">
        <v>10563608</v>
      </c>
      <c r="Y35" s="60">
        <v>-4197075</v>
      </c>
      <c r="Z35" s="140">
        <v>-39.73</v>
      </c>
      <c r="AA35" s="155">
        <v>42254430</v>
      </c>
    </row>
    <row r="36" spans="1:27" ht="13.5">
      <c r="A36" s="138" t="s">
        <v>82</v>
      </c>
      <c r="B36" s="136"/>
      <c r="C36" s="155">
        <v>16179340</v>
      </c>
      <c r="D36" s="155"/>
      <c r="E36" s="156">
        <v>29359600</v>
      </c>
      <c r="F36" s="60">
        <v>40031189</v>
      </c>
      <c r="G36" s="60">
        <v>3058889</v>
      </c>
      <c r="H36" s="60">
        <v>783106</v>
      </c>
      <c r="I36" s="60">
        <v>4045387</v>
      </c>
      <c r="J36" s="60">
        <v>7887382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7887382</v>
      </c>
      <c r="X36" s="60">
        <v>10007797</v>
      </c>
      <c r="Y36" s="60">
        <v>-2120415</v>
      </c>
      <c r="Z36" s="140">
        <v>-21.19</v>
      </c>
      <c r="AA36" s="155">
        <v>40031189</v>
      </c>
    </row>
    <row r="37" spans="1:27" ht="13.5">
      <c r="A37" s="138" t="s">
        <v>83</v>
      </c>
      <c r="B37" s="136"/>
      <c r="C37" s="157">
        <v>25861773</v>
      </c>
      <c r="D37" s="157"/>
      <c r="E37" s="158">
        <v>28068040</v>
      </c>
      <c r="F37" s="159">
        <v>28547693</v>
      </c>
      <c r="G37" s="159">
        <v>1734712</v>
      </c>
      <c r="H37" s="159">
        <v>1780748</v>
      </c>
      <c r="I37" s="159">
        <v>2024242</v>
      </c>
      <c r="J37" s="159">
        <v>5539702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5539702</v>
      </c>
      <c r="X37" s="159">
        <v>7136923</v>
      </c>
      <c r="Y37" s="159">
        <v>-1597221</v>
      </c>
      <c r="Z37" s="141">
        <v>-22.38</v>
      </c>
      <c r="AA37" s="157">
        <v>28547693</v>
      </c>
    </row>
    <row r="38" spans="1:27" ht="13.5">
      <c r="A38" s="135" t="s">
        <v>84</v>
      </c>
      <c r="B38" s="142"/>
      <c r="C38" s="153">
        <f aca="true" t="shared" si="7" ref="C38:Y38">SUM(C39:C41)</f>
        <v>54569470</v>
      </c>
      <c r="D38" s="153">
        <f>SUM(D39:D41)</f>
        <v>0</v>
      </c>
      <c r="E38" s="154">
        <f t="shared" si="7"/>
        <v>87220628</v>
      </c>
      <c r="F38" s="100">
        <f t="shared" si="7"/>
        <v>95989646</v>
      </c>
      <c r="G38" s="100">
        <f t="shared" si="7"/>
        <v>4523999</v>
      </c>
      <c r="H38" s="100">
        <f t="shared" si="7"/>
        <v>4949560</v>
      </c>
      <c r="I38" s="100">
        <f t="shared" si="7"/>
        <v>5608514</v>
      </c>
      <c r="J38" s="100">
        <f t="shared" si="7"/>
        <v>15082073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15082073</v>
      </c>
      <c r="X38" s="100">
        <f t="shared" si="7"/>
        <v>23997412</v>
      </c>
      <c r="Y38" s="100">
        <f t="shared" si="7"/>
        <v>-8915339</v>
      </c>
      <c r="Z38" s="137">
        <f>+IF(X38&lt;&gt;0,+(Y38/X38)*100,0)</f>
        <v>-37.15125197667148</v>
      </c>
      <c r="AA38" s="153">
        <f>SUM(AA39:AA41)</f>
        <v>95989646</v>
      </c>
    </row>
    <row r="39" spans="1:27" ht="13.5">
      <c r="A39" s="138" t="s">
        <v>85</v>
      </c>
      <c r="B39" s="136"/>
      <c r="C39" s="155">
        <v>6607490</v>
      </c>
      <c r="D39" s="155"/>
      <c r="E39" s="156">
        <v>7111708</v>
      </c>
      <c r="F39" s="60">
        <v>7111708</v>
      </c>
      <c r="G39" s="60">
        <v>195234</v>
      </c>
      <c r="H39" s="60">
        <v>374560</v>
      </c>
      <c r="I39" s="60">
        <v>243487</v>
      </c>
      <c r="J39" s="60">
        <v>813281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813281</v>
      </c>
      <c r="X39" s="60">
        <v>1777927</v>
      </c>
      <c r="Y39" s="60">
        <v>-964646</v>
      </c>
      <c r="Z39" s="140">
        <v>-54.26</v>
      </c>
      <c r="AA39" s="155">
        <v>7111708</v>
      </c>
    </row>
    <row r="40" spans="1:27" ht="13.5">
      <c r="A40" s="138" t="s">
        <v>86</v>
      </c>
      <c r="B40" s="136"/>
      <c r="C40" s="155">
        <v>37483971</v>
      </c>
      <c r="D40" s="155"/>
      <c r="E40" s="156">
        <v>66908970</v>
      </c>
      <c r="F40" s="60">
        <v>75677988</v>
      </c>
      <c r="G40" s="60">
        <v>4052461</v>
      </c>
      <c r="H40" s="60">
        <v>4182046</v>
      </c>
      <c r="I40" s="60">
        <v>4957818</v>
      </c>
      <c r="J40" s="60">
        <v>13192325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13192325</v>
      </c>
      <c r="X40" s="60">
        <v>18919497</v>
      </c>
      <c r="Y40" s="60">
        <v>-5727172</v>
      </c>
      <c r="Z40" s="140">
        <v>-30.27</v>
      </c>
      <c r="AA40" s="155">
        <v>75677988</v>
      </c>
    </row>
    <row r="41" spans="1:27" ht="13.5">
      <c r="A41" s="138" t="s">
        <v>87</v>
      </c>
      <c r="B41" s="136"/>
      <c r="C41" s="155">
        <v>10478009</v>
      </c>
      <c r="D41" s="155"/>
      <c r="E41" s="156">
        <v>13199950</v>
      </c>
      <c r="F41" s="60">
        <v>13199950</v>
      </c>
      <c r="G41" s="60">
        <v>276304</v>
      </c>
      <c r="H41" s="60">
        <v>392954</v>
      </c>
      <c r="I41" s="60">
        <v>407209</v>
      </c>
      <c r="J41" s="60">
        <v>1076467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1076467</v>
      </c>
      <c r="X41" s="60">
        <v>3299988</v>
      </c>
      <c r="Y41" s="60">
        <v>-2223521</v>
      </c>
      <c r="Z41" s="140">
        <v>-67.38</v>
      </c>
      <c r="AA41" s="155">
        <v>13199950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5811194</v>
      </c>
      <c r="D47" s="153"/>
      <c r="E47" s="154">
        <v>5645960</v>
      </c>
      <c r="F47" s="100">
        <v>5645960</v>
      </c>
      <c r="G47" s="100">
        <v>344065</v>
      </c>
      <c r="H47" s="100">
        <v>292722</v>
      </c>
      <c r="I47" s="100">
        <v>385010</v>
      </c>
      <c r="J47" s="100">
        <v>1021797</v>
      </c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>
        <v>1021797</v>
      </c>
      <c r="X47" s="100">
        <v>1411490</v>
      </c>
      <c r="Y47" s="100">
        <v>-389693</v>
      </c>
      <c r="Z47" s="137">
        <v>-27.61</v>
      </c>
      <c r="AA47" s="153">
        <v>5645960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253725097</v>
      </c>
      <c r="D48" s="168">
        <f>+D28+D32+D38+D42+D47</f>
        <v>0</v>
      </c>
      <c r="E48" s="169">
        <f t="shared" si="9"/>
        <v>325294648</v>
      </c>
      <c r="F48" s="73">
        <f t="shared" si="9"/>
        <v>347034915</v>
      </c>
      <c r="G48" s="73">
        <f t="shared" si="9"/>
        <v>18033705</v>
      </c>
      <c r="H48" s="73">
        <f t="shared" si="9"/>
        <v>14767295</v>
      </c>
      <c r="I48" s="73">
        <f t="shared" si="9"/>
        <v>22683788</v>
      </c>
      <c r="J48" s="73">
        <f t="shared" si="9"/>
        <v>55484788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55484788</v>
      </c>
      <c r="X48" s="73">
        <f t="shared" si="9"/>
        <v>86758730</v>
      </c>
      <c r="Y48" s="73">
        <f t="shared" si="9"/>
        <v>-31273942</v>
      </c>
      <c r="Z48" s="170">
        <f>+IF(X48&lt;&gt;0,+(Y48/X48)*100,0)</f>
        <v>-36.047026045678635</v>
      </c>
      <c r="AA48" s="168">
        <f>+AA28+AA32+AA38+AA42+AA47</f>
        <v>347034915</v>
      </c>
    </row>
    <row r="49" spans="1:27" ht="13.5">
      <c r="A49" s="148" t="s">
        <v>49</v>
      </c>
      <c r="B49" s="149"/>
      <c r="C49" s="171">
        <f aca="true" t="shared" si="10" ref="C49:Y49">+C25-C48</f>
        <v>19623245</v>
      </c>
      <c r="D49" s="171">
        <f>+D25-D48</f>
        <v>0</v>
      </c>
      <c r="E49" s="172">
        <f t="shared" si="10"/>
        <v>158222</v>
      </c>
      <c r="F49" s="173">
        <f t="shared" si="10"/>
        <v>-9426619</v>
      </c>
      <c r="G49" s="173">
        <f t="shared" si="10"/>
        <v>71192851</v>
      </c>
      <c r="H49" s="173">
        <f t="shared" si="10"/>
        <v>8275721</v>
      </c>
      <c r="I49" s="173">
        <f t="shared" si="10"/>
        <v>-15507276</v>
      </c>
      <c r="J49" s="173">
        <f t="shared" si="10"/>
        <v>63961296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63961296</v>
      </c>
      <c r="X49" s="173">
        <f>IF(F25=F48,0,X25-X48)</f>
        <v>-2356655</v>
      </c>
      <c r="Y49" s="173">
        <f t="shared" si="10"/>
        <v>66317951</v>
      </c>
      <c r="Z49" s="174">
        <f>+IF(X49&lt;&gt;0,+(Y49/X49)*100,0)</f>
        <v>-2814.071257778504</v>
      </c>
      <c r="AA49" s="171">
        <f>+AA25-AA48</f>
        <v>-9426619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309092</v>
      </c>
      <c r="D11" s="155">
        <v>0</v>
      </c>
      <c r="E11" s="156">
        <v>164800</v>
      </c>
      <c r="F11" s="60">
        <v>164800</v>
      </c>
      <c r="G11" s="60">
        <v>0</v>
      </c>
      <c r="H11" s="60">
        <v>7037</v>
      </c>
      <c r="I11" s="60">
        <v>15563</v>
      </c>
      <c r="J11" s="60">
        <v>22600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22600</v>
      </c>
      <c r="X11" s="60">
        <v>41200</v>
      </c>
      <c r="Y11" s="60">
        <v>-18600</v>
      </c>
      <c r="Z11" s="140">
        <v>-45.15</v>
      </c>
      <c r="AA11" s="155">
        <v>164800</v>
      </c>
    </row>
    <row r="12" spans="1:27" ht="13.5">
      <c r="A12" s="183" t="s">
        <v>108</v>
      </c>
      <c r="B12" s="185"/>
      <c r="C12" s="155">
        <v>57560</v>
      </c>
      <c r="D12" s="155">
        <v>0</v>
      </c>
      <c r="E12" s="156">
        <v>178800</v>
      </c>
      <c r="F12" s="60">
        <v>178800</v>
      </c>
      <c r="G12" s="60">
        <v>5777</v>
      </c>
      <c r="H12" s="60">
        <v>5650</v>
      </c>
      <c r="I12" s="60">
        <v>3709</v>
      </c>
      <c r="J12" s="60">
        <v>15136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15136</v>
      </c>
      <c r="X12" s="60">
        <v>44700</v>
      </c>
      <c r="Y12" s="60">
        <v>-29564</v>
      </c>
      <c r="Z12" s="140">
        <v>-66.14</v>
      </c>
      <c r="AA12" s="155">
        <v>178800</v>
      </c>
    </row>
    <row r="13" spans="1:27" ht="13.5">
      <c r="A13" s="181" t="s">
        <v>109</v>
      </c>
      <c r="B13" s="185"/>
      <c r="C13" s="155">
        <v>24451381</v>
      </c>
      <c r="D13" s="155">
        <v>0</v>
      </c>
      <c r="E13" s="156">
        <v>25250000</v>
      </c>
      <c r="F13" s="60">
        <v>25250000</v>
      </c>
      <c r="G13" s="60">
        <v>199425</v>
      </c>
      <c r="H13" s="60">
        <v>768103</v>
      </c>
      <c r="I13" s="60">
        <v>848212</v>
      </c>
      <c r="J13" s="60">
        <v>1815740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1815740</v>
      </c>
      <c r="X13" s="60">
        <v>6312500</v>
      </c>
      <c r="Y13" s="60">
        <v>-4496760</v>
      </c>
      <c r="Z13" s="140">
        <v>-71.24</v>
      </c>
      <c r="AA13" s="155">
        <v>25250000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34983665</v>
      </c>
      <c r="D18" s="155">
        <v>0</v>
      </c>
      <c r="E18" s="156">
        <v>65996020</v>
      </c>
      <c r="F18" s="60">
        <v>74579524</v>
      </c>
      <c r="G18" s="60">
        <v>0</v>
      </c>
      <c r="H18" s="60">
        <v>19496280</v>
      </c>
      <c r="I18" s="60">
        <v>6181224</v>
      </c>
      <c r="J18" s="60">
        <v>25677504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25677504</v>
      </c>
      <c r="X18" s="60">
        <v>18644881</v>
      </c>
      <c r="Y18" s="60">
        <v>7032623</v>
      </c>
      <c r="Z18" s="140">
        <v>37.72</v>
      </c>
      <c r="AA18" s="155">
        <v>74579524</v>
      </c>
    </row>
    <row r="19" spans="1:27" ht="13.5">
      <c r="A19" s="181" t="s">
        <v>34</v>
      </c>
      <c r="B19" s="185"/>
      <c r="C19" s="155">
        <v>210648976</v>
      </c>
      <c r="D19" s="155">
        <v>0</v>
      </c>
      <c r="E19" s="156">
        <v>231458050</v>
      </c>
      <c r="F19" s="60">
        <v>235029972</v>
      </c>
      <c r="G19" s="60">
        <v>88939975</v>
      </c>
      <c r="H19" s="60">
        <v>2687000</v>
      </c>
      <c r="I19" s="60">
        <v>53741</v>
      </c>
      <c r="J19" s="60">
        <v>91680716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91680716</v>
      </c>
      <c r="X19" s="60">
        <v>58757493</v>
      </c>
      <c r="Y19" s="60">
        <v>32923223</v>
      </c>
      <c r="Z19" s="140">
        <v>56.03</v>
      </c>
      <c r="AA19" s="155">
        <v>235029972</v>
      </c>
    </row>
    <row r="20" spans="1:27" ht="13.5">
      <c r="A20" s="181" t="s">
        <v>35</v>
      </c>
      <c r="B20" s="185"/>
      <c r="C20" s="155">
        <v>2897263</v>
      </c>
      <c r="D20" s="155">
        <v>0</v>
      </c>
      <c r="E20" s="156">
        <v>2405200</v>
      </c>
      <c r="F20" s="54">
        <v>2405200</v>
      </c>
      <c r="G20" s="54">
        <v>81379</v>
      </c>
      <c r="H20" s="54">
        <v>78946</v>
      </c>
      <c r="I20" s="54">
        <v>74063</v>
      </c>
      <c r="J20" s="54">
        <v>234388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234388</v>
      </c>
      <c r="X20" s="54">
        <v>601300</v>
      </c>
      <c r="Y20" s="54">
        <v>-366912</v>
      </c>
      <c r="Z20" s="184">
        <v>-61.02</v>
      </c>
      <c r="AA20" s="130">
        <v>2405200</v>
      </c>
    </row>
    <row r="21" spans="1:27" ht="13.5">
      <c r="A21" s="181" t="s">
        <v>115</v>
      </c>
      <c r="B21" s="185"/>
      <c r="C21" s="155">
        <v>405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273348342</v>
      </c>
      <c r="D22" s="188">
        <f>SUM(D5:D21)</f>
        <v>0</v>
      </c>
      <c r="E22" s="189">
        <f t="shared" si="0"/>
        <v>325452870</v>
      </c>
      <c r="F22" s="190">
        <f t="shared" si="0"/>
        <v>337608296</v>
      </c>
      <c r="G22" s="190">
        <f t="shared" si="0"/>
        <v>89226556</v>
      </c>
      <c r="H22" s="190">
        <f t="shared" si="0"/>
        <v>23043016</v>
      </c>
      <c r="I22" s="190">
        <f t="shared" si="0"/>
        <v>7176512</v>
      </c>
      <c r="J22" s="190">
        <f t="shared" si="0"/>
        <v>119446084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119446084</v>
      </c>
      <c r="X22" s="190">
        <f t="shared" si="0"/>
        <v>84402074</v>
      </c>
      <c r="Y22" s="190">
        <f t="shared" si="0"/>
        <v>35044010</v>
      </c>
      <c r="Z22" s="191">
        <f>+IF(X22&lt;&gt;0,+(Y22/X22)*100,0)</f>
        <v>41.52031856468361</v>
      </c>
      <c r="AA22" s="188">
        <f>SUM(AA5:AA21)</f>
        <v>337608296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135768874</v>
      </c>
      <c r="D25" s="155">
        <v>0</v>
      </c>
      <c r="E25" s="156">
        <v>143558530</v>
      </c>
      <c r="F25" s="60">
        <v>143558530</v>
      </c>
      <c r="G25" s="60">
        <v>10244283</v>
      </c>
      <c r="H25" s="60">
        <v>9837733</v>
      </c>
      <c r="I25" s="60">
        <v>10313528</v>
      </c>
      <c r="J25" s="60">
        <v>30395544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30395544</v>
      </c>
      <c r="X25" s="60">
        <v>35889633</v>
      </c>
      <c r="Y25" s="60">
        <v>-5494089</v>
      </c>
      <c r="Z25" s="140">
        <v>-15.31</v>
      </c>
      <c r="AA25" s="155">
        <v>143558530</v>
      </c>
    </row>
    <row r="26" spans="1:27" ht="13.5">
      <c r="A26" s="183" t="s">
        <v>38</v>
      </c>
      <c r="B26" s="182"/>
      <c r="C26" s="155">
        <v>9883766</v>
      </c>
      <c r="D26" s="155">
        <v>0</v>
      </c>
      <c r="E26" s="156">
        <v>11758440</v>
      </c>
      <c r="F26" s="60">
        <v>11758440</v>
      </c>
      <c r="G26" s="60">
        <v>833466</v>
      </c>
      <c r="H26" s="60">
        <v>711510</v>
      </c>
      <c r="I26" s="60">
        <v>899283</v>
      </c>
      <c r="J26" s="60">
        <v>2444259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2444259</v>
      </c>
      <c r="X26" s="60">
        <v>2939610</v>
      </c>
      <c r="Y26" s="60">
        <v>-495351</v>
      </c>
      <c r="Z26" s="140">
        <v>-16.85</v>
      </c>
      <c r="AA26" s="155">
        <v>11758440</v>
      </c>
    </row>
    <row r="27" spans="1:27" ht="13.5">
      <c r="A27" s="183" t="s">
        <v>118</v>
      </c>
      <c r="B27" s="182"/>
      <c r="C27" s="155">
        <v>109932</v>
      </c>
      <c r="D27" s="155">
        <v>0</v>
      </c>
      <c r="E27" s="156">
        <v>122100</v>
      </c>
      <c r="F27" s="60">
        <v>122100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30525</v>
      </c>
      <c r="Y27" s="60">
        <v>-30525</v>
      </c>
      <c r="Z27" s="140">
        <v>-100</v>
      </c>
      <c r="AA27" s="155">
        <v>122100</v>
      </c>
    </row>
    <row r="28" spans="1:27" ht="13.5">
      <c r="A28" s="183" t="s">
        <v>39</v>
      </c>
      <c r="B28" s="182"/>
      <c r="C28" s="155">
        <v>8596533</v>
      </c>
      <c r="D28" s="155">
        <v>0</v>
      </c>
      <c r="E28" s="156">
        <v>8816000</v>
      </c>
      <c r="F28" s="60">
        <v>8816000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2204000</v>
      </c>
      <c r="Y28" s="60">
        <v>-2204000</v>
      </c>
      <c r="Z28" s="140">
        <v>-100</v>
      </c>
      <c r="AA28" s="155">
        <v>8816000</v>
      </c>
    </row>
    <row r="29" spans="1:27" ht="13.5">
      <c r="A29" s="183" t="s">
        <v>40</v>
      </c>
      <c r="B29" s="182"/>
      <c r="C29" s="155">
        <v>22861</v>
      </c>
      <c r="D29" s="155">
        <v>0</v>
      </c>
      <c r="E29" s="156">
        <v>29500</v>
      </c>
      <c r="F29" s="60">
        <v>29500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7375</v>
      </c>
      <c r="Y29" s="60">
        <v>-7375</v>
      </c>
      <c r="Z29" s="140">
        <v>-100</v>
      </c>
      <c r="AA29" s="155">
        <v>29500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95151731</v>
      </c>
      <c r="D34" s="155">
        <v>0</v>
      </c>
      <c r="E34" s="156">
        <v>161007678</v>
      </c>
      <c r="F34" s="60">
        <v>182747945</v>
      </c>
      <c r="G34" s="60">
        <v>6955956</v>
      </c>
      <c r="H34" s="60">
        <v>4218052</v>
      </c>
      <c r="I34" s="60">
        <v>11470977</v>
      </c>
      <c r="J34" s="60">
        <v>22644985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22644985</v>
      </c>
      <c r="X34" s="60">
        <v>45686986</v>
      </c>
      <c r="Y34" s="60">
        <v>-23042001</v>
      </c>
      <c r="Z34" s="140">
        <v>-50.43</v>
      </c>
      <c r="AA34" s="155">
        <v>182747945</v>
      </c>
    </row>
    <row r="35" spans="1:27" ht="13.5">
      <c r="A35" s="181" t="s">
        <v>122</v>
      </c>
      <c r="B35" s="185"/>
      <c r="C35" s="155">
        <v>4191400</v>
      </c>
      <c r="D35" s="155">
        <v>0</v>
      </c>
      <c r="E35" s="156">
        <v>2400</v>
      </c>
      <c r="F35" s="60">
        <v>2400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600</v>
      </c>
      <c r="Y35" s="60">
        <v>-600</v>
      </c>
      <c r="Z35" s="140">
        <v>-100</v>
      </c>
      <c r="AA35" s="155">
        <v>2400</v>
      </c>
    </row>
    <row r="36" spans="1:27" ht="12.75">
      <c r="A36" s="193" t="s">
        <v>44</v>
      </c>
      <c r="B36" s="187"/>
      <c r="C36" s="188">
        <f aca="true" t="shared" si="1" ref="C36:Y36">SUM(C25:C35)</f>
        <v>253725097</v>
      </c>
      <c r="D36" s="188">
        <f>SUM(D25:D35)</f>
        <v>0</v>
      </c>
      <c r="E36" s="189">
        <f t="shared" si="1"/>
        <v>325294648</v>
      </c>
      <c r="F36" s="190">
        <f t="shared" si="1"/>
        <v>347034915</v>
      </c>
      <c r="G36" s="190">
        <f t="shared" si="1"/>
        <v>18033705</v>
      </c>
      <c r="H36" s="190">
        <f t="shared" si="1"/>
        <v>14767295</v>
      </c>
      <c r="I36" s="190">
        <f t="shared" si="1"/>
        <v>22683788</v>
      </c>
      <c r="J36" s="190">
        <f t="shared" si="1"/>
        <v>55484788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55484788</v>
      </c>
      <c r="X36" s="190">
        <f t="shared" si="1"/>
        <v>86758729</v>
      </c>
      <c r="Y36" s="190">
        <f t="shared" si="1"/>
        <v>-31273941</v>
      </c>
      <c r="Z36" s="191">
        <f>+IF(X36&lt;&gt;0,+(Y36/X36)*100,0)</f>
        <v>-36.04702530854273</v>
      </c>
      <c r="AA36" s="188">
        <f>SUM(AA25:AA35)</f>
        <v>347034915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19623245</v>
      </c>
      <c r="D38" s="199">
        <f>+D22-D36</f>
        <v>0</v>
      </c>
      <c r="E38" s="200">
        <f t="shared" si="2"/>
        <v>158222</v>
      </c>
      <c r="F38" s="106">
        <f t="shared" si="2"/>
        <v>-9426619</v>
      </c>
      <c r="G38" s="106">
        <f t="shared" si="2"/>
        <v>71192851</v>
      </c>
      <c r="H38" s="106">
        <f t="shared" si="2"/>
        <v>8275721</v>
      </c>
      <c r="I38" s="106">
        <f t="shared" si="2"/>
        <v>-15507276</v>
      </c>
      <c r="J38" s="106">
        <f t="shared" si="2"/>
        <v>63961296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63961296</v>
      </c>
      <c r="X38" s="106">
        <f>IF(F22=F36,0,X22-X36)</f>
        <v>-2356655</v>
      </c>
      <c r="Y38" s="106">
        <f t="shared" si="2"/>
        <v>66317951</v>
      </c>
      <c r="Z38" s="201">
        <f>+IF(X38&lt;&gt;0,+(Y38/X38)*100,0)</f>
        <v>-2814.071257778504</v>
      </c>
      <c r="AA38" s="199">
        <f>+AA22-AA36</f>
        <v>-9426619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19623245</v>
      </c>
      <c r="D42" s="206">
        <f>SUM(D38:D41)</f>
        <v>0</v>
      </c>
      <c r="E42" s="207">
        <f t="shared" si="3"/>
        <v>158222</v>
      </c>
      <c r="F42" s="88">
        <f t="shared" si="3"/>
        <v>-9426619</v>
      </c>
      <c r="G42" s="88">
        <f t="shared" si="3"/>
        <v>71192851</v>
      </c>
      <c r="H42" s="88">
        <f t="shared" si="3"/>
        <v>8275721</v>
      </c>
      <c r="I42" s="88">
        <f t="shared" si="3"/>
        <v>-15507276</v>
      </c>
      <c r="J42" s="88">
        <f t="shared" si="3"/>
        <v>63961296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63961296</v>
      </c>
      <c r="X42" s="88">
        <f t="shared" si="3"/>
        <v>-2356655</v>
      </c>
      <c r="Y42" s="88">
        <f t="shared" si="3"/>
        <v>66317951</v>
      </c>
      <c r="Z42" s="208">
        <f>+IF(X42&lt;&gt;0,+(Y42/X42)*100,0)</f>
        <v>-2814.071257778504</v>
      </c>
      <c r="AA42" s="206">
        <f>SUM(AA38:AA41)</f>
        <v>-9426619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19623245</v>
      </c>
      <c r="D44" s="210">
        <f>+D42-D43</f>
        <v>0</v>
      </c>
      <c r="E44" s="211">
        <f t="shared" si="4"/>
        <v>158222</v>
      </c>
      <c r="F44" s="77">
        <f t="shared" si="4"/>
        <v>-9426619</v>
      </c>
      <c r="G44" s="77">
        <f t="shared" si="4"/>
        <v>71192851</v>
      </c>
      <c r="H44" s="77">
        <f t="shared" si="4"/>
        <v>8275721</v>
      </c>
      <c r="I44" s="77">
        <f t="shared" si="4"/>
        <v>-15507276</v>
      </c>
      <c r="J44" s="77">
        <f t="shared" si="4"/>
        <v>63961296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63961296</v>
      </c>
      <c r="X44" s="77">
        <f t="shared" si="4"/>
        <v>-2356655</v>
      </c>
      <c r="Y44" s="77">
        <f t="shared" si="4"/>
        <v>66317951</v>
      </c>
      <c r="Z44" s="212">
        <f>+IF(X44&lt;&gt;0,+(Y44/X44)*100,0)</f>
        <v>-2814.071257778504</v>
      </c>
      <c r="AA44" s="210">
        <f>+AA42-AA43</f>
        <v>-9426619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19623245</v>
      </c>
      <c r="D46" s="206">
        <f>SUM(D44:D45)</f>
        <v>0</v>
      </c>
      <c r="E46" s="207">
        <f t="shared" si="5"/>
        <v>158222</v>
      </c>
      <c r="F46" s="88">
        <f t="shared" si="5"/>
        <v>-9426619</v>
      </c>
      <c r="G46" s="88">
        <f t="shared" si="5"/>
        <v>71192851</v>
      </c>
      <c r="H46" s="88">
        <f t="shared" si="5"/>
        <v>8275721</v>
      </c>
      <c r="I46" s="88">
        <f t="shared" si="5"/>
        <v>-15507276</v>
      </c>
      <c r="J46" s="88">
        <f t="shared" si="5"/>
        <v>63961296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63961296</v>
      </c>
      <c r="X46" s="88">
        <f t="shared" si="5"/>
        <v>-2356655</v>
      </c>
      <c r="Y46" s="88">
        <f t="shared" si="5"/>
        <v>66317951</v>
      </c>
      <c r="Z46" s="208">
        <f>+IF(X46&lt;&gt;0,+(Y46/X46)*100,0)</f>
        <v>-2814.071257778504</v>
      </c>
      <c r="AA46" s="206">
        <f>SUM(AA44:AA45)</f>
        <v>-9426619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19623245</v>
      </c>
      <c r="D48" s="217">
        <f>SUM(D46:D47)</f>
        <v>0</v>
      </c>
      <c r="E48" s="218">
        <f t="shared" si="6"/>
        <v>158222</v>
      </c>
      <c r="F48" s="219">
        <f t="shared" si="6"/>
        <v>-9426619</v>
      </c>
      <c r="G48" s="219">
        <f t="shared" si="6"/>
        <v>71192851</v>
      </c>
      <c r="H48" s="220">
        <f t="shared" si="6"/>
        <v>8275721</v>
      </c>
      <c r="I48" s="220">
        <f t="shared" si="6"/>
        <v>-15507276</v>
      </c>
      <c r="J48" s="220">
        <f t="shared" si="6"/>
        <v>63961296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63961296</v>
      </c>
      <c r="X48" s="220">
        <f t="shared" si="6"/>
        <v>-2356655</v>
      </c>
      <c r="Y48" s="220">
        <f t="shared" si="6"/>
        <v>66317951</v>
      </c>
      <c r="Z48" s="221">
        <f>+IF(X48&lt;&gt;0,+(Y48/X48)*100,0)</f>
        <v>-2814.071257778504</v>
      </c>
      <c r="AA48" s="222">
        <f>SUM(AA46:AA47)</f>
        <v>-9426619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4796580</v>
      </c>
      <c r="F5" s="100">
        <f t="shared" si="0"/>
        <v>6702974</v>
      </c>
      <c r="G5" s="100">
        <f t="shared" si="0"/>
        <v>1900</v>
      </c>
      <c r="H5" s="100">
        <f t="shared" si="0"/>
        <v>428080</v>
      </c>
      <c r="I5" s="100">
        <f t="shared" si="0"/>
        <v>650007</v>
      </c>
      <c r="J5" s="100">
        <f t="shared" si="0"/>
        <v>1079987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1079987</v>
      </c>
      <c r="X5" s="100">
        <f t="shared" si="0"/>
        <v>1675744</v>
      </c>
      <c r="Y5" s="100">
        <f t="shared" si="0"/>
        <v>-595757</v>
      </c>
      <c r="Z5" s="137">
        <f>+IF(X5&lt;&gt;0,+(Y5/X5)*100,0)</f>
        <v>-35.55179072698455</v>
      </c>
      <c r="AA5" s="153">
        <f>SUM(AA6:AA8)</f>
        <v>6702974</v>
      </c>
    </row>
    <row r="6" spans="1:27" ht="13.5">
      <c r="A6" s="138" t="s">
        <v>75</v>
      </c>
      <c r="B6" s="136"/>
      <c r="C6" s="155"/>
      <c r="D6" s="155"/>
      <c r="E6" s="156">
        <v>18580</v>
      </c>
      <c r="F6" s="60">
        <v>18580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4645</v>
      </c>
      <c r="Y6" s="60">
        <v>-4645</v>
      </c>
      <c r="Z6" s="140">
        <v>-100</v>
      </c>
      <c r="AA6" s="62">
        <v>18580</v>
      </c>
    </row>
    <row r="7" spans="1:27" ht="13.5">
      <c r="A7" s="138" t="s">
        <v>76</v>
      </c>
      <c r="B7" s="136"/>
      <c r="C7" s="157"/>
      <c r="D7" s="157"/>
      <c r="E7" s="158">
        <v>64000</v>
      </c>
      <c r="F7" s="159">
        <v>64000</v>
      </c>
      <c r="G7" s="159"/>
      <c r="H7" s="159"/>
      <c r="I7" s="159">
        <v>4260</v>
      </c>
      <c r="J7" s="159">
        <v>4260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4260</v>
      </c>
      <c r="X7" s="159">
        <v>16000</v>
      </c>
      <c r="Y7" s="159">
        <v>-11740</v>
      </c>
      <c r="Z7" s="141">
        <v>-73.38</v>
      </c>
      <c r="AA7" s="225">
        <v>64000</v>
      </c>
    </row>
    <row r="8" spans="1:27" ht="13.5">
      <c r="A8" s="138" t="s">
        <v>77</v>
      </c>
      <c r="B8" s="136"/>
      <c r="C8" s="155"/>
      <c r="D8" s="155"/>
      <c r="E8" s="156">
        <v>4714000</v>
      </c>
      <c r="F8" s="60">
        <v>6620394</v>
      </c>
      <c r="G8" s="60">
        <v>1900</v>
      </c>
      <c r="H8" s="60">
        <v>428080</v>
      </c>
      <c r="I8" s="60">
        <v>645747</v>
      </c>
      <c r="J8" s="60">
        <v>1075727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1075727</v>
      </c>
      <c r="X8" s="60">
        <v>1655099</v>
      </c>
      <c r="Y8" s="60">
        <v>-579372</v>
      </c>
      <c r="Z8" s="140">
        <v>-35.01</v>
      </c>
      <c r="AA8" s="62">
        <v>6620394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1051810</v>
      </c>
      <c r="F9" s="100">
        <f t="shared" si="1"/>
        <v>1567332</v>
      </c>
      <c r="G9" s="100">
        <f t="shared" si="1"/>
        <v>1577</v>
      </c>
      <c r="H9" s="100">
        <f t="shared" si="1"/>
        <v>1752</v>
      </c>
      <c r="I9" s="100">
        <f t="shared" si="1"/>
        <v>12536</v>
      </c>
      <c r="J9" s="100">
        <f t="shared" si="1"/>
        <v>15865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15865</v>
      </c>
      <c r="X9" s="100">
        <f t="shared" si="1"/>
        <v>391834</v>
      </c>
      <c r="Y9" s="100">
        <f t="shared" si="1"/>
        <v>-375969</v>
      </c>
      <c r="Z9" s="137">
        <f>+IF(X9&lt;&gt;0,+(Y9/X9)*100,0)</f>
        <v>-95.95109153365966</v>
      </c>
      <c r="AA9" s="102">
        <f>SUM(AA10:AA14)</f>
        <v>1567332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1031000</v>
      </c>
      <c r="F12" s="60">
        <v>1546522</v>
      </c>
      <c r="G12" s="60">
        <v>1577</v>
      </c>
      <c r="H12" s="60">
        <v>1752</v>
      </c>
      <c r="I12" s="60"/>
      <c r="J12" s="60">
        <v>3329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3329</v>
      </c>
      <c r="X12" s="60">
        <v>386631</v>
      </c>
      <c r="Y12" s="60">
        <v>-383302</v>
      </c>
      <c r="Z12" s="140">
        <v>-99.14</v>
      </c>
      <c r="AA12" s="62">
        <v>1546522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20810</v>
      </c>
      <c r="F14" s="159">
        <v>20810</v>
      </c>
      <c r="G14" s="159"/>
      <c r="H14" s="159"/>
      <c r="I14" s="159">
        <v>12536</v>
      </c>
      <c r="J14" s="159">
        <v>12536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12536</v>
      </c>
      <c r="X14" s="159">
        <v>5203</v>
      </c>
      <c r="Y14" s="159">
        <v>7333</v>
      </c>
      <c r="Z14" s="141">
        <v>140.94</v>
      </c>
      <c r="AA14" s="225">
        <v>20810</v>
      </c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698500</v>
      </c>
      <c r="F15" s="100">
        <f t="shared" si="2"/>
        <v>698500</v>
      </c>
      <c r="G15" s="100">
        <f t="shared" si="2"/>
        <v>2347</v>
      </c>
      <c r="H15" s="100">
        <f t="shared" si="2"/>
        <v>27757</v>
      </c>
      <c r="I15" s="100">
        <f t="shared" si="2"/>
        <v>64915</v>
      </c>
      <c r="J15" s="100">
        <f t="shared" si="2"/>
        <v>95019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95019</v>
      </c>
      <c r="X15" s="100">
        <f t="shared" si="2"/>
        <v>174625</v>
      </c>
      <c r="Y15" s="100">
        <f t="shared" si="2"/>
        <v>-79606</v>
      </c>
      <c r="Z15" s="137">
        <f>+IF(X15&lt;&gt;0,+(Y15/X15)*100,0)</f>
        <v>-45.586828919112385</v>
      </c>
      <c r="AA15" s="102">
        <f>SUM(AA16:AA18)</f>
        <v>698500</v>
      </c>
    </row>
    <row r="16" spans="1:27" ht="13.5">
      <c r="A16" s="138" t="s">
        <v>85</v>
      </c>
      <c r="B16" s="136"/>
      <c r="C16" s="155"/>
      <c r="D16" s="155"/>
      <c r="E16" s="156">
        <v>2000</v>
      </c>
      <c r="F16" s="60">
        <v>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500</v>
      </c>
      <c r="Y16" s="60">
        <v>-500</v>
      </c>
      <c r="Z16" s="140">
        <v>-100</v>
      </c>
      <c r="AA16" s="62">
        <v>2000</v>
      </c>
    </row>
    <row r="17" spans="1:27" ht="13.5">
      <c r="A17" s="138" t="s">
        <v>86</v>
      </c>
      <c r="B17" s="136"/>
      <c r="C17" s="155"/>
      <c r="D17" s="155"/>
      <c r="E17" s="156">
        <v>696500</v>
      </c>
      <c r="F17" s="60">
        <v>696500</v>
      </c>
      <c r="G17" s="60">
        <v>2347</v>
      </c>
      <c r="H17" s="60">
        <v>27757</v>
      </c>
      <c r="I17" s="60">
        <v>64915</v>
      </c>
      <c r="J17" s="60">
        <v>95019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95019</v>
      </c>
      <c r="X17" s="60">
        <v>174125</v>
      </c>
      <c r="Y17" s="60">
        <v>-79106</v>
      </c>
      <c r="Z17" s="140">
        <v>-45.43</v>
      </c>
      <c r="AA17" s="62">
        <v>696500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6546890</v>
      </c>
      <c r="F25" s="219">
        <f t="shared" si="4"/>
        <v>8968806</v>
      </c>
      <c r="G25" s="219">
        <f t="shared" si="4"/>
        <v>5824</v>
      </c>
      <c r="H25" s="219">
        <f t="shared" si="4"/>
        <v>457589</v>
      </c>
      <c r="I25" s="219">
        <f t="shared" si="4"/>
        <v>727458</v>
      </c>
      <c r="J25" s="219">
        <f t="shared" si="4"/>
        <v>1190871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1190871</v>
      </c>
      <c r="X25" s="219">
        <f t="shared" si="4"/>
        <v>2242203</v>
      </c>
      <c r="Y25" s="219">
        <f t="shared" si="4"/>
        <v>-1051332</v>
      </c>
      <c r="Z25" s="231">
        <f>+IF(X25&lt;&gt;0,+(Y25/X25)*100,0)</f>
        <v>-46.888350430358</v>
      </c>
      <c r="AA25" s="232">
        <f>+AA5+AA9+AA15+AA19+AA24</f>
        <v>8968806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694000</v>
      </c>
      <c r="F28" s="60">
        <v>1722278</v>
      </c>
      <c r="G28" s="60">
        <v>343</v>
      </c>
      <c r="H28" s="60">
        <v>442266</v>
      </c>
      <c r="I28" s="60">
        <v>64915</v>
      </c>
      <c r="J28" s="60">
        <v>507524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507524</v>
      </c>
      <c r="X28" s="60">
        <v>430570</v>
      </c>
      <c r="Y28" s="60">
        <v>76954</v>
      </c>
      <c r="Z28" s="140">
        <v>17.87</v>
      </c>
      <c r="AA28" s="155">
        <v>1722278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694000</v>
      </c>
      <c r="F32" s="77">
        <f t="shared" si="5"/>
        <v>1722278</v>
      </c>
      <c r="G32" s="77">
        <f t="shared" si="5"/>
        <v>343</v>
      </c>
      <c r="H32" s="77">
        <f t="shared" si="5"/>
        <v>442266</v>
      </c>
      <c r="I32" s="77">
        <f t="shared" si="5"/>
        <v>64915</v>
      </c>
      <c r="J32" s="77">
        <f t="shared" si="5"/>
        <v>507524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507524</v>
      </c>
      <c r="X32" s="77">
        <f t="shared" si="5"/>
        <v>430570</v>
      </c>
      <c r="Y32" s="77">
        <f t="shared" si="5"/>
        <v>76954</v>
      </c>
      <c r="Z32" s="212">
        <f>+IF(X32&lt;&gt;0,+(Y32/X32)*100,0)</f>
        <v>17.87258750029031</v>
      </c>
      <c r="AA32" s="79">
        <f>SUM(AA28:AA31)</f>
        <v>1722278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9600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2400</v>
      </c>
      <c r="Y33" s="60">
        <v>-2400</v>
      </c>
      <c r="Z33" s="140">
        <v>-100</v>
      </c>
      <c r="AA33" s="62">
        <v>9600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5852890</v>
      </c>
      <c r="F35" s="60">
        <v>7236928</v>
      </c>
      <c r="G35" s="60">
        <v>5481</v>
      </c>
      <c r="H35" s="60">
        <v>15323</v>
      </c>
      <c r="I35" s="60">
        <v>662543</v>
      </c>
      <c r="J35" s="60">
        <v>683347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683347</v>
      </c>
      <c r="X35" s="60">
        <v>1809232</v>
      </c>
      <c r="Y35" s="60">
        <v>-1125885</v>
      </c>
      <c r="Z35" s="140">
        <v>-62.23</v>
      </c>
      <c r="AA35" s="62">
        <v>7236928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6546890</v>
      </c>
      <c r="F36" s="220">
        <f t="shared" si="6"/>
        <v>8968806</v>
      </c>
      <c r="G36" s="220">
        <f t="shared" si="6"/>
        <v>5824</v>
      </c>
      <c r="H36" s="220">
        <f t="shared" si="6"/>
        <v>457589</v>
      </c>
      <c r="I36" s="220">
        <f t="shared" si="6"/>
        <v>727458</v>
      </c>
      <c r="J36" s="220">
        <f t="shared" si="6"/>
        <v>1190871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1190871</v>
      </c>
      <c r="X36" s="220">
        <f t="shared" si="6"/>
        <v>2242202</v>
      </c>
      <c r="Y36" s="220">
        <f t="shared" si="6"/>
        <v>-1051331</v>
      </c>
      <c r="Z36" s="221">
        <f>+IF(X36&lt;&gt;0,+(Y36/X36)*100,0)</f>
        <v>-46.88832674308559</v>
      </c>
      <c r="AA36" s="239">
        <f>SUM(AA32:AA35)</f>
        <v>8968806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14987329</v>
      </c>
      <c r="D6" s="155"/>
      <c r="E6" s="59">
        <v>5000000</v>
      </c>
      <c r="F6" s="60">
        <v>14519667</v>
      </c>
      <c r="G6" s="60">
        <v>14987328</v>
      </c>
      <c r="H6" s="60">
        <v>14519667</v>
      </c>
      <c r="I6" s="60">
        <v>20588633</v>
      </c>
      <c r="J6" s="60">
        <v>20588633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20588633</v>
      </c>
      <c r="X6" s="60">
        <v>3629917</v>
      </c>
      <c r="Y6" s="60">
        <v>16958716</v>
      </c>
      <c r="Z6" s="140">
        <v>467.19</v>
      </c>
      <c r="AA6" s="62">
        <v>14519667</v>
      </c>
    </row>
    <row r="7" spans="1:27" ht="13.5">
      <c r="A7" s="249" t="s">
        <v>144</v>
      </c>
      <c r="B7" s="182"/>
      <c r="C7" s="155">
        <v>414000000</v>
      </c>
      <c r="D7" s="155"/>
      <c r="E7" s="59">
        <v>385000000</v>
      </c>
      <c r="F7" s="60">
        <v>460000000</v>
      </c>
      <c r="G7" s="60">
        <v>414000000</v>
      </c>
      <c r="H7" s="60">
        <v>481000000</v>
      </c>
      <c r="I7" s="60">
        <v>466000000</v>
      </c>
      <c r="J7" s="60">
        <v>466000000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466000000</v>
      </c>
      <c r="X7" s="60">
        <v>115000000</v>
      </c>
      <c r="Y7" s="60">
        <v>351000000</v>
      </c>
      <c r="Z7" s="140">
        <v>305.22</v>
      </c>
      <c r="AA7" s="62">
        <v>460000000</v>
      </c>
    </row>
    <row r="8" spans="1:27" ht="13.5">
      <c r="A8" s="249" t="s">
        <v>145</v>
      </c>
      <c r="B8" s="182"/>
      <c r="C8" s="155">
        <v>128226</v>
      </c>
      <c r="D8" s="155"/>
      <c r="E8" s="59">
        <v>100000</v>
      </c>
      <c r="F8" s="60">
        <v>182551</v>
      </c>
      <c r="G8" s="60">
        <v>128226</v>
      </c>
      <c r="H8" s="60">
        <v>182551</v>
      </c>
      <c r="I8" s="60">
        <v>79643</v>
      </c>
      <c r="J8" s="60">
        <v>79643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79643</v>
      </c>
      <c r="X8" s="60">
        <v>45638</v>
      </c>
      <c r="Y8" s="60">
        <v>34005</v>
      </c>
      <c r="Z8" s="140">
        <v>74.51</v>
      </c>
      <c r="AA8" s="62">
        <v>182551</v>
      </c>
    </row>
    <row r="9" spans="1:27" ht="13.5">
      <c r="A9" s="249" t="s">
        <v>146</v>
      </c>
      <c r="B9" s="182"/>
      <c r="C9" s="155">
        <v>7209011</v>
      </c>
      <c r="D9" s="155"/>
      <c r="E9" s="59">
        <v>5200000</v>
      </c>
      <c r="F9" s="60">
        <v>3087074</v>
      </c>
      <c r="G9" s="60">
        <v>6839494</v>
      </c>
      <c r="H9" s="60">
        <v>3087074</v>
      </c>
      <c r="I9" s="60">
        <v>543890</v>
      </c>
      <c r="J9" s="60">
        <v>543890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543890</v>
      </c>
      <c r="X9" s="60">
        <v>771769</v>
      </c>
      <c r="Y9" s="60">
        <v>-227879</v>
      </c>
      <c r="Z9" s="140">
        <v>-29.53</v>
      </c>
      <c r="AA9" s="62">
        <v>3087074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19074737</v>
      </c>
      <c r="D11" s="155"/>
      <c r="E11" s="59">
        <v>1000000</v>
      </c>
      <c r="F11" s="60">
        <v>2178353</v>
      </c>
      <c r="G11" s="60">
        <v>1766355</v>
      </c>
      <c r="H11" s="60">
        <v>2178353</v>
      </c>
      <c r="I11" s="60">
        <v>1702015</v>
      </c>
      <c r="J11" s="60">
        <v>1702015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1702015</v>
      </c>
      <c r="X11" s="60">
        <v>544588</v>
      </c>
      <c r="Y11" s="60">
        <v>1157427</v>
      </c>
      <c r="Z11" s="140">
        <v>212.53</v>
      </c>
      <c r="AA11" s="62">
        <v>2178353</v>
      </c>
    </row>
    <row r="12" spans="1:27" ht="13.5">
      <c r="A12" s="250" t="s">
        <v>56</v>
      </c>
      <c r="B12" s="251"/>
      <c r="C12" s="168">
        <f aca="true" t="shared" si="0" ref="C12:Y12">SUM(C6:C11)</f>
        <v>455399303</v>
      </c>
      <c r="D12" s="168">
        <f>SUM(D6:D11)</f>
        <v>0</v>
      </c>
      <c r="E12" s="72">
        <f t="shared" si="0"/>
        <v>396300000</v>
      </c>
      <c r="F12" s="73">
        <f t="shared" si="0"/>
        <v>479967645</v>
      </c>
      <c r="G12" s="73">
        <f t="shared" si="0"/>
        <v>437721403</v>
      </c>
      <c r="H12" s="73">
        <f t="shared" si="0"/>
        <v>500967645</v>
      </c>
      <c r="I12" s="73">
        <f t="shared" si="0"/>
        <v>488914181</v>
      </c>
      <c r="J12" s="73">
        <f t="shared" si="0"/>
        <v>488914181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488914181</v>
      </c>
      <c r="X12" s="73">
        <f t="shared" si="0"/>
        <v>119991912</v>
      </c>
      <c r="Y12" s="73">
        <f t="shared" si="0"/>
        <v>368922269</v>
      </c>
      <c r="Z12" s="170">
        <f>+IF(X12&lt;&gt;0,+(Y12/X12)*100,0)</f>
        <v>307.4559466974741</v>
      </c>
      <c r="AA12" s="74">
        <f>SUM(AA6:AA11)</f>
        <v>479967645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199388454</v>
      </c>
      <c r="D19" s="155"/>
      <c r="E19" s="59">
        <v>227091459</v>
      </c>
      <c r="F19" s="60">
        <v>217143775</v>
      </c>
      <c r="G19" s="60">
        <v>215595276</v>
      </c>
      <c r="H19" s="60">
        <v>217143775</v>
      </c>
      <c r="I19" s="60">
        <v>199388454</v>
      </c>
      <c r="J19" s="60">
        <v>199388454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199388454</v>
      </c>
      <c r="X19" s="60">
        <v>54285944</v>
      </c>
      <c r="Y19" s="60">
        <v>145102510</v>
      </c>
      <c r="Z19" s="140">
        <v>267.29</v>
      </c>
      <c r="AA19" s="62">
        <v>217143775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943707</v>
      </c>
      <c r="D22" s="155"/>
      <c r="E22" s="59">
        <v>864032</v>
      </c>
      <c r="F22" s="60">
        <v>760741</v>
      </c>
      <c r="G22" s="60">
        <v>1048752</v>
      </c>
      <c r="H22" s="60">
        <v>760741</v>
      </c>
      <c r="I22" s="60">
        <v>943707</v>
      </c>
      <c r="J22" s="60">
        <v>943707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943707</v>
      </c>
      <c r="X22" s="60">
        <v>190185</v>
      </c>
      <c r="Y22" s="60">
        <v>753522</v>
      </c>
      <c r="Z22" s="140">
        <v>396.2</v>
      </c>
      <c r="AA22" s="62">
        <v>760741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200332161</v>
      </c>
      <c r="D24" s="168">
        <f>SUM(D15:D23)</f>
        <v>0</v>
      </c>
      <c r="E24" s="76">
        <f t="shared" si="1"/>
        <v>227955491</v>
      </c>
      <c r="F24" s="77">
        <f t="shared" si="1"/>
        <v>217904516</v>
      </c>
      <c r="G24" s="77">
        <f t="shared" si="1"/>
        <v>216644028</v>
      </c>
      <c r="H24" s="77">
        <f t="shared" si="1"/>
        <v>217904516</v>
      </c>
      <c r="I24" s="77">
        <f t="shared" si="1"/>
        <v>200332161</v>
      </c>
      <c r="J24" s="77">
        <f t="shared" si="1"/>
        <v>200332161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200332161</v>
      </c>
      <c r="X24" s="77">
        <f t="shared" si="1"/>
        <v>54476129</v>
      </c>
      <c r="Y24" s="77">
        <f t="shared" si="1"/>
        <v>145856032</v>
      </c>
      <c r="Z24" s="212">
        <f>+IF(X24&lt;&gt;0,+(Y24/X24)*100,0)</f>
        <v>267.743018230976</v>
      </c>
      <c r="AA24" s="79">
        <f>SUM(AA15:AA23)</f>
        <v>217904516</v>
      </c>
    </row>
    <row r="25" spans="1:27" ht="13.5">
      <c r="A25" s="250" t="s">
        <v>159</v>
      </c>
      <c r="B25" s="251"/>
      <c r="C25" s="168">
        <f aca="true" t="shared" si="2" ref="C25:Y25">+C12+C24</f>
        <v>655731464</v>
      </c>
      <c r="D25" s="168">
        <f>+D12+D24</f>
        <v>0</v>
      </c>
      <c r="E25" s="72">
        <f t="shared" si="2"/>
        <v>624255491</v>
      </c>
      <c r="F25" s="73">
        <f t="shared" si="2"/>
        <v>697872161</v>
      </c>
      <c r="G25" s="73">
        <f t="shared" si="2"/>
        <v>654365431</v>
      </c>
      <c r="H25" s="73">
        <f t="shared" si="2"/>
        <v>718872161</v>
      </c>
      <c r="I25" s="73">
        <f t="shared" si="2"/>
        <v>689246342</v>
      </c>
      <c r="J25" s="73">
        <f t="shared" si="2"/>
        <v>689246342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689246342</v>
      </c>
      <c r="X25" s="73">
        <f t="shared" si="2"/>
        <v>174468041</v>
      </c>
      <c r="Y25" s="73">
        <f t="shared" si="2"/>
        <v>514778301</v>
      </c>
      <c r="Z25" s="170">
        <f>+IF(X25&lt;&gt;0,+(Y25/X25)*100,0)</f>
        <v>295.0559300427979</v>
      </c>
      <c r="AA25" s="74">
        <f>+AA12+AA24</f>
        <v>697872161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84603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28902798</v>
      </c>
      <c r="D32" s="155"/>
      <c r="E32" s="59">
        <v>15000000</v>
      </c>
      <c r="F32" s="60">
        <v>14991444</v>
      </c>
      <c r="G32" s="60">
        <v>15079629</v>
      </c>
      <c r="H32" s="60">
        <v>14991444</v>
      </c>
      <c r="I32" s="60">
        <v>17887609</v>
      </c>
      <c r="J32" s="60">
        <v>17887609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17887609</v>
      </c>
      <c r="X32" s="60">
        <v>3747861</v>
      </c>
      <c r="Y32" s="60">
        <v>14139748</v>
      </c>
      <c r="Z32" s="140">
        <v>377.28</v>
      </c>
      <c r="AA32" s="62">
        <v>14991444</v>
      </c>
    </row>
    <row r="33" spans="1:27" ht="13.5">
      <c r="A33" s="249" t="s">
        <v>165</v>
      </c>
      <c r="B33" s="182"/>
      <c r="C33" s="155">
        <v>15559507</v>
      </c>
      <c r="D33" s="155"/>
      <c r="E33" s="59">
        <v>18000000</v>
      </c>
      <c r="F33" s="60">
        <v>9804862</v>
      </c>
      <c r="G33" s="60">
        <v>17818822</v>
      </c>
      <c r="H33" s="60">
        <v>9804862</v>
      </c>
      <c r="I33" s="60">
        <v>9804862</v>
      </c>
      <c r="J33" s="60">
        <v>9804862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9804862</v>
      </c>
      <c r="X33" s="60">
        <v>2451216</v>
      </c>
      <c r="Y33" s="60">
        <v>7353646</v>
      </c>
      <c r="Z33" s="140">
        <v>300</v>
      </c>
      <c r="AA33" s="62">
        <v>9804862</v>
      </c>
    </row>
    <row r="34" spans="1:27" ht="13.5">
      <c r="A34" s="250" t="s">
        <v>58</v>
      </c>
      <c r="B34" s="251"/>
      <c r="C34" s="168">
        <f aca="true" t="shared" si="3" ref="C34:Y34">SUM(C29:C33)</f>
        <v>44546908</v>
      </c>
      <c r="D34" s="168">
        <f>SUM(D29:D33)</f>
        <v>0</v>
      </c>
      <c r="E34" s="72">
        <f t="shared" si="3"/>
        <v>33000000</v>
      </c>
      <c r="F34" s="73">
        <f t="shared" si="3"/>
        <v>24796306</v>
      </c>
      <c r="G34" s="73">
        <f t="shared" si="3"/>
        <v>32898451</v>
      </c>
      <c r="H34" s="73">
        <f t="shared" si="3"/>
        <v>24796306</v>
      </c>
      <c r="I34" s="73">
        <f t="shared" si="3"/>
        <v>27692471</v>
      </c>
      <c r="J34" s="73">
        <f t="shared" si="3"/>
        <v>27692471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27692471</v>
      </c>
      <c r="X34" s="73">
        <f t="shared" si="3"/>
        <v>6199077</v>
      </c>
      <c r="Y34" s="73">
        <f t="shared" si="3"/>
        <v>21493394</v>
      </c>
      <c r="Z34" s="170">
        <f>+IF(X34&lt;&gt;0,+(Y34/X34)*100,0)</f>
        <v>346.7192615932985</v>
      </c>
      <c r="AA34" s="74">
        <f>SUM(AA29:AA33)</f>
        <v>24796306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107328</v>
      </c>
      <c r="D37" s="155"/>
      <c r="E37" s="59">
        <v>150000</v>
      </c>
      <c r="F37" s="60">
        <v>191931</v>
      </c>
      <c r="G37" s="60">
        <v>86663</v>
      </c>
      <c r="H37" s="60">
        <v>191931</v>
      </c>
      <c r="I37" s="60">
        <v>191931</v>
      </c>
      <c r="J37" s="60">
        <v>191931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191931</v>
      </c>
      <c r="X37" s="60">
        <v>47983</v>
      </c>
      <c r="Y37" s="60">
        <v>143948</v>
      </c>
      <c r="Z37" s="140">
        <v>300</v>
      </c>
      <c r="AA37" s="62">
        <v>191931</v>
      </c>
    </row>
    <row r="38" spans="1:27" ht="13.5">
      <c r="A38" s="249" t="s">
        <v>165</v>
      </c>
      <c r="B38" s="182"/>
      <c r="C38" s="155">
        <v>140878730</v>
      </c>
      <c r="D38" s="155"/>
      <c r="E38" s="59">
        <v>130000000</v>
      </c>
      <c r="F38" s="60">
        <v>145226068</v>
      </c>
      <c r="G38" s="60">
        <v>135532698</v>
      </c>
      <c r="H38" s="60">
        <v>145226068</v>
      </c>
      <c r="I38" s="60">
        <v>140878730</v>
      </c>
      <c r="J38" s="60">
        <v>140878730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140878730</v>
      </c>
      <c r="X38" s="60">
        <v>36306517</v>
      </c>
      <c r="Y38" s="60">
        <v>104572213</v>
      </c>
      <c r="Z38" s="140">
        <v>288.03</v>
      </c>
      <c r="AA38" s="62">
        <v>145226068</v>
      </c>
    </row>
    <row r="39" spans="1:27" ht="13.5">
      <c r="A39" s="250" t="s">
        <v>59</v>
      </c>
      <c r="B39" s="253"/>
      <c r="C39" s="168">
        <f aca="true" t="shared" si="4" ref="C39:Y39">SUM(C37:C38)</f>
        <v>140986058</v>
      </c>
      <c r="D39" s="168">
        <f>SUM(D37:D38)</f>
        <v>0</v>
      </c>
      <c r="E39" s="76">
        <f t="shared" si="4"/>
        <v>130150000</v>
      </c>
      <c r="F39" s="77">
        <f t="shared" si="4"/>
        <v>145417999</v>
      </c>
      <c r="G39" s="77">
        <f t="shared" si="4"/>
        <v>135619361</v>
      </c>
      <c r="H39" s="77">
        <f t="shared" si="4"/>
        <v>145417999</v>
      </c>
      <c r="I39" s="77">
        <f t="shared" si="4"/>
        <v>141070661</v>
      </c>
      <c r="J39" s="77">
        <f t="shared" si="4"/>
        <v>141070661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141070661</v>
      </c>
      <c r="X39" s="77">
        <f t="shared" si="4"/>
        <v>36354500</v>
      </c>
      <c r="Y39" s="77">
        <f t="shared" si="4"/>
        <v>104716161</v>
      </c>
      <c r="Z39" s="212">
        <f>+IF(X39&lt;&gt;0,+(Y39/X39)*100,0)</f>
        <v>288.04181325558045</v>
      </c>
      <c r="AA39" s="79">
        <f>SUM(AA37:AA38)</f>
        <v>145417999</v>
      </c>
    </row>
    <row r="40" spans="1:27" ht="13.5">
      <c r="A40" s="250" t="s">
        <v>167</v>
      </c>
      <c r="B40" s="251"/>
      <c r="C40" s="168">
        <f aca="true" t="shared" si="5" ref="C40:Y40">+C34+C39</f>
        <v>185532966</v>
      </c>
      <c r="D40" s="168">
        <f>+D34+D39</f>
        <v>0</v>
      </c>
      <c r="E40" s="72">
        <f t="shared" si="5"/>
        <v>163150000</v>
      </c>
      <c r="F40" s="73">
        <f t="shared" si="5"/>
        <v>170214305</v>
      </c>
      <c r="G40" s="73">
        <f t="shared" si="5"/>
        <v>168517812</v>
      </c>
      <c r="H40" s="73">
        <f t="shared" si="5"/>
        <v>170214305</v>
      </c>
      <c r="I40" s="73">
        <f t="shared" si="5"/>
        <v>168763132</v>
      </c>
      <c r="J40" s="73">
        <f t="shared" si="5"/>
        <v>168763132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168763132</v>
      </c>
      <c r="X40" s="73">
        <f t="shared" si="5"/>
        <v>42553577</v>
      </c>
      <c r="Y40" s="73">
        <f t="shared" si="5"/>
        <v>126209555</v>
      </c>
      <c r="Z40" s="170">
        <f>+IF(X40&lt;&gt;0,+(Y40/X40)*100,0)</f>
        <v>296.5897672950032</v>
      </c>
      <c r="AA40" s="74">
        <f>+AA34+AA39</f>
        <v>170214305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470198498</v>
      </c>
      <c r="D42" s="257">
        <f>+D25-D40</f>
        <v>0</v>
      </c>
      <c r="E42" s="258">
        <f t="shared" si="6"/>
        <v>461105491</v>
      </c>
      <c r="F42" s="259">
        <f t="shared" si="6"/>
        <v>527657856</v>
      </c>
      <c r="G42" s="259">
        <f t="shared" si="6"/>
        <v>485847619</v>
      </c>
      <c r="H42" s="259">
        <f t="shared" si="6"/>
        <v>548657856</v>
      </c>
      <c r="I42" s="259">
        <f t="shared" si="6"/>
        <v>520483210</v>
      </c>
      <c r="J42" s="259">
        <f t="shared" si="6"/>
        <v>520483210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520483210</v>
      </c>
      <c r="X42" s="259">
        <f t="shared" si="6"/>
        <v>131914464</v>
      </c>
      <c r="Y42" s="259">
        <f t="shared" si="6"/>
        <v>388568746</v>
      </c>
      <c r="Z42" s="260">
        <f>+IF(X42&lt;&gt;0,+(Y42/X42)*100,0)</f>
        <v>294.56113773846664</v>
      </c>
      <c r="AA42" s="261">
        <f>+AA25-AA40</f>
        <v>527657856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290955900</v>
      </c>
      <c r="D45" s="155"/>
      <c r="E45" s="59">
        <v>274735178</v>
      </c>
      <c r="F45" s="60">
        <v>312105196</v>
      </c>
      <c r="G45" s="60">
        <v>266766937</v>
      </c>
      <c r="H45" s="60">
        <v>333105196</v>
      </c>
      <c r="I45" s="60">
        <v>301462276</v>
      </c>
      <c r="J45" s="60">
        <v>301462276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301462276</v>
      </c>
      <c r="X45" s="60">
        <v>78026299</v>
      </c>
      <c r="Y45" s="60">
        <v>223435977</v>
      </c>
      <c r="Z45" s="139">
        <v>286.36</v>
      </c>
      <c r="AA45" s="62">
        <v>312105196</v>
      </c>
    </row>
    <row r="46" spans="1:27" ht="13.5">
      <c r="A46" s="249" t="s">
        <v>171</v>
      </c>
      <c r="B46" s="182"/>
      <c r="C46" s="155">
        <v>179242598</v>
      </c>
      <c r="D46" s="155"/>
      <c r="E46" s="59">
        <v>186370313</v>
      </c>
      <c r="F46" s="60">
        <v>215552660</v>
      </c>
      <c r="G46" s="60">
        <v>219080682</v>
      </c>
      <c r="H46" s="60">
        <v>215552660</v>
      </c>
      <c r="I46" s="60">
        <v>219020934</v>
      </c>
      <c r="J46" s="60">
        <v>219020934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219020934</v>
      </c>
      <c r="X46" s="60">
        <v>53888165</v>
      </c>
      <c r="Y46" s="60">
        <v>165132769</v>
      </c>
      <c r="Z46" s="139">
        <v>306.44</v>
      </c>
      <c r="AA46" s="62">
        <v>215552660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470198498</v>
      </c>
      <c r="D48" s="217">
        <f>SUM(D45:D47)</f>
        <v>0</v>
      </c>
      <c r="E48" s="264">
        <f t="shared" si="7"/>
        <v>461105491</v>
      </c>
      <c r="F48" s="219">
        <f t="shared" si="7"/>
        <v>527657856</v>
      </c>
      <c r="G48" s="219">
        <f t="shared" si="7"/>
        <v>485847619</v>
      </c>
      <c r="H48" s="219">
        <f t="shared" si="7"/>
        <v>548657856</v>
      </c>
      <c r="I48" s="219">
        <f t="shared" si="7"/>
        <v>520483210</v>
      </c>
      <c r="J48" s="219">
        <f t="shared" si="7"/>
        <v>520483210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520483210</v>
      </c>
      <c r="X48" s="219">
        <f t="shared" si="7"/>
        <v>131914464</v>
      </c>
      <c r="Y48" s="219">
        <f t="shared" si="7"/>
        <v>388568746</v>
      </c>
      <c r="Z48" s="265">
        <f>+IF(X48&lt;&gt;0,+(Y48/X48)*100,0)</f>
        <v>294.56113773846664</v>
      </c>
      <c r="AA48" s="232">
        <f>SUM(AA45:AA47)</f>
        <v>527657856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7951266</v>
      </c>
      <c r="D6" s="155"/>
      <c r="E6" s="59">
        <v>80433090</v>
      </c>
      <c r="F6" s="60">
        <v>80433090</v>
      </c>
      <c r="G6" s="60">
        <v>2970678</v>
      </c>
      <c r="H6" s="60">
        <v>12402345</v>
      </c>
      <c r="I6" s="60">
        <v>6646628</v>
      </c>
      <c r="J6" s="60">
        <v>22019651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22019651</v>
      </c>
      <c r="X6" s="60">
        <v>20055971</v>
      </c>
      <c r="Y6" s="60">
        <v>1963680</v>
      </c>
      <c r="Z6" s="140">
        <v>9.79</v>
      </c>
      <c r="AA6" s="62">
        <v>80433090</v>
      </c>
    </row>
    <row r="7" spans="1:27" ht="13.5">
      <c r="A7" s="249" t="s">
        <v>178</v>
      </c>
      <c r="B7" s="182"/>
      <c r="C7" s="155">
        <v>240572050</v>
      </c>
      <c r="D7" s="155"/>
      <c r="E7" s="59">
        <v>237656050</v>
      </c>
      <c r="F7" s="60">
        <v>237656050</v>
      </c>
      <c r="G7" s="60">
        <v>87725000</v>
      </c>
      <c r="H7" s="60">
        <v>2284000</v>
      </c>
      <c r="I7" s="60"/>
      <c r="J7" s="60">
        <v>90009000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90009000</v>
      </c>
      <c r="X7" s="60">
        <v>94666928</v>
      </c>
      <c r="Y7" s="60">
        <v>-4657928</v>
      </c>
      <c r="Z7" s="140">
        <v>-4.92</v>
      </c>
      <c r="AA7" s="62">
        <v>237656050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24451381</v>
      </c>
      <c r="D9" s="155"/>
      <c r="E9" s="59">
        <v>25250000</v>
      </c>
      <c r="F9" s="60">
        <v>25250000</v>
      </c>
      <c r="G9" s="60">
        <v>1560808</v>
      </c>
      <c r="H9" s="60">
        <v>2339598</v>
      </c>
      <c r="I9" s="60">
        <v>1635120</v>
      </c>
      <c r="J9" s="60">
        <v>5535526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5535526</v>
      </c>
      <c r="X9" s="60">
        <v>1401879</v>
      </c>
      <c r="Y9" s="60">
        <v>4133647</v>
      </c>
      <c r="Z9" s="140">
        <v>294.86</v>
      </c>
      <c r="AA9" s="62">
        <v>25250000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-224091776</v>
      </c>
      <c r="D12" s="155"/>
      <c r="E12" s="59">
        <v>-159901208</v>
      </c>
      <c r="F12" s="60">
        <v>-361752176</v>
      </c>
      <c r="G12" s="60">
        <v>-16198209</v>
      </c>
      <c r="H12" s="60">
        <v>-21360726</v>
      </c>
      <c r="I12" s="60">
        <v>-21624668</v>
      </c>
      <c r="J12" s="60">
        <v>-59183603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-59183603</v>
      </c>
      <c r="X12" s="60">
        <v>-74488097</v>
      </c>
      <c r="Y12" s="60">
        <v>15304494</v>
      </c>
      <c r="Z12" s="140">
        <v>-20.55</v>
      </c>
      <c r="AA12" s="62">
        <v>-361752176</v>
      </c>
    </row>
    <row r="13" spans="1:27" ht="13.5">
      <c r="A13" s="249" t="s">
        <v>40</v>
      </c>
      <c r="B13" s="182"/>
      <c r="C13" s="155">
        <v>-525553</v>
      </c>
      <c r="D13" s="155"/>
      <c r="E13" s="59">
        <v>-29496</v>
      </c>
      <c r="F13" s="60">
        <v>-29496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-7374</v>
      </c>
      <c r="Y13" s="60">
        <v>7374</v>
      </c>
      <c r="Z13" s="140">
        <v>-100</v>
      </c>
      <c r="AA13" s="62">
        <v>-29496</v>
      </c>
    </row>
    <row r="14" spans="1:27" ht="13.5">
      <c r="A14" s="249" t="s">
        <v>42</v>
      </c>
      <c r="B14" s="182"/>
      <c r="C14" s="155"/>
      <c r="D14" s="155"/>
      <c r="E14" s="59">
        <v>-180096600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48357368</v>
      </c>
      <c r="D15" s="168">
        <f>SUM(D6:D14)</f>
        <v>0</v>
      </c>
      <c r="E15" s="72">
        <f t="shared" si="0"/>
        <v>3311836</v>
      </c>
      <c r="F15" s="73">
        <f t="shared" si="0"/>
        <v>-18442532</v>
      </c>
      <c r="G15" s="73">
        <f t="shared" si="0"/>
        <v>76058277</v>
      </c>
      <c r="H15" s="73">
        <f t="shared" si="0"/>
        <v>-4334783</v>
      </c>
      <c r="I15" s="73">
        <f t="shared" si="0"/>
        <v>-13342920</v>
      </c>
      <c r="J15" s="73">
        <f t="shared" si="0"/>
        <v>58380574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58380574</v>
      </c>
      <c r="X15" s="73">
        <f t="shared" si="0"/>
        <v>41629307</v>
      </c>
      <c r="Y15" s="73">
        <f t="shared" si="0"/>
        <v>16751267</v>
      </c>
      <c r="Z15" s="170">
        <f>+IF(X15&lt;&gt;0,+(Y15/X15)*100,0)</f>
        <v>40.23912048307699</v>
      </c>
      <c r="AA15" s="74">
        <f>SUM(AA6:AA14)</f>
        <v>-18442532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-14923028</v>
      </c>
      <c r="D24" s="155"/>
      <c r="E24" s="59">
        <v>-6546890</v>
      </c>
      <c r="F24" s="60">
        <v>-8956767</v>
      </c>
      <c r="G24" s="60">
        <v>-5825</v>
      </c>
      <c r="H24" s="60">
        <v>-457596</v>
      </c>
      <c r="I24" s="60">
        <v>-727465</v>
      </c>
      <c r="J24" s="60">
        <v>-1190886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-1190886</v>
      </c>
      <c r="X24" s="60">
        <v>-3329500</v>
      </c>
      <c r="Y24" s="60">
        <v>2138614</v>
      </c>
      <c r="Z24" s="140">
        <v>-64.23</v>
      </c>
      <c r="AA24" s="62">
        <v>-8956767</v>
      </c>
    </row>
    <row r="25" spans="1:27" ht="13.5">
      <c r="A25" s="250" t="s">
        <v>191</v>
      </c>
      <c r="B25" s="251"/>
      <c r="C25" s="168">
        <f aca="true" t="shared" si="1" ref="C25:Y25">SUM(C19:C24)</f>
        <v>-14923028</v>
      </c>
      <c r="D25" s="168">
        <f>SUM(D19:D24)</f>
        <v>0</v>
      </c>
      <c r="E25" s="72">
        <f t="shared" si="1"/>
        <v>-6546890</v>
      </c>
      <c r="F25" s="73">
        <f t="shared" si="1"/>
        <v>-8956767</v>
      </c>
      <c r="G25" s="73">
        <f t="shared" si="1"/>
        <v>-5825</v>
      </c>
      <c r="H25" s="73">
        <f t="shared" si="1"/>
        <v>-457596</v>
      </c>
      <c r="I25" s="73">
        <f t="shared" si="1"/>
        <v>-727465</v>
      </c>
      <c r="J25" s="73">
        <f t="shared" si="1"/>
        <v>-1190886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-1190886</v>
      </c>
      <c r="X25" s="73">
        <f t="shared" si="1"/>
        <v>-3329500</v>
      </c>
      <c r="Y25" s="73">
        <f t="shared" si="1"/>
        <v>2138614</v>
      </c>
      <c r="Z25" s="170">
        <f>+IF(X25&lt;&gt;0,+(Y25/X25)*100,0)</f>
        <v>-64.23228713019972</v>
      </c>
      <c r="AA25" s="74">
        <f>SUM(AA19:AA24)</f>
        <v>-8956767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-136819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-136819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33297521</v>
      </c>
      <c r="D36" s="153">
        <f>+D15+D25+D34</f>
        <v>0</v>
      </c>
      <c r="E36" s="99">
        <f t="shared" si="3"/>
        <v>-3235054</v>
      </c>
      <c r="F36" s="100">
        <f t="shared" si="3"/>
        <v>-27399299</v>
      </c>
      <c r="G36" s="100">
        <f t="shared" si="3"/>
        <v>76052452</v>
      </c>
      <c r="H36" s="100">
        <f t="shared" si="3"/>
        <v>-4792379</v>
      </c>
      <c r="I36" s="100">
        <f t="shared" si="3"/>
        <v>-14070385</v>
      </c>
      <c r="J36" s="100">
        <f t="shared" si="3"/>
        <v>57189688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57189688</v>
      </c>
      <c r="X36" s="100">
        <f t="shared" si="3"/>
        <v>38299807</v>
      </c>
      <c r="Y36" s="100">
        <f t="shared" si="3"/>
        <v>18889881</v>
      </c>
      <c r="Z36" s="137">
        <f>+IF(X36&lt;&gt;0,+(Y36/X36)*100,0)</f>
        <v>49.32108665717298</v>
      </c>
      <c r="AA36" s="102">
        <f>+AA15+AA25+AA34</f>
        <v>-27399299</v>
      </c>
    </row>
    <row r="37" spans="1:27" ht="13.5">
      <c r="A37" s="249" t="s">
        <v>199</v>
      </c>
      <c r="B37" s="182"/>
      <c r="C37" s="153">
        <v>395689808</v>
      </c>
      <c r="D37" s="153"/>
      <c r="E37" s="99">
        <v>395689810</v>
      </c>
      <c r="F37" s="100">
        <v>428987330</v>
      </c>
      <c r="G37" s="100">
        <v>428987329</v>
      </c>
      <c r="H37" s="100">
        <v>505039781</v>
      </c>
      <c r="I37" s="100">
        <v>500247402</v>
      </c>
      <c r="J37" s="100">
        <v>428987329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428987329</v>
      </c>
      <c r="X37" s="100">
        <v>428987330</v>
      </c>
      <c r="Y37" s="100">
        <v>-1</v>
      </c>
      <c r="Z37" s="137"/>
      <c r="AA37" s="102">
        <v>428987330</v>
      </c>
    </row>
    <row r="38" spans="1:27" ht="13.5">
      <c r="A38" s="269" t="s">
        <v>200</v>
      </c>
      <c r="B38" s="256"/>
      <c r="C38" s="257">
        <v>428987329</v>
      </c>
      <c r="D38" s="257"/>
      <c r="E38" s="258">
        <v>392454756</v>
      </c>
      <c r="F38" s="259">
        <v>401588031</v>
      </c>
      <c r="G38" s="259">
        <v>505039781</v>
      </c>
      <c r="H38" s="259">
        <v>500247402</v>
      </c>
      <c r="I38" s="259">
        <v>486177017</v>
      </c>
      <c r="J38" s="259">
        <v>486177017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486177017</v>
      </c>
      <c r="X38" s="259">
        <v>467287137</v>
      </c>
      <c r="Y38" s="259">
        <v>18889880</v>
      </c>
      <c r="Z38" s="260">
        <v>4.04</v>
      </c>
      <c r="AA38" s="261">
        <v>401588031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6546890</v>
      </c>
      <c r="F5" s="106">
        <f t="shared" si="0"/>
        <v>8968806</v>
      </c>
      <c r="G5" s="106">
        <f t="shared" si="0"/>
        <v>5824</v>
      </c>
      <c r="H5" s="106">
        <f t="shared" si="0"/>
        <v>457589</v>
      </c>
      <c r="I5" s="106">
        <f t="shared" si="0"/>
        <v>727458</v>
      </c>
      <c r="J5" s="106">
        <f t="shared" si="0"/>
        <v>1190871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1190871</v>
      </c>
      <c r="X5" s="106">
        <f t="shared" si="0"/>
        <v>2242202</v>
      </c>
      <c r="Y5" s="106">
        <f t="shared" si="0"/>
        <v>-1051331</v>
      </c>
      <c r="Z5" s="201">
        <f>+IF(X5&lt;&gt;0,+(Y5/X5)*100,0)</f>
        <v>-46.88832674308559</v>
      </c>
      <c r="AA5" s="199">
        <f>SUM(AA11:AA18)</f>
        <v>8968806</v>
      </c>
    </row>
    <row r="6" spans="1:27" ht="13.5">
      <c r="A6" s="291" t="s">
        <v>204</v>
      </c>
      <c r="B6" s="142"/>
      <c r="C6" s="62"/>
      <c r="D6" s="156"/>
      <c r="E6" s="60">
        <v>20000</v>
      </c>
      <c r="F6" s="60">
        <v>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5000</v>
      </c>
      <c r="Y6" s="60">
        <v>-5000</v>
      </c>
      <c r="Z6" s="140">
        <v>-100</v>
      </c>
      <c r="AA6" s="155">
        <v>20000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20000</v>
      </c>
      <c r="F11" s="295">
        <f t="shared" si="1"/>
        <v>20000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5000</v>
      </c>
      <c r="Y11" s="295">
        <f t="shared" si="1"/>
        <v>-5000</v>
      </c>
      <c r="Z11" s="296">
        <f>+IF(X11&lt;&gt;0,+(Y11/X11)*100,0)</f>
        <v>-100</v>
      </c>
      <c r="AA11" s="297">
        <f>SUM(AA6:AA10)</f>
        <v>20000</v>
      </c>
    </row>
    <row r="12" spans="1:27" ht="13.5">
      <c r="A12" s="298" t="s">
        <v>210</v>
      </c>
      <c r="B12" s="136"/>
      <c r="C12" s="62"/>
      <c r="D12" s="156"/>
      <c r="E12" s="60">
        <v>2580000</v>
      </c>
      <c r="F12" s="60">
        <v>2580000</v>
      </c>
      <c r="G12" s="60"/>
      <c r="H12" s="60"/>
      <c r="I12" s="60">
        <v>106912</v>
      </c>
      <c r="J12" s="60">
        <v>106912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106912</v>
      </c>
      <c r="X12" s="60">
        <v>645000</v>
      </c>
      <c r="Y12" s="60">
        <v>-538088</v>
      </c>
      <c r="Z12" s="140">
        <v>-83.42</v>
      </c>
      <c r="AA12" s="155">
        <v>2580000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3946890</v>
      </c>
      <c r="F15" s="60">
        <v>6368806</v>
      </c>
      <c r="G15" s="60">
        <v>5824</v>
      </c>
      <c r="H15" s="60">
        <v>457589</v>
      </c>
      <c r="I15" s="60">
        <v>620546</v>
      </c>
      <c r="J15" s="60">
        <v>1083959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1083959</v>
      </c>
      <c r="X15" s="60">
        <v>1592202</v>
      </c>
      <c r="Y15" s="60">
        <v>-508243</v>
      </c>
      <c r="Z15" s="140">
        <v>-31.92</v>
      </c>
      <c r="AA15" s="155">
        <v>6368806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20000</v>
      </c>
      <c r="F36" s="60">
        <f t="shared" si="4"/>
        <v>20000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5000</v>
      </c>
      <c r="Y36" s="60">
        <f t="shared" si="4"/>
        <v>-5000</v>
      </c>
      <c r="Z36" s="140">
        <f aca="true" t="shared" si="5" ref="Z36:Z49">+IF(X36&lt;&gt;0,+(Y36/X36)*100,0)</f>
        <v>-100</v>
      </c>
      <c r="AA36" s="155">
        <f>AA6+AA21</f>
        <v>20000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20000</v>
      </c>
      <c r="F41" s="295">
        <f t="shared" si="6"/>
        <v>20000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5000</v>
      </c>
      <c r="Y41" s="295">
        <f t="shared" si="6"/>
        <v>-5000</v>
      </c>
      <c r="Z41" s="296">
        <f t="shared" si="5"/>
        <v>-100</v>
      </c>
      <c r="AA41" s="297">
        <f>SUM(AA36:AA40)</f>
        <v>20000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2580000</v>
      </c>
      <c r="F42" s="54">
        <f t="shared" si="7"/>
        <v>2580000</v>
      </c>
      <c r="G42" s="54">
        <f t="shared" si="7"/>
        <v>0</v>
      </c>
      <c r="H42" s="54">
        <f t="shared" si="7"/>
        <v>0</v>
      </c>
      <c r="I42" s="54">
        <f t="shared" si="7"/>
        <v>106912</v>
      </c>
      <c r="J42" s="54">
        <f t="shared" si="7"/>
        <v>106912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106912</v>
      </c>
      <c r="X42" s="54">
        <f t="shared" si="7"/>
        <v>645000</v>
      </c>
      <c r="Y42" s="54">
        <f t="shared" si="7"/>
        <v>-538088</v>
      </c>
      <c r="Z42" s="184">
        <f t="shared" si="5"/>
        <v>-83.42449612403101</v>
      </c>
      <c r="AA42" s="130">
        <f aca="true" t="shared" si="8" ref="AA42:AA48">AA12+AA27</f>
        <v>2580000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3946890</v>
      </c>
      <c r="F45" s="54">
        <f t="shared" si="7"/>
        <v>6368806</v>
      </c>
      <c r="G45" s="54">
        <f t="shared" si="7"/>
        <v>5824</v>
      </c>
      <c r="H45" s="54">
        <f t="shared" si="7"/>
        <v>457589</v>
      </c>
      <c r="I45" s="54">
        <f t="shared" si="7"/>
        <v>620546</v>
      </c>
      <c r="J45" s="54">
        <f t="shared" si="7"/>
        <v>1083959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1083959</v>
      </c>
      <c r="X45" s="54">
        <f t="shared" si="7"/>
        <v>1592202</v>
      </c>
      <c r="Y45" s="54">
        <f t="shared" si="7"/>
        <v>-508243</v>
      </c>
      <c r="Z45" s="184">
        <f t="shared" si="5"/>
        <v>-31.920761310436742</v>
      </c>
      <c r="AA45" s="130">
        <f t="shared" si="8"/>
        <v>6368806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6546890</v>
      </c>
      <c r="F49" s="220">
        <f t="shared" si="9"/>
        <v>8968806</v>
      </c>
      <c r="G49" s="220">
        <f t="shared" si="9"/>
        <v>5824</v>
      </c>
      <c r="H49" s="220">
        <f t="shared" si="9"/>
        <v>457589</v>
      </c>
      <c r="I49" s="220">
        <f t="shared" si="9"/>
        <v>727458</v>
      </c>
      <c r="J49" s="220">
        <f t="shared" si="9"/>
        <v>1190871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1190871</v>
      </c>
      <c r="X49" s="220">
        <f t="shared" si="9"/>
        <v>2242202</v>
      </c>
      <c r="Y49" s="220">
        <f t="shared" si="9"/>
        <v>-1051331</v>
      </c>
      <c r="Z49" s="221">
        <f t="shared" si="5"/>
        <v>-46.88832674308559</v>
      </c>
      <c r="AA49" s="222">
        <f>SUM(AA41:AA48)</f>
        <v>8968806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2445412</v>
      </c>
      <c r="H65" s="60">
        <v>1524837</v>
      </c>
      <c r="I65" s="60">
        <v>2508888</v>
      </c>
      <c r="J65" s="60">
        <v>6479137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6479137</v>
      </c>
      <c r="X65" s="60"/>
      <c r="Y65" s="60">
        <v>6479137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422204</v>
      </c>
      <c r="H66" s="275">
        <v>1128242</v>
      </c>
      <c r="I66" s="275">
        <v>605305</v>
      </c>
      <c r="J66" s="275">
        <v>2155751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2155751</v>
      </c>
      <c r="X66" s="275"/>
      <c r="Y66" s="275">
        <v>2155751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79048</v>
      </c>
      <c r="H68" s="60">
        <v>765838</v>
      </c>
      <c r="I68" s="60">
        <v>106263</v>
      </c>
      <c r="J68" s="60">
        <v>951149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951149</v>
      </c>
      <c r="X68" s="60"/>
      <c r="Y68" s="60">
        <v>951149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2946664</v>
      </c>
      <c r="H69" s="220">
        <f t="shared" si="12"/>
        <v>3418917</v>
      </c>
      <c r="I69" s="220">
        <f t="shared" si="12"/>
        <v>3220456</v>
      </c>
      <c r="J69" s="220">
        <f t="shared" si="12"/>
        <v>9586037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9586037</v>
      </c>
      <c r="X69" s="220">
        <f t="shared" si="12"/>
        <v>0</v>
      </c>
      <c r="Y69" s="220">
        <f t="shared" si="12"/>
        <v>9586037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20000</v>
      </c>
      <c r="F5" s="358">
        <f t="shared" si="0"/>
        <v>20000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5000</v>
      </c>
      <c r="Y5" s="358">
        <f t="shared" si="0"/>
        <v>-5000</v>
      </c>
      <c r="Z5" s="359">
        <f>+IF(X5&lt;&gt;0,+(Y5/X5)*100,0)</f>
        <v>-100</v>
      </c>
      <c r="AA5" s="360">
        <f>+AA6+AA8+AA11+AA13+AA15</f>
        <v>20000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</v>
      </c>
      <c r="F6" s="59">
        <f t="shared" si="1"/>
        <v>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5000</v>
      </c>
      <c r="Y6" s="59">
        <f t="shared" si="1"/>
        <v>-5000</v>
      </c>
      <c r="Z6" s="61">
        <f>+IF(X6&lt;&gt;0,+(Y6/X6)*100,0)</f>
        <v>-100</v>
      </c>
      <c r="AA6" s="62">
        <f t="shared" si="1"/>
        <v>20000</v>
      </c>
    </row>
    <row r="7" spans="1:27" ht="13.5">
      <c r="A7" s="291" t="s">
        <v>228</v>
      </c>
      <c r="B7" s="142"/>
      <c r="C7" s="60"/>
      <c r="D7" s="340"/>
      <c r="E7" s="60">
        <v>20000</v>
      </c>
      <c r="F7" s="59">
        <v>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5000</v>
      </c>
      <c r="Y7" s="59">
        <v>-5000</v>
      </c>
      <c r="Z7" s="61">
        <v>-100</v>
      </c>
      <c r="AA7" s="62">
        <v>20000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2580000</v>
      </c>
      <c r="F22" s="345">
        <f t="shared" si="6"/>
        <v>2580000</v>
      </c>
      <c r="G22" s="345">
        <f t="shared" si="6"/>
        <v>0</v>
      </c>
      <c r="H22" s="343">
        <f t="shared" si="6"/>
        <v>0</v>
      </c>
      <c r="I22" s="343">
        <f t="shared" si="6"/>
        <v>106912</v>
      </c>
      <c r="J22" s="345">
        <f t="shared" si="6"/>
        <v>106912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106912</v>
      </c>
      <c r="X22" s="343">
        <f t="shared" si="6"/>
        <v>645000</v>
      </c>
      <c r="Y22" s="345">
        <f t="shared" si="6"/>
        <v>-538088</v>
      </c>
      <c r="Z22" s="336">
        <f>+IF(X22&lt;&gt;0,+(Y22/X22)*100,0)</f>
        <v>-83.42449612403101</v>
      </c>
      <c r="AA22" s="350">
        <f>SUM(AA23:AA32)</f>
        <v>2580000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210000</v>
      </c>
      <c r="F28" s="342">
        <v>210000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52500</v>
      </c>
      <c r="Y28" s="342">
        <v>-52500</v>
      </c>
      <c r="Z28" s="335">
        <v>-100</v>
      </c>
      <c r="AA28" s="273">
        <v>210000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2370000</v>
      </c>
      <c r="F32" s="59">
        <v>2370000</v>
      </c>
      <c r="G32" s="59"/>
      <c r="H32" s="60"/>
      <c r="I32" s="60">
        <v>106912</v>
      </c>
      <c r="J32" s="59">
        <v>106912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106912</v>
      </c>
      <c r="X32" s="60">
        <v>592500</v>
      </c>
      <c r="Y32" s="59">
        <v>-485588</v>
      </c>
      <c r="Z32" s="61">
        <v>-81.96</v>
      </c>
      <c r="AA32" s="62">
        <v>2370000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3946890</v>
      </c>
      <c r="F40" s="345">
        <f t="shared" si="9"/>
        <v>6368806</v>
      </c>
      <c r="G40" s="345">
        <f t="shared" si="9"/>
        <v>5824</v>
      </c>
      <c r="H40" s="343">
        <f t="shared" si="9"/>
        <v>457589</v>
      </c>
      <c r="I40" s="343">
        <f t="shared" si="9"/>
        <v>620546</v>
      </c>
      <c r="J40" s="345">
        <f t="shared" si="9"/>
        <v>1083959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1083959</v>
      </c>
      <c r="X40" s="343">
        <f t="shared" si="9"/>
        <v>1592202</v>
      </c>
      <c r="Y40" s="345">
        <f t="shared" si="9"/>
        <v>-508243</v>
      </c>
      <c r="Z40" s="336">
        <f>+IF(X40&lt;&gt;0,+(Y40/X40)*100,0)</f>
        <v>-31.920761310436742</v>
      </c>
      <c r="AA40" s="350">
        <f>SUM(AA41:AA49)</f>
        <v>6368806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600000</v>
      </c>
      <c r="F42" s="53">
        <f t="shared" si="10"/>
        <v>600000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150000</v>
      </c>
      <c r="Y42" s="53">
        <f t="shared" si="10"/>
        <v>-150000</v>
      </c>
      <c r="Z42" s="94">
        <f>+IF(X42&lt;&gt;0,+(Y42/X42)*100,0)</f>
        <v>-100</v>
      </c>
      <c r="AA42" s="95">
        <f>+AA62</f>
        <v>600000</v>
      </c>
    </row>
    <row r="43" spans="1:27" ht="13.5">
      <c r="A43" s="361" t="s">
        <v>249</v>
      </c>
      <c r="B43" s="136"/>
      <c r="C43" s="275"/>
      <c r="D43" s="369"/>
      <c r="E43" s="305">
        <v>2261510</v>
      </c>
      <c r="F43" s="370">
        <v>3578104</v>
      </c>
      <c r="G43" s="370">
        <v>1577</v>
      </c>
      <c r="H43" s="305">
        <v>15323</v>
      </c>
      <c r="I43" s="305">
        <v>547427</v>
      </c>
      <c r="J43" s="370">
        <v>564327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564327</v>
      </c>
      <c r="X43" s="305">
        <v>894526</v>
      </c>
      <c r="Y43" s="370">
        <v>-330199</v>
      </c>
      <c r="Z43" s="371">
        <v>-36.91</v>
      </c>
      <c r="AA43" s="303">
        <v>3578104</v>
      </c>
    </row>
    <row r="44" spans="1:27" ht="13.5">
      <c r="A44" s="361" t="s">
        <v>250</v>
      </c>
      <c r="B44" s="136"/>
      <c r="C44" s="60"/>
      <c r="D44" s="368"/>
      <c r="E44" s="54">
        <v>1085380</v>
      </c>
      <c r="F44" s="53">
        <v>2190702</v>
      </c>
      <c r="G44" s="53">
        <v>4247</v>
      </c>
      <c r="H44" s="54">
        <v>442266</v>
      </c>
      <c r="I44" s="54">
        <v>73119</v>
      </c>
      <c r="J44" s="53">
        <v>519632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519632</v>
      </c>
      <c r="X44" s="54">
        <v>547676</v>
      </c>
      <c r="Y44" s="53">
        <v>-28044</v>
      </c>
      <c r="Z44" s="94">
        <v>-5.12</v>
      </c>
      <c r="AA44" s="95">
        <v>2190702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6546890</v>
      </c>
      <c r="F60" s="264">
        <f t="shared" si="14"/>
        <v>8968806</v>
      </c>
      <c r="G60" s="264">
        <f t="shared" si="14"/>
        <v>5824</v>
      </c>
      <c r="H60" s="219">
        <f t="shared" si="14"/>
        <v>457589</v>
      </c>
      <c r="I60" s="219">
        <f t="shared" si="14"/>
        <v>727458</v>
      </c>
      <c r="J60" s="264">
        <f t="shared" si="14"/>
        <v>1190871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1190871</v>
      </c>
      <c r="X60" s="219">
        <f t="shared" si="14"/>
        <v>2242202</v>
      </c>
      <c r="Y60" s="264">
        <f t="shared" si="14"/>
        <v>-1051331</v>
      </c>
      <c r="Z60" s="337">
        <f>+IF(X60&lt;&gt;0,+(Y60/X60)*100,0)</f>
        <v>-46.88832674308559</v>
      </c>
      <c r="AA60" s="232">
        <f>+AA57+AA54+AA51+AA40+AA37+AA34+AA22+AA5</f>
        <v>8968806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600000</v>
      </c>
      <c r="F62" s="349">
        <f t="shared" si="15"/>
        <v>600000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150000</v>
      </c>
      <c r="Y62" s="349">
        <f t="shared" si="15"/>
        <v>-150000</v>
      </c>
      <c r="Z62" s="338">
        <f>+IF(X62&lt;&gt;0,+(Y62/X62)*100,0)</f>
        <v>-100</v>
      </c>
      <c r="AA62" s="351">
        <f>SUM(AA63:AA66)</f>
        <v>600000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600000</v>
      </c>
      <c r="F64" s="59">
        <v>600000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150000</v>
      </c>
      <c r="Y64" s="59">
        <v>-150000</v>
      </c>
      <c r="Z64" s="61">
        <v>-100</v>
      </c>
      <c r="AA64" s="62">
        <v>600000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2013-11-06T10:43:57Z</dcterms:created>
  <dcterms:modified xsi:type="dcterms:W3CDTF">2013-11-06T10:44:00Z</dcterms:modified>
  <cp:category/>
  <cp:version/>
  <cp:contentType/>
  <cp:contentStatus/>
</cp:coreProperties>
</file>