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<sst xmlns="http://schemas.openxmlformats.org/spreadsheetml/2006/main" count="855" uniqueCount="302">
  <si>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Free State: Fezile Dabi(DC20)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</si>
  <si>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</si>
  <si>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</si>
  <si>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</si>
  <si>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</si>
  <si>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</si>
  <si>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</si>
  <si>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</si>
  <si>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</si>
  <si>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</si>
  <si>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</si>
  <si>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</si>
  <si>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</si>
  <si>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</si>
  <si>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</si>
  <si>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</si>
  <si>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</si>
  <si>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</si>
  <si>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</si>
  <si>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</si>
  <si>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</si>
  <si>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</si>
  <si>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</si>
  <si>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</si>
  <si>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</si>
  <si>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</si>
  <si>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</si>
  <si>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</si>
  <si>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</si>
  <si>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</si>
  <si>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</si>
  <si>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</si>
  <si>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</si>
  <si>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</si>
  <si>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</si>
  <si>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</si>
  <si>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</si>
  <si>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</si>
  <si>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</si>
  <si>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</si>
  <si>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</si>
  <si>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</si>
  <si>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</si>
  <si>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</si>
  <si>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</si>
  <si>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</si>
  <si>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</si>
  <si>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</si>
  <si>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</si>
  <si>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</si>
  <si>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</si>
  <si>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</si>
  <si>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</si>
  <si>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</si>
  <si>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</si>
  <si>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</si>
  <si>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</si>
  <si>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</si>
  <si>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</si>
  <si>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</si>
  <si>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</si>
  <si>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</si>
  <si>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</si>
  <si>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</si>
  <si>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</si>
  <si>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</si>
  <si>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</si>
  <si>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</si>
  <si>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</si>
  <si>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</si>
  <si>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Fezile Dabi(DC20)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</si>
  <si>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</si>
  <si>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</si>
  <si>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</si>
  <si>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</si>
  <si>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</si>
  <si>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</si>
  <si>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</si>
  <si>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</si>
  <si>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</si>
  <si>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</si>
  <si>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</si>
  <si>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</si>
  <si>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</si>
  <si>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</si>
  <si>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</si>
  <si>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</si>
  <si>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</si>
  <si>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</si>
  <si>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</si>
  <si>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</si>
  <si>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</si>
  <si>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</si>
  <si>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</si>
  <si>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</si>
  <si>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</si>
  <si>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</si>
  <si>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</si>
  <si>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</si>
  <si>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</si>
  <si>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Fezile Dabi(DC20)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</si>
  <si>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</si>
  <si>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</si>
  <si>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</si>
  <si>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</si>
  <si>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</si>
  <si>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</si>
  <si>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</si>
  <si>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</si>
  <si>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</si>
  <si>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</si>
  <si>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</si>
  <si>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</si>
  <si>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</si>
  <si>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</si>
  <si>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</si>
  <si>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</si>
  <si>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</si>
  <si>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</si>
  <si>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</si>
  <si>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</si>
  <si>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</si>
  <si>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</si>
  <si>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</si>
  <si>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</si>
  <si>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</si>
  <si>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</si>
  <si>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</si>
  <si>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</si>
  <si>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Fezile Dabi(DC20)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</si>
  <si>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</si>
  <si>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</si>
  <si>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</si>
  <si>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</si>
  <si>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</si>
  <si>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</si>
  <si>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</si>
  <si>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</si>
  <si>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</si>
  <si>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</si>
  <si>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Fezile Dabi(DC20)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</si>
  <si>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</si>
  <si>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</si>
  <si>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</si>
  <si>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</si>
  <si>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</si>
  <si>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</si>
  <si>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</si>
  <si>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</si>
  <si>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</si>
  <si>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</si>
  <si>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</si>
  <si>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</si>
  <si>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</si>
  <si>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</si>
  <si>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</si>
  <si>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</si>
  <si>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</si>
  <si>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</si>
  <si>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</si>
  <si>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</si>
  <si>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</si>
  <si>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</si>
  <si>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</si>
  <si>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</si>
  <si>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</si>
  <si>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</si>
  <si>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</si>
  <si>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</si>
  <si>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</si>
  <si>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</si>
  <si>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</si>
  <si>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</si>
  <si>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</si>
  <si>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Fezile Dabi(DC20)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</si>
  <si>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</si>
  <si>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</si>
  <si>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</si>
  <si>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</si>
  <si>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</si>
  <si>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</si>
  <si>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</si>
  <si>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</si>
  <si>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</si>
  <si>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</si>
  <si>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</si>
  <si>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</si>
  <si>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</si>
  <si>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</si>
  <si>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</si>
  <si>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</si>
  <si>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</si>
  <si>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</si>
  <si>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</si>
  <si>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</si>
  <si>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</si>
  <si>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</si>
  <si>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</si>
  <si>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</si>
  <si>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</si>
  <si>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</si>
  <si>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Fezile Dabi(DC20)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</si>
  <si>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</si>
  <si>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</si>
  <si>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</si>
  <si>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</si>
  <si>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</si>
  <si>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</si>
  <si>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</si>
  <si>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</si>
  <si>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</si>
  <si>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</si>
  <si>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</si>
  <si>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</si>
  <si>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</si>
  <si>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</si>
  <si>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</si>
  <si>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</si>
  <si>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</si>
  <si>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</si>
  <si>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</si>
  <si>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</si>
  <si>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</si>
  <si>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</si>
  <si>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</si>
  <si>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</si>
  <si>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Fezile Dabi(DC20)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</si>
  <si>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</si>
  <si>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</si>
  <si>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</si>
  <si>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</si>
  <si>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</si>
  <si>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</si>
  <si>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</si>
  <si>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</si>
  <si>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</si>
  <si>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</si>
  <si>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</si>
  <si>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</si>
  <si>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</si>
  <si>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</si>
  <si>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</si>
  <si>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</si>
  <si>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</si>
  <si>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</si>
  <si>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</si>
  <si>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</si>
  <si>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</si>
  <si>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</si>
  <si>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</si>
  <si>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</si>
  <si>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</si>
  <si>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</si>
  <si>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</si>
  <si>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</si>
  <si>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</si>
  <si>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</si>
  <si>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</si>
  <si>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</si>
  <si>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</si>
  <si>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</si>
  <si>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</si>
  <si>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Fezile Dabi(DC20)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</si>
  <si>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</si>
  <si>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</si>
  <si>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Free State: Fezile Dabi(DC20)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</si>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</sst>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1">
        <v>0</v>
      </c>
      <c r="Z6" s="62">
        <v>0</v>
      </c>
    </row>
    <row r="7" spans="1:26" ht="13.5">
      <c r="A7" s="58" t="s">
        <v>33</v>
      </c>
      <c r="B7" s="19">
        <v>9363768</v>
      </c>
      <c r="C7" s="19">
        <v>0</v>
      </c>
      <c r="D7" s="59">
        <v>10112212</v>
      </c>
      <c r="E7" s="60">
        <v>10112212</v>
      </c>
      <c r="F7" s="60">
        <v>237048</v>
      </c>
      <c r="G7" s="60">
        <v>204158</v>
      </c>
      <c r="H7" s="60">
        <v>1243459</v>
      </c>
      <c r="I7" s="60">
        <v>1684665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1684665</v>
      </c>
      <c r="W7" s="60">
        <v>2528053</v>
      </c>
      <c r="X7" s="60">
        <v>-843388</v>
      </c>
      <c r="Y7" s="61">
        <v>-33.36</v>
      </c>
      <c r="Z7" s="62">
        <v>10112212</v>
      </c>
    </row>
    <row r="8" spans="1:26" ht="13.5">
      <c r="A8" s="58" t="s">
        <v>34</v>
      </c>
      <c r="B8" s="19">
        <v>134627219</v>
      </c>
      <c r="C8" s="19">
        <v>0</v>
      </c>
      <c r="D8" s="59">
        <v>137641000</v>
      </c>
      <c r="E8" s="60">
        <v>137641000</v>
      </c>
      <c r="F8" s="60">
        <v>57292000</v>
      </c>
      <c r="G8" s="60">
        <v>890000</v>
      </c>
      <c r="H8" s="60">
        <v>0</v>
      </c>
      <c r="I8" s="60">
        <v>58182000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58182000</v>
      </c>
      <c r="W8" s="60">
        <v>34410250</v>
      </c>
      <c r="X8" s="60">
        <v>23771750</v>
      </c>
      <c r="Y8" s="61">
        <v>69.08</v>
      </c>
      <c r="Z8" s="62">
        <v>137641000</v>
      </c>
    </row>
    <row r="9" spans="1:26" ht="13.5">
      <c r="A9" s="58" t="s">
        <v>35</v>
      </c>
      <c r="B9" s="19">
        <v>1469441</v>
      </c>
      <c r="C9" s="19">
        <v>0</v>
      </c>
      <c r="D9" s="59">
        <v>326430</v>
      </c>
      <c r="E9" s="60">
        <v>326430</v>
      </c>
      <c r="F9" s="60">
        <v>1042889</v>
      </c>
      <c r="G9" s="60">
        <v>580823</v>
      </c>
      <c r="H9" s="60">
        <v>241454</v>
      </c>
      <c r="I9" s="60">
        <v>1865166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1865166</v>
      </c>
      <c r="W9" s="60">
        <v>81608</v>
      </c>
      <c r="X9" s="60">
        <v>1783558</v>
      </c>
      <c r="Y9" s="61">
        <v>2185.52</v>
      </c>
      <c r="Z9" s="62">
        <v>326430</v>
      </c>
    </row>
    <row r="10" spans="1:26" ht="25.5">
      <c r="A10" s="63" t="s">
        <v>277</v>
      </c>
      <c r="B10" s="64">
        <f>SUM(B5:B9)</f>
        <v>145460428</v>
      </c>
      <c r="C10" s="64">
        <f>SUM(C5:C9)</f>
        <v>0</v>
      </c>
      <c r="D10" s="65">
        <f aca="true" t="shared" si="0" ref="D10:Z10">SUM(D5:D9)</f>
        <v>148079642</v>
      </c>
      <c r="E10" s="66">
        <f t="shared" si="0"/>
        <v>148079642</v>
      </c>
      <c r="F10" s="66">
        <f t="shared" si="0"/>
        <v>58571937</v>
      </c>
      <c r="G10" s="66">
        <f t="shared" si="0"/>
        <v>1674981</v>
      </c>
      <c r="H10" s="66">
        <f t="shared" si="0"/>
        <v>1484913</v>
      </c>
      <c r="I10" s="66">
        <f t="shared" si="0"/>
        <v>61731831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61731831</v>
      </c>
      <c r="W10" s="66">
        <f t="shared" si="0"/>
        <v>37019911</v>
      </c>
      <c r="X10" s="66">
        <f t="shared" si="0"/>
        <v>24711920</v>
      </c>
      <c r="Y10" s="67">
        <f>+IF(W10&lt;&gt;0,(X10/W10)*100,0)</f>
        <v>66.75305081095414</v>
      </c>
      <c r="Z10" s="68">
        <f t="shared" si="0"/>
        <v>148079642</v>
      </c>
    </row>
    <row r="11" spans="1:26" ht="13.5">
      <c r="A11" s="58" t="s">
        <v>37</v>
      </c>
      <c r="B11" s="19">
        <v>61983411</v>
      </c>
      <c r="C11" s="19">
        <v>0</v>
      </c>
      <c r="D11" s="59">
        <v>75606554</v>
      </c>
      <c r="E11" s="60">
        <v>75606554</v>
      </c>
      <c r="F11" s="60">
        <v>5641099</v>
      </c>
      <c r="G11" s="60">
        <v>5367664</v>
      </c>
      <c r="H11" s="60">
        <v>5635695</v>
      </c>
      <c r="I11" s="60">
        <v>16644458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16644458</v>
      </c>
      <c r="W11" s="60">
        <v>18901639</v>
      </c>
      <c r="X11" s="60">
        <v>-2257181</v>
      </c>
      <c r="Y11" s="61">
        <v>-11.94</v>
      </c>
      <c r="Z11" s="62">
        <v>75606554</v>
      </c>
    </row>
    <row r="12" spans="1:26" ht="13.5">
      <c r="A12" s="58" t="s">
        <v>38</v>
      </c>
      <c r="B12" s="19">
        <v>5934951</v>
      </c>
      <c r="C12" s="19">
        <v>0</v>
      </c>
      <c r="D12" s="59">
        <v>6574770</v>
      </c>
      <c r="E12" s="60">
        <v>6574770</v>
      </c>
      <c r="F12" s="60">
        <v>480210</v>
      </c>
      <c r="G12" s="60">
        <v>485922</v>
      </c>
      <c r="H12" s="60">
        <v>494898</v>
      </c>
      <c r="I12" s="60">
        <v>1461030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1461030</v>
      </c>
      <c r="W12" s="60">
        <v>1643693</v>
      </c>
      <c r="X12" s="60">
        <v>-182663</v>
      </c>
      <c r="Y12" s="61">
        <v>-11.11</v>
      </c>
      <c r="Z12" s="62">
        <v>6574770</v>
      </c>
    </row>
    <row r="13" spans="1:26" ht="13.5">
      <c r="A13" s="58" t="s">
        <v>278</v>
      </c>
      <c r="B13" s="19">
        <v>4211362</v>
      </c>
      <c r="C13" s="19">
        <v>0</v>
      </c>
      <c r="D13" s="59">
        <v>4200000</v>
      </c>
      <c r="E13" s="60">
        <v>4200000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1050000</v>
      </c>
      <c r="X13" s="60">
        <v>-1050000</v>
      </c>
      <c r="Y13" s="61">
        <v>-100</v>
      </c>
      <c r="Z13" s="62">
        <v>4200000</v>
      </c>
    </row>
    <row r="14" spans="1:26" ht="13.5">
      <c r="A14" s="58" t="s">
        <v>40</v>
      </c>
      <c r="B14" s="19">
        <v>2922635</v>
      </c>
      <c r="C14" s="19">
        <v>0</v>
      </c>
      <c r="D14" s="59">
        <v>0</v>
      </c>
      <c r="E14" s="60">
        <v>0</v>
      </c>
      <c r="F14" s="60">
        <v>0</v>
      </c>
      <c r="G14" s="60">
        <v>17286400</v>
      </c>
      <c r="H14" s="60">
        <v>0</v>
      </c>
      <c r="I14" s="60">
        <v>17286400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17286400</v>
      </c>
      <c r="W14" s="60">
        <v>0</v>
      </c>
      <c r="X14" s="60">
        <v>17286400</v>
      </c>
      <c r="Y14" s="61">
        <v>0</v>
      </c>
      <c r="Z14" s="62">
        <v>0</v>
      </c>
    </row>
    <row r="15" spans="1:26" ht="13.5">
      <c r="A15" s="58" t="s">
        <v>41</v>
      </c>
      <c r="B15" s="19">
        <v>0</v>
      </c>
      <c r="C15" s="19">
        <v>0</v>
      </c>
      <c r="D15" s="59">
        <v>1054845</v>
      </c>
      <c r="E15" s="60">
        <v>1054845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263711</v>
      </c>
      <c r="X15" s="60">
        <v>-263711</v>
      </c>
      <c r="Y15" s="61">
        <v>-100</v>
      </c>
      <c r="Z15" s="62">
        <v>1054845</v>
      </c>
    </row>
    <row r="16" spans="1:26" ht="13.5">
      <c r="A16" s="69" t="s">
        <v>42</v>
      </c>
      <c r="B16" s="19">
        <v>11147408</v>
      </c>
      <c r="C16" s="19">
        <v>0</v>
      </c>
      <c r="D16" s="59">
        <v>15450000</v>
      </c>
      <c r="E16" s="60">
        <v>15450000</v>
      </c>
      <c r="F16" s="60">
        <v>1742059</v>
      </c>
      <c r="G16" s="60">
        <v>796746</v>
      </c>
      <c r="H16" s="60">
        <v>14182</v>
      </c>
      <c r="I16" s="60">
        <v>2552987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2552987</v>
      </c>
      <c r="W16" s="60">
        <v>3862500</v>
      </c>
      <c r="X16" s="60">
        <v>-1309513</v>
      </c>
      <c r="Y16" s="61">
        <v>-33.9</v>
      </c>
      <c r="Z16" s="62">
        <v>15450000</v>
      </c>
    </row>
    <row r="17" spans="1:26" ht="13.5">
      <c r="A17" s="58" t="s">
        <v>43</v>
      </c>
      <c r="B17" s="19">
        <v>51438450</v>
      </c>
      <c r="C17" s="19">
        <v>0</v>
      </c>
      <c r="D17" s="59">
        <v>92640317</v>
      </c>
      <c r="E17" s="60">
        <v>92640317</v>
      </c>
      <c r="F17" s="60">
        <v>3120874</v>
      </c>
      <c r="G17" s="60">
        <v>4970722</v>
      </c>
      <c r="H17" s="60">
        <v>4456178</v>
      </c>
      <c r="I17" s="60">
        <v>12547774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12547774</v>
      </c>
      <c r="W17" s="60">
        <v>23160079</v>
      </c>
      <c r="X17" s="60">
        <v>-10612305</v>
      </c>
      <c r="Y17" s="61">
        <v>-45.82</v>
      </c>
      <c r="Z17" s="62">
        <v>92640317</v>
      </c>
    </row>
    <row r="18" spans="1:26" ht="13.5">
      <c r="A18" s="70" t="s">
        <v>44</v>
      </c>
      <c r="B18" s="71">
        <f>SUM(B11:B17)</f>
        <v>137638217</v>
      </c>
      <c r="C18" s="71">
        <f>SUM(C11:C17)</f>
        <v>0</v>
      </c>
      <c r="D18" s="72">
        <f aca="true" t="shared" si="1" ref="D18:Z18">SUM(D11:D17)</f>
        <v>195526486</v>
      </c>
      <c r="E18" s="73">
        <f t="shared" si="1"/>
        <v>195526486</v>
      </c>
      <c r="F18" s="73">
        <f t="shared" si="1"/>
        <v>10984242</v>
      </c>
      <c r="G18" s="73">
        <f t="shared" si="1"/>
        <v>28907454</v>
      </c>
      <c r="H18" s="73">
        <f t="shared" si="1"/>
        <v>10600953</v>
      </c>
      <c r="I18" s="73">
        <f t="shared" si="1"/>
        <v>50492649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50492649</v>
      </c>
      <c r="W18" s="73">
        <f t="shared" si="1"/>
        <v>48881622</v>
      </c>
      <c r="X18" s="73">
        <f t="shared" si="1"/>
        <v>1611027</v>
      </c>
      <c r="Y18" s="67">
        <f>+IF(W18&lt;&gt;0,(X18/W18)*100,0)</f>
        <v>3.2957723866037014</v>
      </c>
      <c r="Z18" s="74">
        <f t="shared" si="1"/>
        <v>195526486</v>
      </c>
    </row>
    <row r="19" spans="1:26" ht="13.5">
      <c r="A19" s="70" t="s">
        <v>45</v>
      </c>
      <c r="B19" s="75">
        <f>+B10-B18</f>
        <v>7822211</v>
      </c>
      <c r="C19" s="75">
        <f>+C10-C18</f>
        <v>0</v>
      </c>
      <c r="D19" s="76">
        <f aca="true" t="shared" si="2" ref="D19:Z19">+D10-D18</f>
        <v>-47446844</v>
      </c>
      <c r="E19" s="77">
        <f t="shared" si="2"/>
        <v>-47446844</v>
      </c>
      <c r="F19" s="77">
        <f t="shared" si="2"/>
        <v>47587695</v>
      </c>
      <c r="G19" s="77">
        <f t="shared" si="2"/>
        <v>-27232473</v>
      </c>
      <c r="H19" s="77">
        <f t="shared" si="2"/>
        <v>-9116040</v>
      </c>
      <c r="I19" s="77">
        <f t="shared" si="2"/>
        <v>11239182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11239182</v>
      </c>
      <c r="W19" s="77">
        <f>IF(E10=E18,0,W10-W18)</f>
        <v>-11861711</v>
      </c>
      <c r="X19" s="77">
        <f t="shared" si="2"/>
        <v>23100893</v>
      </c>
      <c r="Y19" s="78">
        <f>+IF(W19&lt;&gt;0,(X19/W19)*100,0)</f>
        <v>-194.7517773784912</v>
      </c>
      <c r="Z19" s="79">
        <f t="shared" si="2"/>
        <v>-47446844</v>
      </c>
    </row>
    <row r="20" spans="1:26" ht="13.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7822211</v>
      </c>
      <c r="C22" s="86">
        <f>SUM(C19:C21)</f>
        <v>0</v>
      </c>
      <c r="D22" s="87">
        <f aca="true" t="shared" si="3" ref="D22:Z22">SUM(D19:D21)</f>
        <v>-47446844</v>
      </c>
      <c r="E22" s="88">
        <f t="shared" si="3"/>
        <v>-47446844</v>
      </c>
      <c r="F22" s="88">
        <f t="shared" si="3"/>
        <v>47587695</v>
      </c>
      <c r="G22" s="88">
        <f t="shared" si="3"/>
        <v>-27232473</v>
      </c>
      <c r="H22" s="88">
        <f t="shared" si="3"/>
        <v>-9116040</v>
      </c>
      <c r="I22" s="88">
        <f t="shared" si="3"/>
        <v>11239182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11239182</v>
      </c>
      <c r="W22" s="88">
        <f t="shared" si="3"/>
        <v>-11861711</v>
      </c>
      <c r="X22" s="88">
        <f t="shared" si="3"/>
        <v>23100893</v>
      </c>
      <c r="Y22" s="89">
        <f>+IF(W22&lt;&gt;0,(X22/W22)*100,0)</f>
        <v>-194.7517773784912</v>
      </c>
      <c r="Z22" s="90">
        <f t="shared" si="3"/>
        <v>-47446844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7822211</v>
      </c>
      <c r="C24" s="75">
        <f>SUM(C22:C23)</f>
        <v>0</v>
      </c>
      <c r="D24" s="76">
        <f aca="true" t="shared" si="4" ref="D24:Z24">SUM(D22:D23)</f>
        <v>-47446844</v>
      </c>
      <c r="E24" s="77">
        <f t="shared" si="4"/>
        <v>-47446844</v>
      </c>
      <c r="F24" s="77">
        <f t="shared" si="4"/>
        <v>47587695</v>
      </c>
      <c r="G24" s="77">
        <f t="shared" si="4"/>
        <v>-27232473</v>
      </c>
      <c r="H24" s="77">
        <f t="shared" si="4"/>
        <v>-9116040</v>
      </c>
      <c r="I24" s="77">
        <f t="shared" si="4"/>
        <v>11239182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11239182</v>
      </c>
      <c r="W24" s="77">
        <f t="shared" si="4"/>
        <v>-11861711</v>
      </c>
      <c r="X24" s="77">
        <f t="shared" si="4"/>
        <v>23100893</v>
      </c>
      <c r="Y24" s="78">
        <f>+IF(W24&lt;&gt;0,(X24/W24)*100,0)</f>
        <v>-194.7517773784912</v>
      </c>
      <c r="Z24" s="79">
        <f t="shared" si="4"/>
        <v>-47446844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3808289</v>
      </c>
      <c r="C27" s="22">
        <v>0</v>
      </c>
      <c r="D27" s="99">
        <v>3795800</v>
      </c>
      <c r="E27" s="100">
        <v>3795800</v>
      </c>
      <c r="F27" s="100">
        <v>44181</v>
      </c>
      <c r="G27" s="100">
        <v>182120</v>
      </c>
      <c r="H27" s="100">
        <v>34065</v>
      </c>
      <c r="I27" s="100">
        <v>260366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260366</v>
      </c>
      <c r="W27" s="100">
        <v>948950</v>
      </c>
      <c r="X27" s="100">
        <v>-688584</v>
      </c>
      <c r="Y27" s="101">
        <v>-72.56</v>
      </c>
      <c r="Z27" s="102">
        <v>3795800</v>
      </c>
    </row>
    <row r="28" spans="1:26" ht="13.5">
      <c r="A28" s="103" t="s">
        <v>46</v>
      </c>
      <c r="B28" s="19">
        <v>0</v>
      </c>
      <c r="C28" s="19">
        <v>0</v>
      </c>
      <c r="D28" s="59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1">
        <v>0</v>
      </c>
      <c r="Z28" s="62">
        <v>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3808289</v>
      </c>
      <c r="C31" s="19">
        <v>0</v>
      </c>
      <c r="D31" s="59">
        <v>3795800</v>
      </c>
      <c r="E31" s="60">
        <v>3795800</v>
      </c>
      <c r="F31" s="60">
        <v>44181</v>
      </c>
      <c r="G31" s="60">
        <v>182120</v>
      </c>
      <c r="H31" s="60">
        <v>34065</v>
      </c>
      <c r="I31" s="60">
        <v>260366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260366</v>
      </c>
      <c r="W31" s="60">
        <v>948950</v>
      </c>
      <c r="X31" s="60">
        <v>-688584</v>
      </c>
      <c r="Y31" s="61">
        <v>-72.56</v>
      </c>
      <c r="Z31" s="62">
        <v>3795800</v>
      </c>
    </row>
    <row r="32" spans="1:26" ht="13.5">
      <c r="A32" s="70" t="s">
        <v>54</v>
      </c>
      <c r="B32" s="22">
        <f>SUM(B28:B31)</f>
        <v>3808289</v>
      </c>
      <c r="C32" s="22">
        <f>SUM(C28:C31)</f>
        <v>0</v>
      </c>
      <c r="D32" s="99">
        <f aca="true" t="shared" si="5" ref="D32:Z32">SUM(D28:D31)</f>
        <v>3795800</v>
      </c>
      <c r="E32" s="100">
        <f t="shared" si="5"/>
        <v>3795800</v>
      </c>
      <c r="F32" s="100">
        <f t="shared" si="5"/>
        <v>44181</v>
      </c>
      <c r="G32" s="100">
        <f t="shared" si="5"/>
        <v>182120</v>
      </c>
      <c r="H32" s="100">
        <f t="shared" si="5"/>
        <v>34065</v>
      </c>
      <c r="I32" s="100">
        <f t="shared" si="5"/>
        <v>260366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260366</v>
      </c>
      <c r="W32" s="100">
        <f t="shared" si="5"/>
        <v>948950</v>
      </c>
      <c r="X32" s="100">
        <f t="shared" si="5"/>
        <v>-688584</v>
      </c>
      <c r="Y32" s="101">
        <f>+IF(W32&lt;&gt;0,(X32/W32)*100,0)</f>
        <v>-72.56272722482744</v>
      </c>
      <c r="Z32" s="102">
        <f t="shared" si="5"/>
        <v>3795800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168563699</v>
      </c>
      <c r="C35" s="19">
        <v>0</v>
      </c>
      <c r="D35" s="59">
        <v>118807086</v>
      </c>
      <c r="E35" s="60">
        <v>118807086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29701772</v>
      </c>
      <c r="X35" s="60">
        <v>-29701772</v>
      </c>
      <c r="Y35" s="61">
        <v>-100</v>
      </c>
      <c r="Z35" s="62">
        <v>118807086</v>
      </c>
    </row>
    <row r="36" spans="1:26" ht="13.5">
      <c r="A36" s="58" t="s">
        <v>57</v>
      </c>
      <c r="B36" s="19">
        <v>34169485</v>
      </c>
      <c r="C36" s="19">
        <v>0</v>
      </c>
      <c r="D36" s="59">
        <v>21949113</v>
      </c>
      <c r="E36" s="60">
        <v>21949113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5487278</v>
      </c>
      <c r="X36" s="60">
        <v>-5487278</v>
      </c>
      <c r="Y36" s="61">
        <v>-100</v>
      </c>
      <c r="Z36" s="62">
        <v>21949113</v>
      </c>
    </row>
    <row r="37" spans="1:26" ht="13.5">
      <c r="A37" s="58" t="s">
        <v>58</v>
      </c>
      <c r="B37" s="19">
        <v>30754300</v>
      </c>
      <c r="C37" s="19">
        <v>0</v>
      </c>
      <c r="D37" s="59">
        <v>13900015</v>
      </c>
      <c r="E37" s="60">
        <v>13900015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3475004</v>
      </c>
      <c r="X37" s="60">
        <v>-3475004</v>
      </c>
      <c r="Y37" s="61">
        <v>-100</v>
      </c>
      <c r="Z37" s="62">
        <v>13900015</v>
      </c>
    </row>
    <row r="38" spans="1:26" ht="13.5">
      <c r="A38" s="58" t="s">
        <v>59</v>
      </c>
      <c r="B38" s="19">
        <v>30335227</v>
      </c>
      <c r="C38" s="19">
        <v>0</v>
      </c>
      <c r="D38" s="59">
        <v>22634166</v>
      </c>
      <c r="E38" s="60">
        <v>22634166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5658542</v>
      </c>
      <c r="X38" s="60">
        <v>-5658542</v>
      </c>
      <c r="Y38" s="61">
        <v>-100</v>
      </c>
      <c r="Z38" s="62">
        <v>22634166</v>
      </c>
    </row>
    <row r="39" spans="1:26" ht="13.5">
      <c r="A39" s="58" t="s">
        <v>60</v>
      </c>
      <c r="B39" s="19">
        <v>141643657</v>
      </c>
      <c r="C39" s="19">
        <v>0</v>
      </c>
      <c r="D39" s="59">
        <v>104222018</v>
      </c>
      <c r="E39" s="60">
        <v>104222018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26055505</v>
      </c>
      <c r="X39" s="60">
        <v>-26055505</v>
      </c>
      <c r="Y39" s="61">
        <v>-100</v>
      </c>
      <c r="Z39" s="62">
        <v>104222018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-21479505</v>
      </c>
      <c r="C42" s="19">
        <v>0</v>
      </c>
      <c r="D42" s="59">
        <v>-43247358</v>
      </c>
      <c r="E42" s="60">
        <v>-43247358</v>
      </c>
      <c r="F42" s="60">
        <v>47587786</v>
      </c>
      <c r="G42" s="60">
        <v>-10741901</v>
      </c>
      <c r="H42" s="60">
        <v>-9312037</v>
      </c>
      <c r="I42" s="60">
        <v>27533848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27533848</v>
      </c>
      <c r="W42" s="60">
        <v>13239512</v>
      </c>
      <c r="X42" s="60">
        <v>14294336</v>
      </c>
      <c r="Y42" s="61">
        <v>107.97</v>
      </c>
      <c r="Z42" s="62">
        <v>-43247358</v>
      </c>
    </row>
    <row r="43" spans="1:26" ht="13.5">
      <c r="A43" s="58" t="s">
        <v>63</v>
      </c>
      <c r="B43" s="19">
        <v>-3709205</v>
      </c>
      <c r="C43" s="19">
        <v>0</v>
      </c>
      <c r="D43" s="59">
        <v>-3796000</v>
      </c>
      <c r="E43" s="60">
        <v>-3796000</v>
      </c>
      <c r="F43" s="60">
        <v>-44181</v>
      </c>
      <c r="G43" s="60">
        <v>-182120</v>
      </c>
      <c r="H43" s="60">
        <v>161935</v>
      </c>
      <c r="I43" s="60">
        <v>-64366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-64366</v>
      </c>
      <c r="W43" s="60">
        <v>-2681000</v>
      </c>
      <c r="X43" s="60">
        <v>2616634</v>
      </c>
      <c r="Y43" s="61">
        <v>-97.6</v>
      </c>
      <c r="Z43" s="62">
        <v>-3796000</v>
      </c>
    </row>
    <row r="44" spans="1:26" ht="13.5">
      <c r="A44" s="58" t="s">
        <v>64</v>
      </c>
      <c r="B44" s="19">
        <v>-5281866</v>
      </c>
      <c r="C44" s="19">
        <v>0</v>
      </c>
      <c r="D44" s="59">
        <v>-17286000</v>
      </c>
      <c r="E44" s="60">
        <v>-17286000</v>
      </c>
      <c r="F44" s="60">
        <v>0</v>
      </c>
      <c r="G44" s="60">
        <v>-17286400</v>
      </c>
      <c r="H44" s="60">
        <v>0</v>
      </c>
      <c r="I44" s="60">
        <v>-17286400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-17286400</v>
      </c>
      <c r="W44" s="60">
        <v>-17286000</v>
      </c>
      <c r="X44" s="60">
        <v>-400</v>
      </c>
      <c r="Y44" s="61">
        <v>0</v>
      </c>
      <c r="Z44" s="62">
        <v>-17286000</v>
      </c>
    </row>
    <row r="45" spans="1:26" ht="13.5">
      <c r="A45" s="70" t="s">
        <v>65</v>
      </c>
      <c r="B45" s="22">
        <v>160354216</v>
      </c>
      <c r="C45" s="22">
        <v>0</v>
      </c>
      <c r="D45" s="99">
        <v>58287642</v>
      </c>
      <c r="E45" s="100">
        <v>58287642</v>
      </c>
      <c r="F45" s="100">
        <v>70304982</v>
      </c>
      <c r="G45" s="100">
        <v>42094561</v>
      </c>
      <c r="H45" s="100">
        <v>32944459</v>
      </c>
      <c r="I45" s="100">
        <v>32944459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32944459</v>
      </c>
      <c r="W45" s="100">
        <v>115889512</v>
      </c>
      <c r="X45" s="100">
        <v>-82945053</v>
      </c>
      <c r="Y45" s="101">
        <v>-71.57</v>
      </c>
      <c r="Z45" s="102">
        <v>58287642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/>
      <c r="C67" s="24"/>
      <c r="D67" s="25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5"/>
      <c r="Z67" s="27"/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/>
      <c r="C76" s="32"/>
      <c r="D76" s="33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3"/>
      <c r="Z76" s="35"/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1055000</v>
      </c>
      <c r="F40" s="345">
        <f t="shared" si="9"/>
        <v>1055000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263750</v>
      </c>
      <c r="Y40" s="345">
        <f t="shared" si="9"/>
        <v>-263750</v>
      </c>
      <c r="Z40" s="336">
        <f>+IF(X40&lt;&gt;0,+(Y40/X40)*100,0)</f>
        <v>-100</v>
      </c>
      <c r="AA40" s="350">
        <f>SUM(AA41:AA49)</f>
        <v>1055000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1055000</v>
      </c>
      <c r="F49" s="53">
        <v>1055000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263750</v>
      </c>
      <c r="Y49" s="53">
        <v>-263750</v>
      </c>
      <c r="Z49" s="94">
        <v>-100</v>
      </c>
      <c r="AA49" s="95">
        <v>1055000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1055000</v>
      </c>
      <c r="F60" s="264">
        <f t="shared" si="14"/>
        <v>1055000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263750</v>
      </c>
      <c r="Y60" s="264">
        <f t="shared" si="14"/>
        <v>-263750</v>
      </c>
      <c r="Z60" s="337">
        <f>+IF(X60&lt;&gt;0,+(Y60/X60)*100,0)</f>
        <v>-100</v>
      </c>
      <c r="AA60" s="232">
        <f>+AA57+AA54+AA51+AA40+AA37+AA34+AA22+AA5</f>
        <v>1055000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145460428</v>
      </c>
      <c r="D5" s="153">
        <f>SUM(D6:D8)</f>
        <v>0</v>
      </c>
      <c r="E5" s="154">
        <f t="shared" si="0"/>
        <v>148079642</v>
      </c>
      <c r="F5" s="100">
        <f t="shared" si="0"/>
        <v>148079642</v>
      </c>
      <c r="G5" s="100">
        <f t="shared" si="0"/>
        <v>58571937</v>
      </c>
      <c r="H5" s="100">
        <f t="shared" si="0"/>
        <v>1674981</v>
      </c>
      <c r="I5" s="100">
        <f t="shared" si="0"/>
        <v>1484913</v>
      </c>
      <c r="J5" s="100">
        <f t="shared" si="0"/>
        <v>61731831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61731831</v>
      </c>
      <c r="X5" s="100">
        <f t="shared" si="0"/>
        <v>37019911</v>
      </c>
      <c r="Y5" s="100">
        <f t="shared" si="0"/>
        <v>24711920</v>
      </c>
      <c r="Z5" s="137">
        <f>+IF(X5&lt;&gt;0,+(Y5/X5)*100,0)</f>
        <v>66.75305081095414</v>
      </c>
      <c r="AA5" s="153">
        <f>SUM(AA6:AA8)</f>
        <v>148079642</v>
      </c>
    </row>
    <row r="6" spans="1:27" ht="13.5">
      <c r="A6" s="138" t="s">
        <v>75</v>
      </c>
      <c r="B6" s="136"/>
      <c r="C6" s="155">
        <v>145460428</v>
      </c>
      <c r="D6" s="155"/>
      <c r="E6" s="156">
        <v>148079642</v>
      </c>
      <c r="F6" s="60">
        <v>148079642</v>
      </c>
      <c r="G6" s="60">
        <v>58571937</v>
      </c>
      <c r="H6" s="60">
        <v>1674981</v>
      </c>
      <c r="I6" s="60">
        <v>1484913</v>
      </c>
      <c r="J6" s="60">
        <v>61731831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61731831</v>
      </c>
      <c r="X6" s="60">
        <v>37019911</v>
      </c>
      <c r="Y6" s="60">
        <v>24711920</v>
      </c>
      <c r="Z6" s="140">
        <v>66.75</v>
      </c>
      <c r="AA6" s="155">
        <v>148079642</v>
      </c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>
        <v>0</v>
      </c>
      <c r="AA7" s="157"/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53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145460428</v>
      </c>
      <c r="D25" s="168">
        <f>+D5+D9+D15+D19+D24</f>
        <v>0</v>
      </c>
      <c r="E25" s="169">
        <f t="shared" si="4"/>
        <v>148079642</v>
      </c>
      <c r="F25" s="73">
        <f t="shared" si="4"/>
        <v>148079642</v>
      </c>
      <c r="G25" s="73">
        <f t="shared" si="4"/>
        <v>58571937</v>
      </c>
      <c r="H25" s="73">
        <f t="shared" si="4"/>
        <v>1674981</v>
      </c>
      <c r="I25" s="73">
        <f t="shared" si="4"/>
        <v>1484913</v>
      </c>
      <c r="J25" s="73">
        <f t="shared" si="4"/>
        <v>61731831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61731831</v>
      </c>
      <c r="X25" s="73">
        <f t="shared" si="4"/>
        <v>37019911</v>
      </c>
      <c r="Y25" s="73">
        <f t="shared" si="4"/>
        <v>24711920</v>
      </c>
      <c r="Z25" s="170">
        <f>+IF(X25&lt;&gt;0,+(Y25/X25)*100,0)</f>
        <v>66.75305081095414</v>
      </c>
      <c r="AA25" s="168">
        <f>+AA5+AA9+AA15+AA19+AA24</f>
        <v>148079642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137638217</v>
      </c>
      <c r="D28" s="153">
        <f>SUM(D29:D31)</f>
        <v>0</v>
      </c>
      <c r="E28" s="154">
        <f t="shared" si="5"/>
        <v>195526486</v>
      </c>
      <c r="F28" s="100">
        <f t="shared" si="5"/>
        <v>195526486</v>
      </c>
      <c r="G28" s="100">
        <f t="shared" si="5"/>
        <v>5792309</v>
      </c>
      <c r="H28" s="100">
        <f t="shared" si="5"/>
        <v>24912587</v>
      </c>
      <c r="I28" s="100">
        <f t="shared" si="5"/>
        <v>7290273</v>
      </c>
      <c r="J28" s="100">
        <f t="shared" si="5"/>
        <v>37995169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37995169</v>
      </c>
      <c r="X28" s="100">
        <f t="shared" si="5"/>
        <v>48881622</v>
      </c>
      <c r="Y28" s="100">
        <f t="shared" si="5"/>
        <v>-10886453</v>
      </c>
      <c r="Z28" s="137">
        <f>+IF(X28&lt;&gt;0,+(Y28/X28)*100,0)</f>
        <v>-22.271055162613056</v>
      </c>
      <c r="AA28" s="153">
        <f>SUM(AA29:AA31)</f>
        <v>195526486</v>
      </c>
    </row>
    <row r="29" spans="1:27" ht="13.5">
      <c r="A29" s="138" t="s">
        <v>75</v>
      </c>
      <c r="B29" s="136"/>
      <c r="C29" s="155">
        <v>137638217</v>
      </c>
      <c r="D29" s="155"/>
      <c r="E29" s="156">
        <v>195526486</v>
      </c>
      <c r="F29" s="60">
        <v>195526486</v>
      </c>
      <c r="G29" s="60">
        <v>2906341</v>
      </c>
      <c r="H29" s="60">
        <v>22775268</v>
      </c>
      <c r="I29" s="60">
        <v>4722032</v>
      </c>
      <c r="J29" s="60">
        <v>30403641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30403641</v>
      </c>
      <c r="X29" s="60">
        <v>48881622</v>
      </c>
      <c r="Y29" s="60">
        <v>-18477981</v>
      </c>
      <c r="Z29" s="140">
        <v>-37.8</v>
      </c>
      <c r="AA29" s="155">
        <v>195526486</v>
      </c>
    </row>
    <row r="30" spans="1:27" ht="13.5">
      <c r="A30" s="138" t="s">
        <v>76</v>
      </c>
      <c r="B30" s="136"/>
      <c r="C30" s="157"/>
      <c r="D30" s="157"/>
      <c r="E30" s="158"/>
      <c r="F30" s="159"/>
      <c r="G30" s="159">
        <v>1467544</v>
      </c>
      <c r="H30" s="159">
        <v>998101</v>
      </c>
      <c r="I30" s="159">
        <v>1308785</v>
      </c>
      <c r="J30" s="159">
        <v>3774430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3774430</v>
      </c>
      <c r="X30" s="159"/>
      <c r="Y30" s="159">
        <v>3774430</v>
      </c>
      <c r="Z30" s="141">
        <v>0</v>
      </c>
      <c r="AA30" s="157"/>
    </row>
    <row r="31" spans="1:27" ht="13.5">
      <c r="A31" s="138" t="s">
        <v>77</v>
      </c>
      <c r="B31" s="136"/>
      <c r="C31" s="155"/>
      <c r="D31" s="155"/>
      <c r="E31" s="156"/>
      <c r="F31" s="60"/>
      <c r="G31" s="60">
        <v>1418424</v>
      </c>
      <c r="H31" s="60">
        <v>1139218</v>
      </c>
      <c r="I31" s="60">
        <v>1259456</v>
      </c>
      <c r="J31" s="60">
        <v>3817098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3817098</v>
      </c>
      <c r="X31" s="60"/>
      <c r="Y31" s="60">
        <v>3817098</v>
      </c>
      <c r="Z31" s="140">
        <v>0</v>
      </c>
      <c r="AA31" s="155"/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919566</v>
      </c>
      <c r="H32" s="100">
        <f t="shared" si="6"/>
        <v>984840</v>
      </c>
      <c r="I32" s="100">
        <f t="shared" si="6"/>
        <v>874458</v>
      </c>
      <c r="J32" s="100">
        <f t="shared" si="6"/>
        <v>2778864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2778864</v>
      </c>
      <c r="X32" s="100">
        <f t="shared" si="6"/>
        <v>0</v>
      </c>
      <c r="Y32" s="100">
        <f t="shared" si="6"/>
        <v>2778864</v>
      </c>
      <c r="Z32" s="137">
        <f>+IF(X32&lt;&gt;0,+(Y32/X32)*100,0)</f>
        <v>0</v>
      </c>
      <c r="AA32" s="153">
        <f>SUM(AA33:AA37)</f>
        <v>0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>
        <v>919566</v>
      </c>
      <c r="H35" s="60">
        <v>984840</v>
      </c>
      <c r="I35" s="60">
        <v>874458</v>
      </c>
      <c r="J35" s="60">
        <v>2778864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2778864</v>
      </c>
      <c r="X35" s="60"/>
      <c r="Y35" s="60">
        <v>2778864</v>
      </c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0</v>
      </c>
      <c r="F38" s="100">
        <f t="shared" si="7"/>
        <v>0</v>
      </c>
      <c r="G38" s="100">
        <f t="shared" si="7"/>
        <v>4272367</v>
      </c>
      <c r="H38" s="100">
        <f t="shared" si="7"/>
        <v>3010027</v>
      </c>
      <c r="I38" s="100">
        <f t="shared" si="7"/>
        <v>2436222</v>
      </c>
      <c r="J38" s="100">
        <f t="shared" si="7"/>
        <v>9718616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9718616</v>
      </c>
      <c r="X38" s="100">
        <f t="shared" si="7"/>
        <v>0</v>
      </c>
      <c r="Y38" s="100">
        <f t="shared" si="7"/>
        <v>9718616</v>
      </c>
      <c r="Z38" s="137">
        <f>+IF(X38&lt;&gt;0,+(Y38/X38)*100,0)</f>
        <v>0</v>
      </c>
      <c r="AA38" s="153">
        <f>SUM(AA39:AA41)</f>
        <v>0</v>
      </c>
    </row>
    <row r="39" spans="1:27" ht="13.5">
      <c r="A39" s="138" t="s">
        <v>85</v>
      </c>
      <c r="B39" s="136"/>
      <c r="C39" s="155"/>
      <c r="D39" s="155"/>
      <c r="E39" s="156"/>
      <c r="F39" s="60"/>
      <c r="G39" s="60">
        <v>3125406</v>
      </c>
      <c r="H39" s="60">
        <v>1787166</v>
      </c>
      <c r="I39" s="60">
        <v>1161945</v>
      </c>
      <c r="J39" s="60">
        <v>6074517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6074517</v>
      </c>
      <c r="X39" s="60"/>
      <c r="Y39" s="60">
        <v>6074517</v>
      </c>
      <c r="Z39" s="140">
        <v>0</v>
      </c>
      <c r="AA39" s="155"/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>
        <v>1146961</v>
      </c>
      <c r="H41" s="60">
        <v>1222861</v>
      </c>
      <c r="I41" s="60">
        <v>1274277</v>
      </c>
      <c r="J41" s="60">
        <v>3644099</v>
      </c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>
        <v>3644099</v>
      </c>
      <c r="X41" s="60"/>
      <c r="Y41" s="60">
        <v>3644099</v>
      </c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137638217</v>
      </c>
      <c r="D48" s="168">
        <f>+D28+D32+D38+D42+D47</f>
        <v>0</v>
      </c>
      <c r="E48" s="169">
        <f t="shared" si="9"/>
        <v>195526486</v>
      </c>
      <c r="F48" s="73">
        <f t="shared" si="9"/>
        <v>195526486</v>
      </c>
      <c r="G48" s="73">
        <f t="shared" si="9"/>
        <v>10984242</v>
      </c>
      <c r="H48" s="73">
        <f t="shared" si="9"/>
        <v>28907454</v>
      </c>
      <c r="I48" s="73">
        <f t="shared" si="9"/>
        <v>10600953</v>
      </c>
      <c r="J48" s="73">
        <f t="shared" si="9"/>
        <v>50492649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50492649</v>
      </c>
      <c r="X48" s="73">
        <f t="shared" si="9"/>
        <v>48881622</v>
      </c>
      <c r="Y48" s="73">
        <f t="shared" si="9"/>
        <v>1611027</v>
      </c>
      <c r="Z48" s="170">
        <f>+IF(X48&lt;&gt;0,+(Y48/X48)*100,0)</f>
        <v>3.2957723866037014</v>
      </c>
      <c r="AA48" s="168">
        <f>+AA28+AA32+AA38+AA42+AA47</f>
        <v>195526486</v>
      </c>
    </row>
    <row r="49" spans="1:27" ht="13.5">
      <c r="A49" s="148" t="s">
        <v>49</v>
      </c>
      <c r="B49" s="149"/>
      <c r="C49" s="171">
        <f aca="true" t="shared" si="10" ref="C49:Y49">+C25-C48</f>
        <v>7822211</v>
      </c>
      <c r="D49" s="171">
        <f>+D25-D48</f>
        <v>0</v>
      </c>
      <c r="E49" s="172">
        <f t="shared" si="10"/>
        <v>-47446844</v>
      </c>
      <c r="F49" s="173">
        <f t="shared" si="10"/>
        <v>-47446844</v>
      </c>
      <c r="G49" s="173">
        <f t="shared" si="10"/>
        <v>47587695</v>
      </c>
      <c r="H49" s="173">
        <f t="shared" si="10"/>
        <v>-27232473</v>
      </c>
      <c r="I49" s="173">
        <f t="shared" si="10"/>
        <v>-9116040</v>
      </c>
      <c r="J49" s="173">
        <f t="shared" si="10"/>
        <v>11239182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11239182</v>
      </c>
      <c r="X49" s="173">
        <f>IF(F25=F48,0,X25-X48)</f>
        <v>-11861711</v>
      </c>
      <c r="Y49" s="173">
        <f t="shared" si="10"/>
        <v>23100893</v>
      </c>
      <c r="Z49" s="174">
        <f>+IF(X49&lt;&gt;0,+(Y49/X49)*100,0)</f>
        <v>-194.7517773784912</v>
      </c>
      <c r="AA49" s="171">
        <f>+AA25-AA48</f>
        <v>-47446844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0</v>
      </c>
      <c r="Y12" s="60">
        <v>0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9363768</v>
      </c>
      <c r="D13" s="155">
        <v>0</v>
      </c>
      <c r="E13" s="156">
        <v>10112212</v>
      </c>
      <c r="F13" s="60">
        <v>10112212</v>
      </c>
      <c r="G13" s="60">
        <v>237048</v>
      </c>
      <c r="H13" s="60">
        <v>204158</v>
      </c>
      <c r="I13" s="60">
        <v>1243459</v>
      </c>
      <c r="J13" s="60">
        <v>1684665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1684665</v>
      </c>
      <c r="X13" s="60">
        <v>2528053</v>
      </c>
      <c r="Y13" s="60">
        <v>-843388</v>
      </c>
      <c r="Z13" s="140">
        <v>-33.36</v>
      </c>
      <c r="AA13" s="155">
        <v>10112212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134627219</v>
      </c>
      <c r="D19" s="155">
        <v>0</v>
      </c>
      <c r="E19" s="156">
        <v>137641000</v>
      </c>
      <c r="F19" s="60">
        <v>137641000</v>
      </c>
      <c r="G19" s="60">
        <v>57292000</v>
      </c>
      <c r="H19" s="60">
        <v>890000</v>
      </c>
      <c r="I19" s="60">
        <v>0</v>
      </c>
      <c r="J19" s="60">
        <v>58182000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58182000</v>
      </c>
      <c r="X19" s="60">
        <v>34410250</v>
      </c>
      <c r="Y19" s="60">
        <v>23771750</v>
      </c>
      <c r="Z19" s="140">
        <v>69.08</v>
      </c>
      <c r="AA19" s="155">
        <v>137641000</v>
      </c>
    </row>
    <row r="20" spans="1:27" ht="13.5">
      <c r="A20" s="181" t="s">
        <v>35</v>
      </c>
      <c r="B20" s="185"/>
      <c r="C20" s="155">
        <v>1469441</v>
      </c>
      <c r="D20" s="155">
        <v>0</v>
      </c>
      <c r="E20" s="156">
        <v>326430</v>
      </c>
      <c r="F20" s="54">
        <v>326430</v>
      </c>
      <c r="G20" s="54">
        <v>1042889</v>
      </c>
      <c r="H20" s="54">
        <v>580823</v>
      </c>
      <c r="I20" s="54">
        <v>45454</v>
      </c>
      <c r="J20" s="54">
        <v>1669166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1669166</v>
      </c>
      <c r="X20" s="54">
        <v>81608</v>
      </c>
      <c r="Y20" s="54">
        <v>1587558</v>
      </c>
      <c r="Z20" s="184">
        <v>1945.35</v>
      </c>
      <c r="AA20" s="130">
        <v>326430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196000</v>
      </c>
      <c r="J21" s="60">
        <v>196000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196000</v>
      </c>
      <c r="X21" s="60">
        <v>0</v>
      </c>
      <c r="Y21" s="60">
        <v>196000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145460428</v>
      </c>
      <c r="D22" s="188">
        <f>SUM(D5:D21)</f>
        <v>0</v>
      </c>
      <c r="E22" s="189">
        <f t="shared" si="0"/>
        <v>148079642</v>
      </c>
      <c r="F22" s="190">
        <f t="shared" si="0"/>
        <v>148079642</v>
      </c>
      <c r="G22" s="190">
        <f t="shared" si="0"/>
        <v>58571937</v>
      </c>
      <c r="H22" s="190">
        <f t="shared" si="0"/>
        <v>1674981</v>
      </c>
      <c r="I22" s="190">
        <f t="shared" si="0"/>
        <v>1484913</v>
      </c>
      <c r="J22" s="190">
        <f t="shared" si="0"/>
        <v>61731831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61731831</v>
      </c>
      <c r="X22" s="190">
        <f t="shared" si="0"/>
        <v>37019911</v>
      </c>
      <c r="Y22" s="190">
        <f t="shared" si="0"/>
        <v>24711920</v>
      </c>
      <c r="Z22" s="191">
        <f>+IF(X22&lt;&gt;0,+(Y22/X22)*100,0)</f>
        <v>66.75305081095414</v>
      </c>
      <c r="AA22" s="188">
        <f>SUM(AA5:AA21)</f>
        <v>148079642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61983411</v>
      </c>
      <c r="D25" s="155">
        <v>0</v>
      </c>
      <c r="E25" s="156">
        <v>75606554</v>
      </c>
      <c r="F25" s="60">
        <v>75606554</v>
      </c>
      <c r="G25" s="60">
        <v>5641099</v>
      </c>
      <c r="H25" s="60">
        <v>5367664</v>
      </c>
      <c r="I25" s="60">
        <v>5635695</v>
      </c>
      <c r="J25" s="60">
        <v>16644458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16644458</v>
      </c>
      <c r="X25" s="60">
        <v>18901639</v>
      </c>
      <c r="Y25" s="60">
        <v>-2257181</v>
      </c>
      <c r="Z25" s="140">
        <v>-11.94</v>
      </c>
      <c r="AA25" s="155">
        <v>75606554</v>
      </c>
    </row>
    <row r="26" spans="1:27" ht="13.5">
      <c r="A26" s="183" t="s">
        <v>38</v>
      </c>
      <c r="B26" s="182"/>
      <c r="C26" s="155">
        <v>5934951</v>
      </c>
      <c r="D26" s="155">
        <v>0</v>
      </c>
      <c r="E26" s="156">
        <v>6574770</v>
      </c>
      <c r="F26" s="60">
        <v>6574770</v>
      </c>
      <c r="G26" s="60">
        <v>480210</v>
      </c>
      <c r="H26" s="60">
        <v>485922</v>
      </c>
      <c r="I26" s="60">
        <v>494898</v>
      </c>
      <c r="J26" s="60">
        <v>1461030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1461030</v>
      </c>
      <c r="X26" s="60">
        <v>1643693</v>
      </c>
      <c r="Y26" s="60">
        <v>-182663</v>
      </c>
      <c r="Z26" s="140">
        <v>-11.11</v>
      </c>
      <c r="AA26" s="155">
        <v>6574770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4211362</v>
      </c>
      <c r="D28" s="155">
        <v>0</v>
      </c>
      <c r="E28" s="156">
        <v>4200000</v>
      </c>
      <c r="F28" s="60">
        <v>4200000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1050000</v>
      </c>
      <c r="Y28" s="60">
        <v>-1050000</v>
      </c>
      <c r="Z28" s="140">
        <v>-100</v>
      </c>
      <c r="AA28" s="155">
        <v>4200000</v>
      </c>
    </row>
    <row r="29" spans="1:27" ht="13.5">
      <c r="A29" s="183" t="s">
        <v>40</v>
      </c>
      <c r="B29" s="182"/>
      <c r="C29" s="155">
        <v>2922635</v>
      </c>
      <c r="D29" s="155">
        <v>0</v>
      </c>
      <c r="E29" s="156">
        <v>0</v>
      </c>
      <c r="F29" s="60">
        <v>0</v>
      </c>
      <c r="G29" s="60">
        <v>0</v>
      </c>
      <c r="H29" s="60">
        <v>17286400</v>
      </c>
      <c r="I29" s="60">
        <v>0</v>
      </c>
      <c r="J29" s="60">
        <v>17286400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17286400</v>
      </c>
      <c r="X29" s="60">
        <v>0</v>
      </c>
      <c r="Y29" s="60">
        <v>17286400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1054845</v>
      </c>
      <c r="F31" s="60">
        <v>1054845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263711</v>
      </c>
      <c r="Y31" s="60">
        <v>-263711</v>
      </c>
      <c r="Z31" s="140">
        <v>-100</v>
      </c>
      <c r="AA31" s="155">
        <v>1054845</v>
      </c>
    </row>
    <row r="32" spans="1:27" ht="13.5">
      <c r="A32" s="183" t="s">
        <v>121</v>
      </c>
      <c r="B32" s="182"/>
      <c r="C32" s="155">
        <v>11540610</v>
      </c>
      <c r="D32" s="155">
        <v>0</v>
      </c>
      <c r="E32" s="156">
        <v>7480928</v>
      </c>
      <c r="F32" s="60">
        <v>7480928</v>
      </c>
      <c r="G32" s="60">
        <v>13955</v>
      </c>
      <c r="H32" s="60">
        <v>1650</v>
      </c>
      <c r="I32" s="60">
        <v>55770</v>
      </c>
      <c r="J32" s="60">
        <v>71375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71375</v>
      </c>
      <c r="X32" s="60">
        <v>1870232</v>
      </c>
      <c r="Y32" s="60">
        <v>-1798857</v>
      </c>
      <c r="Z32" s="140">
        <v>-96.18</v>
      </c>
      <c r="AA32" s="155">
        <v>7480928</v>
      </c>
    </row>
    <row r="33" spans="1:27" ht="13.5">
      <c r="A33" s="183" t="s">
        <v>42</v>
      </c>
      <c r="B33" s="182"/>
      <c r="C33" s="155">
        <v>11147408</v>
      </c>
      <c r="D33" s="155">
        <v>0</v>
      </c>
      <c r="E33" s="156">
        <v>15450000</v>
      </c>
      <c r="F33" s="60">
        <v>15450000</v>
      </c>
      <c r="G33" s="60">
        <v>1742059</v>
      </c>
      <c r="H33" s="60">
        <v>796746</v>
      </c>
      <c r="I33" s="60">
        <v>14182</v>
      </c>
      <c r="J33" s="60">
        <v>2552987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2552987</v>
      </c>
      <c r="X33" s="60">
        <v>3862500</v>
      </c>
      <c r="Y33" s="60">
        <v>-1309513</v>
      </c>
      <c r="Z33" s="140">
        <v>-33.9</v>
      </c>
      <c r="AA33" s="155">
        <v>15450000</v>
      </c>
    </row>
    <row r="34" spans="1:27" ht="13.5">
      <c r="A34" s="183" t="s">
        <v>43</v>
      </c>
      <c r="B34" s="182"/>
      <c r="C34" s="155">
        <v>39799067</v>
      </c>
      <c r="D34" s="155">
        <v>0</v>
      </c>
      <c r="E34" s="156">
        <v>85159389</v>
      </c>
      <c r="F34" s="60">
        <v>85159389</v>
      </c>
      <c r="G34" s="60">
        <v>3106919</v>
      </c>
      <c r="H34" s="60">
        <v>4969072</v>
      </c>
      <c r="I34" s="60">
        <v>4400408</v>
      </c>
      <c r="J34" s="60">
        <v>12476399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12476399</v>
      </c>
      <c r="X34" s="60">
        <v>21289847</v>
      </c>
      <c r="Y34" s="60">
        <v>-8813448</v>
      </c>
      <c r="Z34" s="140">
        <v>-41.4</v>
      </c>
      <c r="AA34" s="155">
        <v>85159389</v>
      </c>
    </row>
    <row r="35" spans="1:27" ht="13.5">
      <c r="A35" s="181" t="s">
        <v>122</v>
      </c>
      <c r="B35" s="185"/>
      <c r="C35" s="155">
        <v>98773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137638217</v>
      </c>
      <c r="D36" s="188">
        <f>SUM(D25:D35)</f>
        <v>0</v>
      </c>
      <c r="E36" s="189">
        <f t="shared" si="1"/>
        <v>195526486</v>
      </c>
      <c r="F36" s="190">
        <f t="shared" si="1"/>
        <v>195526486</v>
      </c>
      <c r="G36" s="190">
        <f t="shared" si="1"/>
        <v>10984242</v>
      </c>
      <c r="H36" s="190">
        <f t="shared" si="1"/>
        <v>28907454</v>
      </c>
      <c r="I36" s="190">
        <f t="shared" si="1"/>
        <v>10600953</v>
      </c>
      <c r="J36" s="190">
        <f t="shared" si="1"/>
        <v>50492649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50492649</v>
      </c>
      <c r="X36" s="190">
        <f t="shared" si="1"/>
        <v>48881622</v>
      </c>
      <c r="Y36" s="190">
        <f t="shared" si="1"/>
        <v>1611027</v>
      </c>
      <c r="Z36" s="191">
        <f>+IF(X36&lt;&gt;0,+(Y36/X36)*100,0)</f>
        <v>3.2957723866037014</v>
      </c>
      <c r="AA36" s="188">
        <f>SUM(AA25:AA35)</f>
        <v>195526486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7822211</v>
      </c>
      <c r="D38" s="199">
        <f>+D22-D36</f>
        <v>0</v>
      </c>
      <c r="E38" s="200">
        <f t="shared" si="2"/>
        <v>-47446844</v>
      </c>
      <c r="F38" s="106">
        <f t="shared" si="2"/>
        <v>-47446844</v>
      </c>
      <c r="G38" s="106">
        <f t="shared" si="2"/>
        <v>47587695</v>
      </c>
      <c r="H38" s="106">
        <f t="shared" si="2"/>
        <v>-27232473</v>
      </c>
      <c r="I38" s="106">
        <f t="shared" si="2"/>
        <v>-9116040</v>
      </c>
      <c r="J38" s="106">
        <f t="shared" si="2"/>
        <v>11239182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11239182</v>
      </c>
      <c r="X38" s="106">
        <f>IF(F22=F36,0,X22-X36)</f>
        <v>-11861711</v>
      </c>
      <c r="Y38" s="106">
        <f t="shared" si="2"/>
        <v>23100893</v>
      </c>
      <c r="Z38" s="201">
        <f>+IF(X38&lt;&gt;0,+(Y38/X38)*100,0)</f>
        <v>-194.7517773784912</v>
      </c>
      <c r="AA38" s="199">
        <f>+AA22-AA36</f>
        <v>-47446844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0">
        <v>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7822211</v>
      </c>
      <c r="D42" s="206">
        <f>SUM(D38:D41)</f>
        <v>0</v>
      </c>
      <c r="E42" s="207">
        <f t="shared" si="3"/>
        <v>-47446844</v>
      </c>
      <c r="F42" s="88">
        <f t="shared" si="3"/>
        <v>-47446844</v>
      </c>
      <c r="G42" s="88">
        <f t="shared" si="3"/>
        <v>47587695</v>
      </c>
      <c r="H42" s="88">
        <f t="shared" si="3"/>
        <v>-27232473</v>
      </c>
      <c r="I42" s="88">
        <f t="shared" si="3"/>
        <v>-9116040</v>
      </c>
      <c r="J42" s="88">
        <f t="shared" si="3"/>
        <v>11239182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11239182</v>
      </c>
      <c r="X42" s="88">
        <f t="shared" si="3"/>
        <v>-11861711</v>
      </c>
      <c r="Y42" s="88">
        <f t="shared" si="3"/>
        <v>23100893</v>
      </c>
      <c r="Z42" s="208">
        <f>+IF(X42&lt;&gt;0,+(Y42/X42)*100,0)</f>
        <v>-194.7517773784912</v>
      </c>
      <c r="AA42" s="206">
        <f>SUM(AA38:AA41)</f>
        <v>-47446844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7822211</v>
      </c>
      <c r="D44" s="210">
        <f>+D42-D43</f>
        <v>0</v>
      </c>
      <c r="E44" s="211">
        <f t="shared" si="4"/>
        <v>-47446844</v>
      </c>
      <c r="F44" s="77">
        <f t="shared" si="4"/>
        <v>-47446844</v>
      </c>
      <c r="G44" s="77">
        <f t="shared" si="4"/>
        <v>47587695</v>
      </c>
      <c r="H44" s="77">
        <f t="shared" si="4"/>
        <v>-27232473</v>
      </c>
      <c r="I44" s="77">
        <f t="shared" si="4"/>
        <v>-9116040</v>
      </c>
      <c r="J44" s="77">
        <f t="shared" si="4"/>
        <v>11239182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11239182</v>
      </c>
      <c r="X44" s="77">
        <f t="shared" si="4"/>
        <v>-11861711</v>
      </c>
      <c r="Y44" s="77">
        <f t="shared" si="4"/>
        <v>23100893</v>
      </c>
      <c r="Z44" s="212">
        <f>+IF(X44&lt;&gt;0,+(Y44/X44)*100,0)</f>
        <v>-194.7517773784912</v>
      </c>
      <c r="AA44" s="210">
        <f>+AA42-AA43</f>
        <v>-47446844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7822211</v>
      </c>
      <c r="D46" s="206">
        <f>SUM(D44:D45)</f>
        <v>0</v>
      </c>
      <c r="E46" s="207">
        <f t="shared" si="5"/>
        <v>-47446844</v>
      </c>
      <c r="F46" s="88">
        <f t="shared" si="5"/>
        <v>-47446844</v>
      </c>
      <c r="G46" s="88">
        <f t="shared" si="5"/>
        <v>47587695</v>
      </c>
      <c r="H46" s="88">
        <f t="shared" si="5"/>
        <v>-27232473</v>
      </c>
      <c r="I46" s="88">
        <f t="shared" si="5"/>
        <v>-9116040</v>
      </c>
      <c r="J46" s="88">
        <f t="shared" si="5"/>
        <v>11239182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11239182</v>
      </c>
      <c r="X46" s="88">
        <f t="shared" si="5"/>
        <v>-11861711</v>
      </c>
      <c r="Y46" s="88">
        <f t="shared" si="5"/>
        <v>23100893</v>
      </c>
      <c r="Z46" s="208">
        <f>+IF(X46&lt;&gt;0,+(Y46/X46)*100,0)</f>
        <v>-194.7517773784912</v>
      </c>
      <c r="AA46" s="206">
        <f>SUM(AA44:AA45)</f>
        <v>-47446844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7822211</v>
      </c>
      <c r="D48" s="217">
        <f>SUM(D46:D47)</f>
        <v>0</v>
      </c>
      <c r="E48" s="218">
        <f t="shared" si="6"/>
        <v>-47446844</v>
      </c>
      <c r="F48" s="219">
        <f t="shared" si="6"/>
        <v>-47446844</v>
      </c>
      <c r="G48" s="219">
        <f t="shared" si="6"/>
        <v>47587695</v>
      </c>
      <c r="H48" s="220">
        <f t="shared" si="6"/>
        <v>-27232473</v>
      </c>
      <c r="I48" s="220">
        <f t="shared" si="6"/>
        <v>-9116040</v>
      </c>
      <c r="J48" s="220">
        <f t="shared" si="6"/>
        <v>11239182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11239182</v>
      </c>
      <c r="X48" s="220">
        <f t="shared" si="6"/>
        <v>-11861711</v>
      </c>
      <c r="Y48" s="220">
        <f t="shared" si="6"/>
        <v>23100893</v>
      </c>
      <c r="Z48" s="221">
        <f>+IF(X48&lt;&gt;0,+(Y48/X48)*100,0)</f>
        <v>-194.7517773784912</v>
      </c>
      <c r="AA48" s="222">
        <f>SUM(AA46:AA47)</f>
        <v>-47446844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3808289</v>
      </c>
      <c r="D5" s="153">
        <f>SUM(D6:D8)</f>
        <v>0</v>
      </c>
      <c r="E5" s="154">
        <f t="shared" si="0"/>
        <v>1090000</v>
      </c>
      <c r="F5" s="100">
        <f t="shared" si="0"/>
        <v>1090000</v>
      </c>
      <c r="G5" s="100">
        <f t="shared" si="0"/>
        <v>44181</v>
      </c>
      <c r="H5" s="100">
        <f t="shared" si="0"/>
        <v>163980</v>
      </c>
      <c r="I5" s="100">
        <f t="shared" si="0"/>
        <v>29710</v>
      </c>
      <c r="J5" s="100">
        <f t="shared" si="0"/>
        <v>237871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237871</v>
      </c>
      <c r="X5" s="100">
        <f t="shared" si="0"/>
        <v>272500</v>
      </c>
      <c r="Y5" s="100">
        <f t="shared" si="0"/>
        <v>-34629</v>
      </c>
      <c r="Z5" s="137">
        <f>+IF(X5&lt;&gt;0,+(Y5/X5)*100,0)</f>
        <v>-12.707889908256881</v>
      </c>
      <c r="AA5" s="153">
        <f>SUM(AA6:AA8)</f>
        <v>1090000</v>
      </c>
    </row>
    <row r="6" spans="1:27" ht="13.5">
      <c r="A6" s="138" t="s">
        <v>75</v>
      </c>
      <c r="B6" s="136"/>
      <c r="C6" s="155">
        <v>3808289</v>
      </c>
      <c r="D6" s="155"/>
      <c r="E6" s="156">
        <v>70000</v>
      </c>
      <c r="F6" s="60">
        <v>70000</v>
      </c>
      <c r="G6" s="60"/>
      <c r="H6" s="60">
        <v>9000</v>
      </c>
      <c r="I6" s="60">
        <v>553</v>
      </c>
      <c r="J6" s="60">
        <v>9553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9553</v>
      </c>
      <c r="X6" s="60">
        <v>17500</v>
      </c>
      <c r="Y6" s="60">
        <v>-7947</v>
      </c>
      <c r="Z6" s="140">
        <v>-45.41</v>
      </c>
      <c r="AA6" s="62">
        <v>70000</v>
      </c>
    </row>
    <row r="7" spans="1:27" ht="13.5">
      <c r="A7" s="138" t="s">
        <v>76</v>
      </c>
      <c r="B7" s="136"/>
      <c r="C7" s="157"/>
      <c r="D7" s="157"/>
      <c r="E7" s="158">
        <v>500000</v>
      </c>
      <c r="F7" s="159">
        <v>500000</v>
      </c>
      <c r="G7" s="159"/>
      <c r="H7" s="159"/>
      <c r="I7" s="159">
        <v>5596</v>
      </c>
      <c r="J7" s="159">
        <v>5596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5596</v>
      </c>
      <c r="X7" s="159">
        <v>125000</v>
      </c>
      <c r="Y7" s="159">
        <v>-119404</v>
      </c>
      <c r="Z7" s="141">
        <v>-95.52</v>
      </c>
      <c r="AA7" s="225">
        <v>500000</v>
      </c>
    </row>
    <row r="8" spans="1:27" ht="13.5">
      <c r="A8" s="138" t="s">
        <v>77</v>
      </c>
      <c r="B8" s="136"/>
      <c r="C8" s="155"/>
      <c r="D8" s="155"/>
      <c r="E8" s="156">
        <v>520000</v>
      </c>
      <c r="F8" s="60">
        <v>520000</v>
      </c>
      <c r="G8" s="60">
        <v>44181</v>
      </c>
      <c r="H8" s="60">
        <v>154980</v>
      </c>
      <c r="I8" s="60">
        <v>23561</v>
      </c>
      <c r="J8" s="60">
        <v>222722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222722</v>
      </c>
      <c r="X8" s="60">
        <v>130000</v>
      </c>
      <c r="Y8" s="60">
        <v>92722</v>
      </c>
      <c r="Z8" s="140">
        <v>71.32</v>
      </c>
      <c r="AA8" s="62">
        <v>520000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1400000</v>
      </c>
      <c r="F9" s="100">
        <f t="shared" si="1"/>
        <v>1400000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350000</v>
      </c>
      <c r="Y9" s="100">
        <f t="shared" si="1"/>
        <v>-350000</v>
      </c>
      <c r="Z9" s="137">
        <f>+IF(X9&lt;&gt;0,+(Y9/X9)*100,0)</f>
        <v>-100</v>
      </c>
      <c r="AA9" s="102">
        <f>SUM(AA10:AA14)</f>
        <v>1400000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>
        <v>1400000</v>
      </c>
      <c r="F12" s="60">
        <v>1400000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350000</v>
      </c>
      <c r="Y12" s="60">
        <v>-350000</v>
      </c>
      <c r="Z12" s="140">
        <v>-100</v>
      </c>
      <c r="AA12" s="62">
        <v>1400000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1305800</v>
      </c>
      <c r="F15" s="100">
        <f t="shared" si="2"/>
        <v>1305800</v>
      </c>
      <c r="G15" s="100">
        <f t="shared" si="2"/>
        <v>0</v>
      </c>
      <c r="H15" s="100">
        <f t="shared" si="2"/>
        <v>18140</v>
      </c>
      <c r="I15" s="100">
        <f t="shared" si="2"/>
        <v>4355</v>
      </c>
      <c r="J15" s="100">
        <f t="shared" si="2"/>
        <v>22495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22495</v>
      </c>
      <c r="X15" s="100">
        <f t="shared" si="2"/>
        <v>326450</v>
      </c>
      <c r="Y15" s="100">
        <f t="shared" si="2"/>
        <v>-303955</v>
      </c>
      <c r="Z15" s="137">
        <f>+IF(X15&lt;&gt;0,+(Y15/X15)*100,0)</f>
        <v>-93.10920508500537</v>
      </c>
      <c r="AA15" s="102">
        <f>SUM(AA16:AA18)</f>
        <v>1305800</v>
      </c>
    </row>
    <row r="16" spans="1:27" ht="13.5">
      <c r="A16" s="138" t="s">
        <v>85</v>
      </c>
      <c r="B16" s="136"/>
      <c r="C16" s="155"/>
      <c r="D16" s="155"/>
      <c r="E16" s="156">
        <v>1005800</v>
      </c>
      <c r="F16" s="60">
        <v>1005800</v>
      </c>
      <c r="G16" s="60"/>
      <c r="H16" s="60"/>
      <c r="I16" s="60">
        <v>4355</v>
      </c>
      <c r="J16" s="60">
        <v>4355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4355</v>
      </c>
      <c r="X16" s="60">
        <v>251450</v>
      </c>
      <c r="Y16" s="60">
        <v>-247095</v>
      </c>
      <c r="Z16" s="140">
        <v>-98.27</v>
      </c>
      <c r="AA16" s="62">
        <v>1005800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>
        <v>300000</v>
      </c>
      <c r="F18" s="60">
        <v>300000</v>
      </c>
      <c r="G18" s="60"/>
      <c r="H18" s="60">
        <v>18140</v>
      </c>
      <c r="I18" s="60"/>
      <c r="J18" s="60">
        <v>18140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>
        <v>18140</v>
      </c>
      <c r="X18" s="60">
        <v>75000</v>
      </c>
      <c r="Y18" s="60">
        <v>-56860</v>
      </c>
      <c r="Z18" s="140">
        <v>-75.81</v>
      </c>
      <c r="AA18" s="62">
        <v>300000</v>
      </c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3808289</v>
      </c>
      <c r="D25" s="217">
        <f>+D5+D9+D15+D19+D24</f>
        <v>0</v>
      </c>
      <c r="E25" s="230">
        <f t="shared" si="4"/>
        <v>3795800</v>
      </c>
      <c r="F25" s="219">
        <f t="shared" si="4"/>
        <v>3795800</v>
      </c>
      <c r="G25" s="219">
        <f t="shared" si="4"/>
        <v>44181</v>
      </c>
      <c r="H25" s="219">
        <f t="shared" si="4"/>
        <v>182120</v>
      </c>
      <c r="I25" s="219">
        <f t="shared" si="4"/>
        <v>34065</v>
      </c>
      <c r="J25" s="219">
        <f t="shared" si="4"/>
        <v>260366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260366</v>
      </c>
      <c r="X25" s="219">
        <f t="shared" si="4"/>
        <v>948950</v>
      </c>
      <c r="Y25" s="219">
        <f t="shared" si="4"/>
        <v>-688584</v>
      </c>
      <c r="Z25" s="231">
        <f>+IF(X25&lt;&gt;0,+(Y25/X25)*100,0)</f>
        <v>-72.56272722482744</v>
      </c>
      <c r="AA25" s="232">
        <f>+AA5+AA9+AA15+AA19+AA24</f>
        <v>3795800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/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0</v>
      </c>
      <c r="Y32" s="77">
        <f t="shared" si="5"/>
        <v>0</v>
      </c>
      <c r="Z32" s="212">
        <f>+IF(X32&lt;&gt;0,+(Y32/X32)*100,0)</f>
        <v>0</v>
      </c>
      <c r="AA32" s="79">
        <f>SUM(AA28:AA31)</f>
        <v>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3808289</v>
      </c>
      <c r="D35" s="155"/>
      <c r="E35" s="156">
        <v>3795800</v>
      </c>
      <c r="F35" s="60">
        <v>3795800</v>
      </c>
      <c r="G35" s="60">
        <v>44181</v>
      </c>
      <c r="H35" s="60">
        <v>182120</v>
      </c>
      <c r="I35" s="60">
        <v>34065</v>
      </c>
      <c r="J35" s="60">
        <v>260366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260366</v>
      </c>
      <c r="X35" s="60">
        <v>948950</v>
      </c>
      <c r="Y35" s="60">
        <v>-688584</v>
      </c>
      <c r="Z35" s="140">
        <v>-72.56</v>
      </c>
      <c r="AA35" s="62">
        <v>3795800</v>
      </c>
    </row>
    <row r="36" spans="1:27" ht="13.5">
      <c r="A36" s="238" t="s">
        <v>139</v>
      </c>
      <c r="B36" s="149"/>
      <c r="C36" s="222">
        <f aca="true" t="shared" si="6" ref="C36:Y36">SUM(C32:C35)</f>
        <v>3808289</v>
      </c>
      <c r="D36" s="222">
        <f>SUM(D32:D35)</f>
        <v>0</v>
      </c>
      <c r="E36" s="218">
        <f t="shared" si="6"/>
        <v>3795800</v>
      </c>
      <c r="F36" s="220">
        <f t="shared" si="6"/>
        <v>3795800</v>
      </c>
      <c r="G36" s="220">
        <f t="shared" si="6"/>
        <v>44181</v>
      </c>
      <c r="H36" s="220">
        <f t="shared" si="6"/>
        <v>182120</v>
      </c>
      <c r="I36" s="220">
        <f t="shared" si="6"/>
        <v>34065</v>
      </c>
      <c r="J36" s="220">
        <f t="shared" si="6"/>
        <v>260366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260366</v>
      </c>
      <c r="X36" s="220">
        <f t="shared" si="6"/>
        <v>948950</v>
      </c>
      <c r="Y36" s="220">
        <f t="shared" si="6"/>
        <v>-688584</v>
      </c>
      <c r="Z36" s="221">
        <f>+IF(X36&lt;&gt;0,+(Y36/X36)*100,0)</f>
        <v>-72.56272722482744</v>
      </c>
      <c r="AA36" s="239">
        <f>SUM(AA32:AA35)</f>
        <v>3795800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160354216</v>
      </c>
      <c r="D6" s="155"/>
      <c r="E6" s="59">
        <v>42285329</v>
      </c>
      <c r="F6" s="60">
        <v>42285329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10571332</v>
      </c>
      <c r="Y6" s="60">
        <v>-10571332</v>
      </c>
      <c r="Z6" s="140">
        <v>-100</v>
      </c>
      <c r="AA6" s="62">
        <v>42285329</v>
      </c>
    </row>
    <row r="7" spans="1:27" ht="13.5">
      <c r="A7" s="249" t="s">
        <v>144</v>
      </c>
      <c r="B7" s="182"/>
      <c r="C7" s="155"/>
      <c r="D7" s="155"/>
      <c r="E7" s="59">
        <v>76521757</v>
      </c>
      <c r="F7" s="60">
        <v>76521757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19130439</v>
      </c>
      <c r="Y7" s="60">
        <v>-19130439</v>
      </c>
      <c r="Z7" s="140">
        <v>-100</v>
      </c>
      <c r="AA7" s="62">
        <v>76521757</v>
      </c>
    </row>
    <row r="8" spans="1:27" ht="13.5">
      <c r="A8" s="249" t="s">
        <v>145</v>
      </c>
      <c r="B8" s="182"/>
      <c r="C8" s="155">
        <v>6499007</v>
      </c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146</v>
      </c>
      <c r="B9" s="182"/>
      <c r="C9" s="155">
        <v>1710476</v>
      </c>
      <c r="D9" s="155"/>
      <c r="E9" s="59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168563699</v>
      </c>
      <c r="D12" s="168">
        <f>SUM(D6:D11)</f>
        <v>0</v>
      </c>
      <c r="E12" s="72">
        <f t="shared" si="0"/>
        <v>118807086</v>
      </c>
      <c r="F12" s="73">
        <f t="shared" si="0"/>
        <v>118807086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29701771</v>
      </c>
      <c r="Y12" s="73">
        <f t="shared" si="0"/>
        <v>-29701771</v>
      </c>
      <c r="Z12" s="170">
        <f>+IF(X12&lt;&gt;0,+(Y12/X12)*100,0)</f>
        <v>-100</v>
      </c>
      <c r="AA12" s="74">
        <f>SUM(AA6:AA11)</f>
        <v>118807086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33811123</v>
      </c>
      <c r="D19" s="155"/>
      <c r="E19" s="59">
        <v>21949113</v>
      </c>
      <c r="F19" s="60">
        <v>21949113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5487278</v>
      </c>
      <c r="Y19" s="60">
        <v>-5487278</v>
      </c>
      <c r="Z19" s="140">
        <v>-100</v>
      </c>
      <c r="AA19" s="62">
        <v>21949113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>
        <v>358362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34169485</v>
      </c>
      <c r="D24" s="168">
        <f>SUM(D15:D23)</f>
        <v>0</v>
      </c>
      <c r="E24" s="76">
        <f t="shared" si="1"/>
        <v>21949113</v>
      </c>
      <c r="F24" s="77">
        <f t="shared" si="1"/>
        <v>21949113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5487278</v>
      </c>
      <c r="Y24" s="77">
        <f t="shared" si="1"/>
        <v>-5487278</v>
      </c>
      <c r="Z24" s="212">
        <f>+IF(X24&lt;&gt;0,+(Y24/X24)*100,0)</f>
        <v>-100</v>
      </c>
      <c r="AA24" s="79">
        <f>SUM(AA15:AA23)</f>
        <v>21949113</v>
      </c>
    </row>
    <row r="25" spans="1:27" ht="13.5">
      <c r="A25" s="250" t="s">
        <v>159</v>
      </c>
      <c r="B25" s="251"/>
      <c r="C25" s="168">
        <f aca="true" t="shared" si="2" ref="C25:Y25">+C12+C24</f>
        <v>202733184</v>
      </c>
      <c r="D25" s="168">
        <f>+D12+D24</f>
        <v>0</v>
      </c>
      <c r="E25" s="72">
        <f t="shared" si="2"/>
        <v>140756199</v>
      </c>
      <c r="F25" s="73">
        <f t="shared" si="2"/>
        <v>140756199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35189049</v>
      </c>
      <c r="Y25" s="73">
        <f t="shared" si="2"/>
        <v>-35189049</v>
      </c>
      <c r="Z25" s="170">
        <f>+IF(X25&lt;&gt;0,+(Y25/X25)*100,0)</f>
        <v>-100</v>
      </c>
      <c r="AA25" s="74">
        <f>+AA12+AA24</f>
        <v>140756199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5919300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24835000</v>
      </c>
      <c r="D32" s="155"/>
      <c r="E32" s="59">
        <v>13900015</v>
      </c>
      <c r="F32" s="60">
        <v>13900015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3475004</v>
      </c>
      <c r="Y32" s="60">
        <v>-3475004</v>
      </c>
      <c r="Z32" s="140">
        <v>-100</v>
      </c>
      <c r="AA32" s="62">
        <v>13900015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30754300</v>
      </c>
      <c r="D34" s="168">
        <f>SUM(D29:D33)</f>
        <v>0</v>
      </c>
      <c r="E34" s="72">
        <f t="shared" si="3"/>
        <v>13900015</v>
      </c>
      <c r="F34" s="73">
        <f t="shared" si="3"/>
        <v>13900015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3475004</v>
      </c>
      <c r="Y34" s="73">
        <f t="shared" si="3"/>
        <v>-3475004</v>
      </c>
      <c r="Z34" s="170">
        <f>+IF(X34&lt;&gt;0,+(Y34/X34)*100,0)</f>
        <v>-100</v>
      </c>
      <c r="AA34" s="74">
        <f>SUM(AA29:AA33)</f>
        <v>13900015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14507239</v>
      </c>
      <c r="D37" s="155"/>
      <c r="E37" s="59">
        <v>9934166</v>
      </c>
      <c r="F37" s="60">
        <v>9934166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2483542</v>
      </c>
      <c r="Y37" s="60">
        <v>-2483542</v>
      </c>
      <c r="Z37" s="140">
        <v>-100</v>
      </c>
      <c r="AA37" s="62">
        <v>9934166</v>
      </c>
    </row>
    <row r="38" spans="1:27" ht="13.5">
      <c r="A38" s="249" t="s">
        <v>165</v>
      </c>
      <c r="B38" s="182"/>
      <c r="C38" s="155">
        <v>15827988</v>
      </c>
      <c r="D38" s="155"/>
      <c r="E38" s="59">
        <v>12700000</v>
      </c>
      <c r="F38" s="60">
        <v>12700000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3175000</v>
      </c>
      <c r="Y38" s="60">
        <v>-3175000</v>
      </c>
      <c r="Z38" s="140">
        <v>-100</v>
      </c>
      <c r="AA38" s="62">
        <v>12700000</v>
      </c>
    </row>
    <row r="39" spans="1:27" ht="13.5">
      <c r="A39" s="250" t="s">
        <v>59</v>
      </c>
      <c r="B39" s="253"/>
      <c r="C39" s="168">
        <f aca="true" t="shared" si="4" ref="C39:Y39">SUM(C37:C38)</f>
        <v>30335227</v>
      </c>
      <c r="D39" s="168">
        <f>SUM(D37:D38)</f>
        <v>0</v>
      </c>
      <c r="E39" s="76">
        <f t="shared" si="4"/>
        <v>22634166</v>
      </c>
      <c r="F39" s="77">
        <f t="shared" si="4"/>
        <v>22634166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5658542</v>
      </c>
      <c r="Y39" s="77">
        <f t="shared" si="4"/>
        <v>-5658542</v>
      </c>
      <c r="Z39" s="212">
        <f>+IF(X39&lt;&gt;0,+(Y39/X39)*100,0)</f>
        <v>-100</v>
      </c>
      <c r="AA39" s="79">
        <f>SUM(AA37:AA38)</f>
        <v>22634166</v>
      </c>
    </row>
    <row r="40" spans="1:27" ht="13.5">
      <c r="A40" s="250" t="s">
        <v>167</v>
      </c>
      <c r="B40" s="251"/>
      <c r="C40" s="168">
        <f aca="true" t="shared" si="5" ref="C40:Y40">+C34+C39</f>
        <v>61089527</v>
      </c>
      <c r="D40" s="168">
        <f>+D34+D39</f>
        <v>0</v>
      </c>
      <c r="E40" s="72">
        <f t="shared" si="5"/>
        <v>36534181</v>
      </c>
      <c r="F40" s="73">
        <f t="shared" si="5"/>
        <v>36534181</v>
      </c>
      <c r="G40" s="73">
        <f t="shared" si="5"/>
        <v>0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9133546</v>
      </c>
      <c r="Y40" s="73">
        <f t="shared" si="5"/>
        <v>-9133546</v>
      </c>
      <c r="Z40" s="170">
        <f>+IF(X40&lt;&gt;0,+(Y40/X40)*100,0)</f>
        <v>-100</v>
      </c>
      <c r="AA40" s="74">
        <f>+AA34+AA39</f>
        <v>36534181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141643657</v>
      </c>
      <c r="D42" s="257">
        <f>+D25-D40</f>
        <v>0</v>
      </c>
      <c r="E42" s="258">
        <f t="shared" si="6"/>
        <v>104222018</v>
      </c>
      <c r="F42" s="259">
        <f t="shared" si="6"/>
        <v>104222018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26055503</v>
      </c>
      <c r="Y42" s="259">
        <f t="shared" si="6"/>
        <v>-26055503</v>
      </c>
      <c r="Z42" s="260">
        <f>+IF(X42&lt;&gt;0,+(Y42/X42)*100,0)</f>
        <v>-100</v>
      </c>
      <c r="AA42" s="261">
        <f>+AA25-AA40</f>
        <v>104222018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126414253</v>
      </c>
      <c r="D45" s="155"/>
      <c r="E45" s="59">
        <v>96222018</v>
      </c>
      <c r="F45" s="60">
        <v>96222018</v>
      </c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24055505</v>
      </c>
      <c r="Y45" s="60">
        <v>-24055505</v>
      </c>
      <c r="Z45" s="139">
        <v>-100</v>
      </c>
      <c r="AA45" s="62">
        <v>96222018</v>
      </c>
    </row>
    <row r="46" spans="1:27" ht="13.5">
      <c r="A46" s="249" t="s">
        <v>171</v>
      </c>
      <c r="B46" s="182"/>
      <c r="C46" s="155">
        <v>15229404</v>
      </c>
      <c r="D46" s="155"/>
      <c r="E46" s="59">
        <v>8000000</v>
      </c>
      <c r="F46" s="60">
        <v>8000000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2000000</v>
      </c>
      <c r="Y46" s="60">
        <v>-2000000</v>
      </c>
      <c r="Z46" s="139">
        <v>-100</v>
      </c>
      <c r="AA46" s="62">
        <v>8000000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141643657</v>
      </c>
      <c r="D48" s="217">
        <f>SUM(D45:D47)</f>
        <v>0</v>
      </c>
      <c r="E48" s="264">
        <f t="shared" si="7"/>
        <v>104222018</v>
      </c>
      <c r="F48" s="219">
        <f t="shared" si="7"/>
        <v>104222018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26055505</v>
      </c>
      <c r="Y48" s="219">
        <f t="shared" si="7"/>
        <v>-26055505</v>
      </c>
      <c r="Z48" s="265">
        <f>+IF(X48&lt;&gt;0,+(Y48/X48)*100,0)</f>
        <v>-100</v>
      </c>
      <c r="AA48" s="232">
        <f>SUM(AA45:AA47)</f>
        <v>104222018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1479127</v>
      </c>
      <c r="D6" s="155"/>
      <c r="E6" s="59">
        <v>326430</v>
      </c>
      <c r="F6" s="60">
        <v>326430</v>
      </c>
      <c r="G6" s="60">
        <v>1042889</v>
      </c>
      <c r="H6" s="60">
        <v>35000</v>
      </c>
      <c r="I6" s="60">
        <v>45454</v>
      </c>
      <c r="J6" s="60">
        <v>1123343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1123343</v>
      </c>
      <c r="X6" s="60">
        <v>76788</v>
      </c>
      <c r="Y6" s="60">
        <v>1046555</v>
      </c>
      <c r="Z6" s="140">
        <v>1362.91</v>
      </c>
      <c r="AA6" s="62">
        <v>326430</v>
      </c>
    </row>
    <row r="7" spans="1:27" ht="13.5">
      <c r="A7" s="249" t="s">
        <v>178</v>
      </c>
      <c r="B7" s="182"/>
      <c r="C7" s="155">
        <v>134627219</v>
      </c>
      <c r="D7" s="155"/>
      <c r="E7" s="59">
        <v>137641000</v>
      </c>
      <c r="F7" s="60">
        <v>137641000</v>
      </c>
      <c r="G7" s="60">
        <v>57292000</v>
      </c>
      <c r="H7" s="60"/>
      <c r="I7" s="60"/>
      <c r="J7" s="60">
        <v>57292000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57292000</v>
      </c>
      <c r="X7" s="60">
        <v>57294000</v>
      </c>
      <c r="Y7" s="60">
        <v>-2000</v>
      </c>
      <c r="Z7" s="140"/>
      <c r="AA7" s="62">
        <v>137641000</v>
      </c>
    </row>
    <row r="8" spans="1:27" ht="13.5">
      <c r="A8" s="249" t="s">
        <v>179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180</v>
      </c>
      <c r="B9" s="182"/>
      <c r="C9" s="155">
        <v>9363768</v>
      </c>
      <c r="D9" s="155"/>
      <c r="E9" s="59">
        <v>10112212</v>
      </c>
      <c r="F9" s="60">
        <v>10112212</v>
      </c>
      <c r="G9" s="60">
        <v>237048</v>
      </c>
      <c r="H9" s="60">
        <v>834360</v>
      </c>
      <c r="I9" s="60">
        <v>1243459</v>
      </c>
      <c r="J9" s="60">
        <v>2314867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2314867</v>
      </c>
      <c r="X9" s="60">
        <v>2495064</v>
      </c>
      <c r="Y9" s="60">
        <v>-180197</v>
      </c>
      <c r="Z9" s="140">
        <v>-7.22</v>
      </c>
      <c r="AA9" s="62">
        <v>10112212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-152879576</v>
      </c>
      <c r="D12" s="155"/>
      <c r="E12" s="59">
        <v>-164196272</v>
      </c>
      <c r="F12" s="60">
        <v>-164196272</v>
      </c>
      <c r="G12" s="60">
        <v>-9242092</v>
      </c>
      <c r="H12" s="60">
        <v>-10814515</v>
      </c>
      <c r="I12" s="60">
        <v>-10586768</v>
      </c>
      <c r="J12" s="60">
        <v>-30643375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-30643375</v>
      </c>
      <c r="X12" s="60">
        <v>-40396204</v>
      </c>
      <c r="Y12" s="60">
        <v>9752829</v>
      </c>
      <c r="Z12" s="140">
        <v>-24.14</v>
      </c>
      <c r="AA12" s="62">
        <v>-164196272</v>
      </c>
    </row>
    <row r="13" spans="1:27" ht="13.5">
      <c r="A13" s="249" t="s">
        <v>40</v>
      </c>
      <c r="B13" s="182"/>
      <c r="C13" s="155">
        <v>-2922635</v>
      </c>
      <c r="D13" s="155"/>
      <c r="E13" s="59">
        <v>-4200000</v>
      </c>
      <c r="F13" s="60">
        <v>-4200000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-1050000</v>
      </c>
      <c r="Y13" s="60">
        <v>1050000</v>
      </c>
      <c r="Z13" s="140">
        <v>-100</v>
      </c>
      <c r="AA13" s="62">
        <v>-4200000</v>
      </c>
    </row>
    <row r="14" spans="1:27" ht="13.5">
      <c r="A14" s="249" t="s">
        <v>42</v>
      </c>
      <c r="B14" s="182"/>
      <c r="C14" s="155">
        <v>-11147408</v>
      </c>
      <c r="D14" s="155"/>
      <c r="E14" s="59">
        <v>-22930728</v>
      </c>
      <c r="F14" s="60">
        <v>-22930728</v>
      </c>
      <c r="G14" s="60">
        <v>-1742059</v>
      </c>
      <c r="H14" s="60">
        <v>-796746</v>
      </c>
      <c r="I14" s="60">
        <v>-14182</v>
      </c>
      <c r="J14" s="60">
        <v>-2552987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-2552987</v>
      </c>
      <c r="X14" s="60">
        <v>-5180136</v>
      </c>
      <c r="Y14" s="60">
        <v>2627149</v>
      </c>
      <c r="Z14" s="140">
        <v>-50.72</v>
      </c>
      <c r="AA14" s="62">
        <v>-22930728</v>
      </c>
    </row>
    <row r="15" spans="1:27" ht="13.5">
      <c r="A15" s="250" t="s">
        <v>184</v>
      </c>
      <c r="B15" s="251"/>
      <c r="C15" s="168">
        <f aca="true" t="shared" si="0" ref="C15:Y15">SUM(C6:C14)</f>
        <v>-21479505</v>
      </c>
      <c r="D15" s="168">
        <f>SUM(D6:D14)</f>
        <v>0</v>
      </c>
      <c r="E15" s="72">
        <f t="shared" si="0"/>
        <v>-43247358</v>
      </c>
      <c r="F15" s="73">
        <f t="shared" si="0"/>
        <v>-43247358</v>
      </c>
      <c r="G15" s="73">
        <f t="shared" si="0"/>
        <v>47587786</v>
      </c>
      <c r="H15" s="73">
        <f t="shared" si="0"/>
        <v>-10741901</v>
      </c>
      <c r="I15" s="73">
        <f t="shared" si="0"/>
        <v>-9312037</v>
      </c>
      <c r="J15" s="73">
        <f t="shared" si="0"/>
        <v>27533848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27533848</v>
      </c>
      <c r="X15" s="73">
        <f t="shared" si="0"/>
        <v>13239512</v>
      </c>
      <c r="Y15" s="73">
        <f t="shared" si="0"/>
        <v>14294336</v>
      </c>
      <c r="Z15" s="170">
        <f>+IF(X15&lt;&gt;0,+(Y15/X15)*100,0)</f>
        <v>107.96724229714812</v>
      </c>
      <c r="AA15" s="74">
        <f>SUM(AA6:AA14)</f>
        <v>-43247358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>
        <v>196000</v>
      </c>
      <c r="J19" s="60">
        <v>196000</v>
      </c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>
        <v>196000</v>
      </c>
      <c r="X19" s="60"/>
      <c r="Y19" s="159">
        <v>196000</v>
      </c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-3709205</v>
      </c>
      <c r="D24" s="155"/>
      <c r="E24" s="59">
        <v>-3796000</v>
      </c>
      <c r="F24" s="60">
        <v>-3796000</v>
      </c>
      <c r="G24" s="60">
        <v>-44181</v>
      </c>
      <c r="H24" s="60">
        <v>-182120</v>
      </c>
      <c r="I24" s="60">
        <v>-34065</v>
      </c>
      <c r="J24" s="60">
        <v>-260366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-260366</v>
      </c>
      <c r="X24" s="60">
        <v>-2681000</v>
      </c>
      <c r="Y24" s="60">
        <v>2420634</v>
      </c>
      <c r="Z24" s="140">
        <v>-90.29</v>
      </c>
      <c r="AA24" s="62">
        <v>-3796000</v>
      </c>
    </row>
    <row r="25" spans="1:27" ht="13.5">
      <c r="A25" s="250" t="s">
        <v>191</v>
      </c>
      <c r="B25" s="251"/>
      <c r="C25" s="168">
        <f aca="true" t="shared" si="1" ref="C25:Y25">SUM(C19:C24)</f>
        <v>-3709205</v>
      </c>
      <c r="D25" s="168">
        <f>SUM(D19:D24)</f>
        <v>0</v>
      </c>
      <c r="E25" s="72">
        <f t="shared" si="1"/>
        <v>-3796000</v>
      </c>
      <c r="F25" s="73">
        <f t="shared" si="1"/>
        <v>-3796000</v>
      </c>
      <c r="G25" s="73">
        <f t="shared" si="1"/>
        <v>-44181</v>
      </c>
      <c r="H25" s="73">
        <f t="shared" si="1"/>
        <v>-182120</v>
      </c>
      <c r="I25" s="73">
        <f t="shared" si="1"/>
        <v>161935</v>
      </c>
      <c r="J25" s="73">
        <f t="shared" si="1"/>
        <v>-64366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-64366</v>
      </c>
      <c r="X25" s="73">
        <f t="shared" si="1"/>
        <v>-2681000</v>
      </c>
      <c r="Y25" s="73">
        <f t="shared" si="1"/>
        <v>2616634</v>
      </c>
      <c r="Z25" s="170">
        <f>+IF(X25&lt;&gt;0,+(Y25/X25)*100,0)</f>
        <v>-97.59917941066766</v>
      </c>
      <c r="AA25" s="74">
        <f>SUM(AA19:AA24)</f>
        <v>-3796000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-5281866</v>
      </c>
      <c r="D33" s="155"/>
      <c r="E33" s="59">
        <v>-17286000</v>
      </c>
      <c r="F33" s="60">
        <v>-17286000</v>
      </c>
      <c r="G33" s="60"/>
      <c r="H33" s="60">
        <v>-17286400</v>
      </c>
      <c r="I33" s="60"/>
      <c r="J33" s="60">
        <v>-17286400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-17286400</v>
      </c>
      <c r="X33" s="60">
        <v>-17286000</v>
      </c>
      <c r="Y33" s="60">
        <v>-400</v>
      </c>
      <c r="Z33" s="140"/>
      <c r="AA33" s="62">
        <v>-17286000</v>
      </c>
    </row>
    <row r="34" spans="1:27" ht="13.5">
      <c r="A34" s="250" t="s">
        <v>197</v>
      </c>
      <c r="B34" s="251"/>
      <c r="C34" s="168">
        <f aca="true" t="shared" si="2" ref="C34:Y34">SUM(C29:C33)</f>
        <v>-5281866</v>
      </c>
      <c r="D34" s="168">
        <f>SUM(D29:D33)</f>
        <v>0</v>
      </c>
      <c r="E34" s="72">
        <f t="shared" si="2"/>
        <v>-17286000</v>
      </c>
      <c r="F34" s="73">
        <f t="shared" si="2"/>
        <v>-17286000</v>
      </c>
      <c r="G34" s="73">
        <f t="shared" si="2"/>
        <v>0</v>
      </c>
      <c r="H34" s="73">
        <f t="shared" si="2"/>
        <v>-17286400</v>
      </c>
      <c r="I34" s="73">
        <f t="shared" si="2"/>
        <v>0</v>
      </c>
      <c r="J34" s="73">
        <f t="shared" si="2"/>
        <v>-17286400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-17286400</v>
      </c>
      <c r="X34" s="73">
        <f t="shared" si="2"/>
        <v>-17286000</v>
      </c>
      <c r="Y34" s="73">
        <f t="shared" si="2"/>
        <v>-400</v>
      </c>
      <c r="Z34" s="170">
        <f>+IF(X34&lt;&gt;0,+(Y34/X34)*100,0)</f>
        <v>0.0023140113386555593</v>
      </c>
      <c r="AA34" s="74">
        <f>SUM(AA29:AA33)</f>
        <v>-17286000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-30470576</v>
      </c>
      <c r="D36" s="153">
        <f>+D15+D25+D34</f>
        <v>0</v>
      </c>
      <c r="E36" s="99">
        <f t="shared" si="3"/>
        <v>-64329358</v>
      </c>
      <c r="F36" s="100">
        <f t="shared" si="3"/>
        <v>-64329358</v>
      </c>
      <c r="G36" s="100">
        <f t="shared" si="3"/>
        <v>47543605</v>
      </c>
      <c r="H36" s="100">
        <f t="shared" si="3"/>
        <v>-28210421</v>
      </c>
      <c r="I36" s="100">
        <f t="shared" si="3"/>
        <v>-9150102</v>
      </c>
      <c r="J36" s="100">
        <f t="shared" si="3"/>
        <v>10183082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10183082</v>
      </c>
      <c r="X36" s="100">
        <f t="shared" si="3"/>
        <v>-6727488</v>
      </c>
      <c r="Y36" s="100">
        <f t="shared" si="3"/>
        <v>16910570</v>
      </c>
      <c r="Z36" s="137">
        <f>+IF(X36&lt;&gt;0,+(Y36/X36)*100,0)</f>
        <v>-251.3652941484251</v>
      </c>
      <c r="AA36" s="102">
        <f>+AA15+AA25+AA34</f>
        <v>-64329358</v>
      </c>
    </row>
    <row r="37" spans="1:27" ht="13.5">
      <c r="A37" s="249" t="s">
        <v>199</v>
      </c>
      <c r="B37" s="182"/>
      <c r="C37" s="153">
        <v>190824792</v>
      </c>
      <c r="D37" s="153"/>
      <c r="E37" s="99">
        <v>122617000</v>
      </c>
      <c r="F37" s="100">
        <v>122617000</v>
      </c>
      <c r="G37" s="100">
        <v>22761377</v>
      </c>
      <c r="H37" s="100">
        <v>70304982</v>
      </c>
      <c r="I37" s="100">
        <v>42094561</v>
      </c>
      <c r="J37" s="100">
        <v>22761377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22761377</v>
      </c>
      <c r="X37" s="100">
        <v>122617000</v>
      </c>
      <c r="Y37" s="100">
        <v>-99855623</v>
      </c>
      <c r="Z37" s="137">
        <v>-81.44</v>
      </c>
      <c r="AA37" s="102">
        <v>122617000</v>
      </c>
    </row>
    <row r="38" spans="1:27" ht="13.5">
      <c r="A38" s="269" t="s">
        <v>200</v>
      </c>
      <c r="B38" s="256"/>
      <c r="C38" s="257">
        <v>160354216</v>
      </c>
      <c r="D38" s="257"/>
      <c r="E38" s="258">
        <v>58287642</v>
      </c>
      <c r="F38" s="259">
        <v>58287642</v>
      </c>
      <c r="G38" s="259">
        <v>70304982</v>
      </c>
      <c r="H38" s="259">
        <v>42094561</v>
      </c>
      <c r="I38" s="259">
        <v>32944459</v>
      </c>
      <c r="J38" s="259">
        <v>32944459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32944459</v>
      </c>
      <c r="X38" s="259">
        <v>115889512</v>
      </c>
      <c r="Y38" s="259">
        <v>-82945053</v>
      </c>
      <c r="Z38" s="260">
        <v>-71.57</v>
      </c>
      <c r="AA38" s="261">
        <v>58287642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3808289</v>
      </c>
      <c r="D5" s="200">
        <f t="shared" si="0"/>
        <v>0</v>
      </c>
      <c r="E5" s="106">
        <f t="shared" si="0"/>
        <v>3795800</v>
      </c>
      <c r="F5" s="106">
        <f t="shared" si="0"/>
        <v>3795800</v>
      </c>
      <c r="G5" s="106">
        <f t="shared" si="0"/>
        <v>44181</v>
      </c>
      <c r="H5" s="106">
        <f t="shared" si="0"/>
        <v>182120</v>
      </c>
      <c r="I5" s="106">
        <f t="shared" si="0"/>
        <v>34065</v>
      </c>
      <c r="J5" s="106">
        <f t="shared" si="0"/>
        <v>260366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260366</v>
      </c>
      <c r="X5" s="106">
        <f t="shared" si="0"/>
        <v>948950</v>
      </c>
      <c r="Y5" s="106">
        <f t="shared" si="0"/>
        <v>-688584</v>
      </c>
      <c r="Z5" s="201">
        <f>+IF(X5&lt;&gt;0,+(Y5/X5)*100,0)</f>
        <v>-72.56272722482744</v>
      </c>
      <c r="AA5" s="199">
        <f>SUM(AA11:AA18)</f>
        <v>3795800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3808289</v>
      </c>
      <c r="D15" s="156"/>
      <c r="E15" s="60">
        <v>3795800</v>
      </c>
      <c r="F15" s="60">
        <v>3795800</v>
      </c>
      <c r="G15" s="60">
        <v>44181</v>
      </c>
      <c r="H15" s="60">
        <v>182120</v>
      </c>
      <c r="I15" s="60">
        <v>34065</v>
      </c>
      <c r="J15" s="60">
        <v>260366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260366</v>
      </c>
      <c r="X15" s="60">
        <v>948950</v>
      </c>
      <c r="Y15" s="60">
        <v>-688584</v>
      </c>
      <c r="Z15" s="140">
        <v>-72.56</v>
      </c>
      <c r="AA15" s="155">
        <v>3795800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0</v>
      </c>
      <c r="Y41" s="295">
        <f t="shared" si="6"/>
        <v>0</v>
      </c>
      <c r="Z41" s="296">
        <f t="shared" si="5"/>
        <v>0</v>
      </c>
      <c r="AA41" s="297">
        <f>SUM(AA36:AA40)</f>
        <v>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3808289</v>
      </c>
      <c r="D45" s="129">
        <f t="shared" si="7"/>
        <v>0</v>
      </c>
      <c r="E45" s="54">
        <f t="shared" si="7"/>
        <v>3795800</v>
      </c>
      <c r="F45" s="54">
        <f t="shared" si="7"/>
        <v>3795800</v>
      </c>
      <c r="G45" s="54">
        <f t="shared" si="7"/>
        <v>44181</v>
      </c>
      <c r="H45" s="54">
        <f t="shared" si="7"/>
        <v>182120</v>
      </c>
      <c r="I45" s="54">
        <f t="shared" si="7"/>
        <v>34065</v>
      </c>
      <c r="J45" s="54">
        <f t="shared" si="7"/>
        <v>260366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260366</v>
      </c>
      <c r="X45" s="54">
        <f t="shared" si="7"/>
        <v>948950</v>
      </c>
      <c r="Y45" s="54">
        <f t="shared" si="7"/>
        <v>-688584</v>
      </c>
      <c r="Z45" s="184">
        <f t="shared" si="5"/>
        <v>-72.56272722482744</v>
      </c>
      <c r="AA45" s="130">
        <f t="shared" si="8"/>
        <v>3795800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3808289</v>
      </c>
      <c r="D49" s="218">
        <f t="shared" si="9"/>
        <v>0</v>
      </c>
      <c r="E49" s="220">
        <f t="shared" si="9"/>
        <v>3795800</v>
      </c>
      <c r="F49" s="220">
        <f t="shared" si="9"/>
        <v>3795800</v>
      </c>
      <c r="G49" s="220">
        <f t="shared" si="9"/>
        <v>44181</v>
      </c>
      <c r="H49" s="220">
        <f t="shared" si="9"/>
        <v>182120</v>
      </c>
      <c r="I49" s="220">
        <f t="shared" si="9"/>
        <v>34065</v>
      </c>
      <c r="J49" s="220">
        <f t="shared" si="9"/>
        <v>260366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260366</v>
      </c>
      <c r="X49" s="220">
        <f t="shared" si="9"/>
        <v>948950</v>
      </c>
      <c r="Y49" s="220">
        <f t="shared" si="9"/>
        <v>-688584</v>
      </c>
      <c r="Z49" s="221">
        <f t="shared" si="5"/>
        <v>-72.56272722482744</v>
      </c>
      <c r="AA49" s="222">
        <f>SUM(AA41:AA48)</f>
        <v>3795800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1055000</v>
      </c>
      <c r="F51" s="54">
        <f t="shared" si="10"/>
        <v>1055000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263750</v>
      </c>
      <c r="Y51" s="54">
        <f t="shared" si="10"/>
        <v>-263750</v>
      </c>
      <c r="Z51" s="184">
        <f>+IF(X51&lt;&gt;0,+(Y51/X51)*100,0)</f>
        <v>-100</v>
      </c>
      <c r="AA51" s="130">
        <f>SUM(AA57:AA61)</f>
        <v>1055000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1055000</v>
      </c>
      <c r="F61" s="60">
        <v>1055000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263750</v>
      </c>
      <c r="Y61" s="60">
        <v>-263750</v>
      </c>
      <c r="Z61" s="140">
        <v>-100</v>
      </c>
      <c r="AA61" s="155">
        <v>1055000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>
        <v>800000</v>
      </c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900000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>
        <v>500000</v>
      </c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520000</v>
      </c>
      <c r="F68" s="60"/>
      <c r="G68" s="60">
        <v>12581</v>
      </c>
      <c r="H68" s="60">
        <v>174142</v>
      </c>
      <c r="I68" s="60">
        <v>51453</v>
      </c>
      <c r="J68" s="60">
        <v>238176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238176</v>
      </c>
      <c r="X68" s="60"/>
      <c r="Y68" s="60">
        <v>238176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2720000</v>
      </c>
      <c r="F69" s="220">
        <f t="shared" si="12"/>
        <v>0</v>
      </c>
      <c r="G69" s="220">
        <f t="shared" si="12"/>
        <v>12581</v>
      </c>
      <c r="H69" s="220">
        <f t="shared" si="12"/>
        <v>174142</v>
      </c>
      <c r="I69" s="220">
        <f t="shared" si="12"/>
        <v>51453</v>
      </c>
      <c r="J69" s="220">
        <f t="shared" si="12"/>
        <v>238176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238176</v>
      </c>
      <c r="X69" s="220">
        <f t="shared" si="12"/>
        <v>0</v>
      </c>
      <c r="Y69" s="220">
        <f t="shared" si="12"/>
        <v>238176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3808289</v>
      </c>
      <c r="D40" s="344">
        <f t="shared" si="9"/>
        <v>0</v>
      </c>
      <c r="E40" s="343">
        <f t="shared" si="9"/>
        <v>3795800</v>
      </c>
      <c r="F40" s="345">
        <f t="shared" si="9"/>
        <v>3795800</v>
      </c>
      <c r="G40" s="345">
        <f t="shared" si="9"/>
        <v>44181</v>
      </c>
      <c r="H40" s="343">
        <f t="shared" si="9"/>
        <v>182120</v>
      </c>
      <c r="I40" s="343">
        <f t="shared" si="9"/>
        <v>34065</v>
      </c>
      <c r="J40" s="345">
        <f t="shared" si="9"/>
        <v>260366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260366</v>
      </c>
      <c r="X40" s="343">
        <f t="shared" si="9"/>
        <v>948950</v>
      </c>
      <c r="Y40" s="345">
        <f t="shared" si="9"/>
        <v>-688584</v>
      </c>
      <c r="Z40" s="336">
        <f>+IF(X40&lt;&gt;0,+(Y40/X40)*100,0)</f>
        <v>-72.56272722482744</v>
      </c>
      <c r="AA40" s="350">
        <f>SUM(AA41:AA49)</f>
        <v>3795800</v>
      </c>
    </row>
    <row r="41" spans="1:27" ht="13.5">
      <c r="A41" s="361" t="s">
        <v>247</v>
      </c>
      <c r="B41" s="142"/>
      <c r="C41" s="362">
        <v>2745204</v>
      </c>
      <c r="D41" s="363"/>
      <c r="E41" s="362">
        <v>500000</v>
      </c>
      <c r="F41" s="364">
        <v>500000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125000</v>
      </c>
      <c r="Y41" s="364">
        <v>-125000</v>
      </c>
      <c r="Z41" s="365">
        <v>-100</v>
      </c>
      <c r="AA41" s="366">
        <v>500000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577205</v>
      </c>
      <c r="D43" s="369"/>
      <c r="E43" s="305">
        <v>1000000</v>
      </c>
      <c r="F43" s="370">
        <v>1000000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250000</v>
      </c>
      <c r="Y43" s="370">
        <v>-250000</v>
      </c>
      <c r="Z43" s="371">
        <v>-100</v>
      </c>
      <c r="AA43" s="303">
        <v>1000000</v>
      </c>
    </row>
    <row r="44" spans="1:27" ht="13.5">
      <c r="A44" s="361" t="s">
        <v>250</v>
      </c>
      <c r="B44" s="136"/>
      <c r="C44" s="60">
        <v>371841</v>
      </c>
      <c r="D44" s="368"/>
      <c r="E44" s="54">
        <v>2295800</v>
      </c>
      <c r="F44" s="53">
        <v>2295800</v>
      </c>
      <c r="G44" s="53">
        <v>44181</v>
      </c>
      <c r="H44" s="54">
        <v>182120</v>
      </c>
      <c r="I44" s="54">
        <v>34065</v>
      </c>
      <c r="J44" s="53">
        <v>260366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260366</v>
      </c>
      <c r="X44" s="54">
        <v>573950</v>
      </c>
      <c r="Y44" s="53">
        <v>-313584</v>
      </c>
      <c r="Z44" s="94">
        <v>-54.64</v>
      </c>
      <c r="AA44" s="95">
        <v>2295800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114039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3808289</v>
      </c>
      <c r="D60" s="346">
        <f t="shared" si="14"/>
        <v>0</v>
      </c>
      <c r="E60" s="219">
        <f t="shared" si="14"/>
        <v>3795800</v>
      </c>
      <c r="F60" s="264">
        <f t="shared" si="14"/>
        <v>3795800</v>
      </c>
      <c r="G60" s="264">
        <f t="shared" si="14"/>
        <v>44181</v>
      </c>
      <c r="H60" s="219">
        <f t="shared" si="14"/>
        <v>182120</v>
      </c>
      <c r="I60" s="219">
        <f t="shared" si="14"/>
        <v>34065</v>
      </c>
      <c r="J60" s="264">
        <f t="shared" si="14"/>
        <v>260366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260366</v>
      </c>
      <c r="X60" s="219">
        <f t="shared" si="14"/>
        <v>948950</v>
      </c>
      <c r="Y60" s="264">
        <f t="shared" si="14"/>
        <v>-688584</v>
      </c>
      <c r="Z60" s="337">
        <f>+IF(X60&lt;&gt;0,+(Y60/X60)*100,0)</f>
        <v>-72.56272722482744</v>
      </c>
      <c r="AA60" s="232">
        <f>+AA57+AA54+AA51+AA40+AA37+AA34+AA22+AA5</f>
        <v>3795800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2013-11-04T12:41:02Z</dcterms:created>
  <dcterms:modified xsi:type="dcterms:W3CDTF">2013-11-04T12:41:06Z</dcterms:modified>
  <cp:category/>
  <cp:version/>
  <cp:contentType/>
  <cp:contentStatus/>
</cp:coreProperties>
</file>