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<sst xmlns="http://schemas.openxmlformats.org/spreadsheetml/2006/main" count="855" uniqueCount="302">
  <si>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Uthukela(DC23)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</si>
  <si>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</si>
  <si>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</si>
  <si>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</si>
  <si>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</si>
  <si>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</si>
  <si>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</si>
  <si>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</si>
  <si>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</si>
  <si>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</si>
  <si>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</si>
  <si>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</si>
  <si>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</si>
  <si>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</si>
  <si>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</si>
  <si>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</si>
  <si>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</si>
  <si>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</si>
  <si>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</si>
  <si>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</si>
  <si>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</si>
  <si>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</si>
  <si>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</si>
  <si>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</si>
  <si>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</si>
  <si>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</si>
  <si>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</si>
  <si>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</si>
  <si>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</si>
  <si>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</si>
  <si>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</si>
  <si>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</si>
  <si>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</si>
  <si>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</si>
  <si>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</si>
  <si>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</si>
  <si>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</si>
  <si>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</si>
  <si>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</si>
  <si>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</si>
  <si>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</si>
  <si>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</si>
  <si>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</si>
  <si>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</si>
  <si>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</si>
  <si>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</si>
  <si>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</si>
  <si>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</si>
  <si>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</si>
  <si>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</si>
  <si>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</si>
  <si>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</si>
  <si>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</si>
  <si>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</si>
  <si>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</si>
  <si>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</si>
  <si>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</si>
  <si>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</si>
  <si>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</si>
  <si>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</si>
  <si>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</si>
  <si>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</si>
  <si>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</si>
  <si>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</si>
  <si>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</si>
  <si>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</si>
  <si>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</si>
  <si>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</si>
  <si>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</si>
  <si>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</si>
  <si>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Uthukela(DC23)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</si>
  <si>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</si>
  <si>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</si>
  <si>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</si>
  <si>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</si>
  <si>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</si>
  <si>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</si>
  <si>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</si>
  <si>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</si>
  <si>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</si>
  <si>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</si>
  <si>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</si>
  <si>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</si>
  <si>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</si>
  <si>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</si>
  <si>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</si>
  <si>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</si>
  <si>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</si>
  <si>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</si>
  <si>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</si>
  <si>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</si>
  <si>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</si>
  <si>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</si>
  <si>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</si>
  <si>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</si>
  <si>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</si>
  <si>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</si>
  <si>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</si>
  <si>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</si>
  <si>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</si>
  <si>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Uthukela(DC23)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</si>
  <si>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</si>
  <si>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</si>
  <si>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</si>
  <si>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</si>
  <si>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</si>
  <si>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</si>
  <si>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</si>
  <si>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</si>
  <si>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</si>
  <si>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</si>
  <si>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</si>
  <si>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</si>
  <si>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</si>
  <si>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</si>
  <si>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</si>
  <si>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</si>
  <si>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</si>
  <si>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</si>
  <si>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</si>
  <si>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</si>
  <si>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</si>
  <si>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</si>
  <si>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</si>
  <si>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</si>
  <si>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</si>
  <si>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</si>
  <si>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</si>
  <si>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</si>
  <si>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Uthukela(DC23)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</si>
  <si>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</si>
  <si>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</si>
  <si>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</si>
  <si>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</si>
  <si>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</si>
  <si>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</si>
  <si>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</si>
  <si>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</si>
  <si>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</si>
  <si>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</si>
  <si>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Uthukela(DC23)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</si>
  <si>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</si>
  <si>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</si>
  <si>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</si>
  <si>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</si>
  <si>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</si>
  <si>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</si>
  <si>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</si>
  <si>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</si>
  <si>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</si>
  <si>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</si>
  <si>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</si>
  <si>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</si>
  <si>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</si>
  <si>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</si>
  <si>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</si>
  <si>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</si>
  <si>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</si>
  <si>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</si>
  <si>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</si>
  <si>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</si>
  <si>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</si>
  <si>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</si>
  <si>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</si>
  <si>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</si>
  <si>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</si>
  <si>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</si>
  <si>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</si>
  <si>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</si>
  <si>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</si>
  <si>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</si>
  <si>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</si>
  <si>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</si>
  <si>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</si>
  <si>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Uthukela(DC23)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</si>
  <si>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</si>
  <si>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</si>
  <si>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</si>
  <si>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</si>
  <si>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</si>
  <si>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</si>
  <si>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</si>
  <si>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</si>
  <si>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</si>
  <si>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</si>
  <si>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</si>
  <si>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</si>
  <si>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</si>
  <si>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</si>
  <si>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</si>
  <si>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</si>
  <si>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</si>
  <si>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</si>
  <si>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</si>
  <si>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</si>
  <si>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</si>
  <si>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</si>
  <si>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</si>
  <si>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</si>
  <si>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</si>
  <si>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</si>
  <si>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Uthukela(DC23)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</si>
  <si>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</si>
  <si>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</si>
  <si>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</si>
  <si>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</si>
  <si>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</si>
  <si>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</si>
  <si>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</si>
  <si>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</si>
  <si>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</si>
  <si>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</si>
  <si>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</si>
  <si>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</si>
  <si>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</si>
  <si>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</si>
  <si>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</si>
  <si>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</si>
  <si>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</si>
  <si>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</si>
  <si>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</si>
  <si>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</si>
  <si>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</si>
  <si>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</si>
  <si>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</si>
  <si>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</si>
  <si>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Uthukela(DC23)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</si>
  <si>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</si>
  <si>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</si>
  <si>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</si>
  <si>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</si>
  <si>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</si>
  <si>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</si>
  <si>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</si>
  <si>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</si>
  <si>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</si>
  <si>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</si>
  <si>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</si>
  <si>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</si>
  <si>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</si>
  <si>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</si>
  <si>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</si>
  <si>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</si>
  <si>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</si>
  <si>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</si>
  <si>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</si>
  <si>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</si>
  <si>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</si>
  <si>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</si>
  <si>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</si>
  <si>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</si>
  <si>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</si>
  <si>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</si>
  <si>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</si>
  <si>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</si>
  <si>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</si>
  <si>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</si>
  <si>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</si>
  <si>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</si>
  <si>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</si>
  <si>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</si>
  <si>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</si>
  <si>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Uthukela(DC23)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</si>
  <si>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</si>
  <si>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</si>
  <si>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Uthukela(DC23)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</si>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</sst>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119208980</v>
      </c>
      <c r="C6" s="19">
        <v>0</v>
      </c>
      <c r="D6" s="59">
        <v>138887627</v>
      </c>
      <c r="E6" s="60">
        <v>138887627</v>
      </c>
      <c r="F6" s="60">
        <v>0</v>
      </c>
      <c r="G6" s="60">
        <v>11022461</v>
      </c>
      <c r="H6" s="60">
        <v>8543851</v>
      </c>
      <c r="I6" s="60">
        <v>19566312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19566312</v>
      </c>
      <c r="W6" s="60">
        <v>34721907</v>
      </c>
      <c r="X6" s="60">
        <v>-15155595</v>
      </c>
      <c r="Y6" s="61">
        <v>-43.65</v>
      </c>
      <c r="Z6" s="62">
        <v>138887627</v>
      </c>
    </row>
    <row r="7" spans="1:26" ht="13.5">
      <c r="A7" s="58" t="s">
        <v>33</v>
      </c>
      <c r="B7" s="19">
        <v>9342502</v>
      </c>
      <c r="C7" s="19">
        <v>0</v>
      </c>
      <c r="D7" s="59">
        <v>9109000</v>
      </c>
      <c r="E7" s="60">
        <v>9109000</v>
      </c>
      <c r="F7" s="60">
        <v>0</v>
      </c>
      <c r="G7" s="60">
        <v>1562444</v>
      </c>
      <c r="H7" s="60">
        <v>0</v>
      </c>
      <c r="I7" s="60">
        <v>1562444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1562444</v>
      </c>
      <c r="W7" s="60">
        <v>2277250</v>
      </c>
      <c r="X7" s="60">
        <v>-714806</v>
      </c>
      <c r="Y7" s="61">
        <v>-31.39</v>
      </c>
      <c r="Z7" s="62">
        <v>9109000</v>
      </c>
    </row>
    <row r="8" spans="1:26" ht="13.5">
      <c r="A8" s="58" t="s">
        <v>34</v>
      </c>
      <c r="B8" s="19">
        <v>257282847</v>
      </c>
      <c r="C8" s="19">
        <v>0</v>
      </c>
      <c r="D8" s="59">
        <v>277744000</v>
      </c>
      <c r="E8" s="60">
        <v>277744000</v>
      </c>
      <c r="F8" s="60">
        <v>37502</v>
      </c>
      <c r="G8" s="60">
        <v>43835</v>
      </c>
      <c r="H8" s="60">
        <v>43835</v>
      </c>
      <c r="I8" s="60">
        <v>125172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125172</v>
      </c>
      <c r="W8" s="60">
        <v>69436000</v>
      </c>
      <c r="X8" s="60">
        <v>-69310828</v>
      </c>
      <c r="Y8" s="61">
        <v>-99.82</v>
      </c>
      <c r="Z8" s="62">
        <v>277744000</v>
      </c>
    </row>
    <row r="9" spans="1:26" ht="13.5">
      <c r="A9" s="58" t="s">
        <v>35</v>
      </c>
      <c r="B9" s="19">
        <v>33047304</v>
      </c>
      <c r="C9" s="19">
        <v>0</v>
      </c>
      <c r="D9" s="59">
        <v>18065968</v>
      </c>
      <c r="E9" s="60">
        <v>18065968</v>
      </c>
      <c r="F9" s="60">
        <v>0</v>
      </c>
      <c r="G9" s="60">
        <v>3002273</v>
      </c>
      <c r="H9" s="60">
        <v>3824316</v>
      </c>
      <c r="I9" s="60">
        <v>6826589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6826589</v>
      </c>
      <c r="W9" s="60">
        <v>4516492</v>
      </c>
      <c r="X9" s="60">
        <v>2310097</v>
      </c>
      <c r="Y9" s="61">
        <v>51.15</v>
      </c>
      <c r="Z9" s="62">
        <v>18065968</v>
      </c>
    </row>
    <row r="10" spans="1:26" ht="25.5">
      <c r="A10" s="63" t="s">
        <v>277</v>
      </c>
      <c r="B10" s="64">
        <f>SUM(B5:B9)</f>
        <v>418881633</v>
      </c>
      <c r="C10" s="64">
        <f>SUM(C5:C9)</f>
        <v>0</v>
      </c>
      <c r="D10" s="65">
        <f aca="true" t="shared" si="0" ref="D10:Z10">SUM(D5:D9)</f>
        <v>443806595</v>
      </c>
      <c r="E10" s="66">
        <f t="shared" si="0"/>
        <v>443806595</v>
      </c>
      <c r="F10" s="66">
        <f t="shared" si="0"/>
        <v>37502</v>
      </c>
      <c r="G10" s="66">
        <f t="shared" si="0"/>
        <v>15631013</v>
      </c>
      <c r="H10" s="66">
        <f t="shared" si="0"/>
        <v>12412002</v>
      </c>
      <c r="I10" s="66">
        <f t="shared" si="0"/>
        <v>28080517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28080517</v>
      </c>
      <c r="W10" s="66">
        <f t="shared" si="0"/>
        <v>110951649</v>
      </c>
      <c r="X10" s="66">
        <f t="shared" si="0"/>
        <v>-82871132</v>
      </c>
      <c r="Y10" s="67">
        <f>+IF(W10&lt;&gt;0,(X10/W10)*100,0)</f>
        <v>-74.69121256593492</v>
      </c>
      <c r="Z10" s="68">
        <f t="shared" si="0"/>
        <v>443806595</v>
      </c>
    </row>
    <row r="11" spans="1:26" ht="13.5">
      <c r="A11" s="58" t="s">
        <v>37</v>
      </c>
      <c r="B11" s="19">
        <v>122520481</v>
      </c>
      <c r="C11" s="19">
        <v>0</v>
      </c>
      <c r="D11" s="59">
        <v>158356913</v>
      </c>
      <c r="E11" s="60">
        <v>158356913</v>
      </c>
      <c r="F11" s="60">
        <v>10632675</v>
      </c>
      <c r="G11" s="60">
        <v>9484807</v>
      </c>
      <c r="H11" s="60">
        <v>10541321</v>
      </c>
      <c r="I11" s="60">
        <v>30658803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30658803</v>
      </c>
      <c r="W11" s="60">
        <v>39589228</v>
      </c>
      <c r="X11" s="60">
        <v>-8930425</v>
      </c>
      <c r="Y11" s="61">
        <v>-22.56</v>
      </c>
      <c r="Z11" s="62">
        <v>158356913</v>
      </c>
    </row>
    <row r="12" spans="1:26" ht="13.5">
      <c r="A12" s="58" t="s">
        <v>38</v>
      </c>
      <c r="B12" s="19">
        <v>4791780</v>
      </c>
      <c r="C12" s="19">
        <v>0</v>
      </c>
      <c r="D12" s="59">
        <v>5612000</v>
      </c>
      <c r="E12" s="60">
        <v>5612000</v>
      </c>
      <c r="F12" s="60">
        <v>289779</v>
      </c>
      <c r="G12" s="60">
        <v>373479</v>
      </c>
      <c r="H12" s="60">
        <v>367879</v>
      </c>
      <c r="I12" s="60">
        <v>1031137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1031137</v>
      </c>
      <c r="W12" s="60">
        <v>1403000</v>
      </c>
      <c r="X12" s="60">
        <v>-371863</v>
      </c>
      <c r="Y12" s="61">
        <v>-26.5</v>
      </c>
      <c r="Z12" s="62">
        <v>5612000</v>
      </c>
    </row>
    <row r="13" spans="1:26" ht="13.5">
      <c r="A13" s="58" t="s">
        <v>278</v>
      </c>
      <c r="B13" s="19">
        <v>0</v>
      </c>
      <c r="C13" s="19">
        <v>0</v>
      </c>
      <c r="D13" s="59">
        <v>35936000</v>
      </c>
      <c r="E13" s="60">
        <v>35936000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8984000</v>
      </c>
      <c r="X13" s="60">
        <v>-8984000</v>
      </c>
      <c r="Y13" s="61">
        <v>-100</v>
      </c>
      <c r="Z13" s="62">
        <v>35936000</v>
      </c>
    </row>
    <row r="14" spans="1:26" ht="13.5">
      <c r="A14" s="58" t="s">
        <v>40</v>
      </c>
      <c r="B14" s="19">
        <v>2644342</v>
      </c>
      <c r="C14" s="19">
        <v>0</v>
      </c>
      <c r="D14" s="59">
        <v>3339464</v>
      </c>
      <c r="E14" s="60">
        <v>3339464</v>
      </c>
      <c r="F14" s="60">
        <v>34542</v>
      </c>
      <c r="G14" s="60">
        <v>34434</v>
      </c>
      <c r="H14" s="60">
        <v>615375</v>
      </c>
      <c r="I14" s="60">
        <v>684351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684351</v>
      </c>
      <c r="W14" s="60">
        <v>834866</v>
      </c>
      <c r="X14" s="60">
        <v>-150515</v>
      </c>
      <c r="Y14" s="61">
        <v>-18.03</v>
      </c>
      <c r="Z14" s="62">
        <v>3339464</v>
      </c>
    </row>
    <row r="15" spans="1:26" ht="13.5">
      <c r="A15" s="58" t="s">
        <v>41</v>
      </c>
      <c r="B15" s="19">
        <v>3857201</v>
      </c>
      <c r="C15" s="19">
        <v>0</v>
      </c>
      <c r="D15" s="59">
        <v>64461286</v>
      </c>
      <c r="E15" s="60">
        <v>64461286</v>
      </c>
      <c r="F15" s="60">
        <v>974374</v>
      </c>
      <c r="G15" s="60">
        <v>6050460</v>
      </c>
      <c r="H15" s="60">
        <v>8549055</v>
      </c>
      <c r="I15" s="60">
        <v>15573889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15573889</v>
      </c>
      <c r="W15" s="60">
        <v>16115322</v>
      </c>
      <c r="X15" s="60">
        <v>-541433</v>
      </c>
      <c r="Y15" s="61">
        <v>-3.36</v>
      </c>
      <c r="Z15" s="62">
        <v>64461286</v>
      </c>
    </row>
    <row r="16" spans="1:26" ht="13.5">
      <c r="A16" s="69" t="s">
        <v>42</v>
      </c>
      <c r="B16" s="19">
        <v>0</v>
      </c>
      <c r="C16" s="19">
        <v>0</v>
      </c>
      <c r="D16" s="59">
        <v>6000000</v>
      </c>
      <c r="E16" s="60">
        <v>6000000</v>
      </c>
      <c r="F16" s="60">
        <v>143</v>
      </c>
      <c r="G16" s="60">
        <v>0</v>
      </c>
      <c r="H16" s="60">
        <v>0</v>
      </c>
      <c r="I16" s="60">
        <v>143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143</v>
      </c>
      <c r="W16" s="60">
        <v>1500000</v>
      </c>
      <c r="X16" s="60">
        <v>-1499857</v>
      </c>
      <c r="Y16" s="61">
        <v>-99.99</v>
      </c>
      <c r="Z16" s="62">
        <v>6000000</v>
      </c>
    </row>
    <row r="17" spans="1:26" ht="13.5">
      <c r="A17" s="58" t="s">
        <v>43</v>
      </c>
      <c r="B17" s="19">
        <v>390812896</v>
      </c>
      <c r="C17" s="19">
        <v>0</v>
      </c>
      <c r="D17" s="59">
        <v>105335911</v>
      </c>
      <c r="E17" s="60">
        <v>105335911</v>
      </c>
      <c r="F17" s="60">
        <v>7575557</v>
      </c>
      <c r="G17" s="60">
        <v>9754668</v>
      </c>
      <c r="H17" s="60">
        <v>7741443</v>
      </c>
      <c r="I17" s="60">
        <v>25071668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25071668</v>
      </c>
      <c r="W17" s="60">
        <v>26333978</v>
      </c>
      <c r="X17" s="60">
        <v>-1262310</v>
      </c>
      <c r="Y17" s="61">
        <v>-4.79</v>
      </c>
      <c r="Z17" s="62">
        <v>105335911</v>
      </c>
    </row>
    <row r="18" spans="1:26" ht="13.5">
      <c r="A18" s="70" t="s">
        <v>44</v>
      </c>
      <c r="B18" s="71">
        <f>SUM(B11:B17)</f>
        <v>524626700</v>
      </c>
      <c r="C18" s="71">
        <f>SUM(C11:C17)</f>
        <v>0</v>
      </c>
      <c r="D18" s="72">
        <f aca="true" t="shared" si="1" ref="D18:Z18">SUM(D11:D17)</f>
        <v>379041574</v>
      </c>
      <c r="E18" s="73">
        <f t="shared" si="1"/>
        <v>379041574</v>
      </c>
      <c r="F18" s="73">
        <f t="shared" si="1"/>
        <v>19507070</v>
      </c>
      <c r="G18" s="73">
        <f t="shared" si="1"/>
        <v>25697848</v>
      </c>
      <c r="H18" s="73">
        <f t="shared" si="1"/>
        <v>27815073</v>
      </c>
      <c r="I18" s="73">
        <f t="shared" si="1"/>
        <v>73019991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73019991</v>
      </c>
      <c r="W18" s="73">
        <f t="shared" si="1"/>
        <v>94760394</v>
      </c>
      <c r="X18" s="73">
        <f t="shared" si="1"/>
        <v>-21740403</v>
      </c>
      <c r="Y18" s="67">
        <f>+IF(W18&lt;&gt;0,(X18/W18)*100,0)</f>
        <v>-22.942499584794888</v>
      </c>
      <c r="Z18" s="74">
        <f t="shared" si="1"/>
        <v>379041574</v>
      </c>
    </row>
    <row r="19" spans="1:26" ht="13.5">
      <c r="A19" s="70" t="s">
        <v>45</v>
      </c>
      <c r="B19" s="75">
        <f>+B10-B18</f>
        <v>-105745067</v>
      </c>
      <c r="C19" s="75">
        <f>+C10-C18</f>
        <v>0</v>
      </c>
      <c r="D19" s="76">
        <f aca="true" t="shared" si="2" ref="D19:Z19">+D10-D18</f>
        <v>64765021</v>
      </c>
      <c r="E19" s="77">
        <f t="shared" si="2"/>
        <v>64765021</v>
      </c>
      <c r="F19" s="77">
        <f t="shared" si="2"/>
        <v>-19469568</v>
      </c>
      <c r="G19" s="77">
        <f t="shared" si="2"/>
        <v>-10066835</v>
      </c>
      <c r="H19" s="77">
        <f t="shared" si="2"/>
        <v>-15403071</v>
      </c>
      <c r="I19" s="77">
        <f t="shared" si="2"/>
        <v>-44939474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-44939474</v>
      </c>
      <c r="W19" s="77">
        <f>IF(E10=E18,0,W10-W18)</f>
        <v>16191255</v>
      </c>
      <c r="X19" s="77">
        <f t="shared" si="2"/>
        <v>-61130729</v>
      </c>
      <c r="Y19" s="78">
        <f>+IF(W19&lt;&gt;0,(X19/W19)*100,0)</f>
        <v>-377.5539882485947</v>
      </c>
      <c r="Z19" s="79">
        <f t="shared" si="2"/>
        <v>64765021</v>
      </c>
    </row>
    <row r="20" spans="1:26" ht="13.5">
      <c r="A20" s="58" t="s">
        <v>46</v>
      </c>
      <c r="B20" s="19">
        <v>238702252</v>
      </c>
      <c r="C20" s="19">
        <v>0</v>
      </c>
      <c r="D20" s="59">
        <v>193846303</v>
      </c>
      <c r="E20" s="60">
        <v>193846303</v>
      </c>
      <c r="F20" s="60">
        <v>30487671</v>
      </c>
      <c r="G20" s="60">
        <v>14724672</v>
      </c>
      <c r="H20" s="60">
        <v>19981924</v>
      </c>
      <c r="I20" s="60">
        <v>65194267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65194267</v>
      </c>
      <c r="W20" s="60">
        <v>48461576</v>
      </c>
      <c r="X20" s="60">
        <v>16732691</v>
      </c>
      <c r="Y20" s="61">
        <v>34.53</v>
      </c>
      <c r="Z20" s="62">
        <v>193846303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132957185</v>
      </c>
      <c r="C22" s="86">
        <f>SUM(C19:C21)</f>
        <v>0</v>
      </c>
      <c r="D22" s="87">
        <f aca="true" t="shared" si="3" ref="D22:Z22">SUM(D19:D21)</f>
        <v>258611324</v>
      </c>
      <c r="E22" s="88">
        <f t="shared" si="3"/>
        <v>258611324</v>
      </c>
      <c r="F22" s="88">
        <f t="shared" si="3"/>
        <v>11018103</v>
      </c>
      <c r="G22" s="88">
        <f t="shared" si="3"/>
        <v>4657837</v>
      </c>
      <c r="H22" s="88">
        <f t="shared" si="3"/>
        <v>4578853</v>
      </c>
      <c r="I22" s="88">
        <f t="shared" si="3"/>
        <v>20254793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20254793</v>
      </c>
      <c r="W22" s="88">
        <f t="shared" si="3"/>
        <v>64652831</v>
      </c>
      <c r="X22" s="88">
        <f t="shared" si="3"/>
        <v>-44398038</v>
      </c>
      <c r="Y22" s="89">
        <f>+IF(W22&lt;&gt;0,(X22/W22)*100,0)</f>
        <v>-68.67145229881736</v>
      </c>
      <c r="Z22" s="90">
        <f t="shared" si="3"/>
        <v>258611324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132957185</v>
      </c>
      <c r="C24" s="75">
        <f>SUM(C22:C23)</f>
        <v>0</v>
      </c>
      <c r="D24" s="76">
        <f aca="true" t="shared" si="4" ref="D24:Z24">SUM(D22:D23)</f>
        <v>258611324</v>
      </c>
      <c r="E24" s="77">
        <f t="shared" si="4"/>
        <v>258611324</v>
      </c>
      <c r="F24" s="77">
        <f t="shared" si="4"/>
        <v>11018103</v>
      </c>
      <c r="G24" s="77">
        <f t="shared" si="4"/>
        <v>4657837</v>
      </c>
      <c r="H24" s="77">
        <f t="shared" si="4"/>
        <v>4578853</v>
      </c>
      <c r="I24" s="77">
        <f t="shared" si="4"/>
        <v>20254793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20254793</v>
      </c>
      <c r="W24" s="77">
        <f t="shared" si="4"/>
        <v>64652831</v>
      </c>
      <c r="X24" s="77">
        <f t="shared" si="4"/>
        <v>-44398038</v>
      </c>
      <c r="Y24" s="78">
        <f>+IF(W24&lt;&gt;0,(X24/W24)*100,0)</f>
        <v>-68.67145229881736</v>
      </c>
      <c r="Z24" s="79">
        <f t="shared" si="4"/>
        <v>258611324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203075220</v>
      </c>
      <c r="C27" s="22">
        <v>0</v>
      </c>
      <c r="D27" s="99">
        <v>196037000</v>
      </c>
      <c r="E27" s="100">
        <v>196037000</v>
      </c>
      <c r="F27" s="100">
        <v>32251610</v>
      </c>
      <c r="G27" s="100">
        <v>20140667</v>
      </c>
      <c r="H27" s="100">
        <v>26846092</v>
      </c>
      <c r="I27" s="100">
        <v>79238369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79238369</v>
      </c>
      <c r="W27" s="100">
        <v>49009250</v>
      </c>
      <c r="X27" s="100">
        <v>30229119</v>
      </c>
      <c r="Y27" s="101">
        <v>61.68</v>
      </c>
      <c r="Z27" s="102">
        <v>196037000</v>
      </c>
    </row>
    <row r="28" spans="1:26" ht="13.5">
      <c r="A28" s="103" t="s">
        <v>46</v>
      </c>
      <c r="B28" s="19">
        <v>203075220</v>
      </c>
      <c r="C28" s="19">
        <v>0</v>
      </c>
      <c r="D28" s="59">
        <v>193847000</v>
      </c>
      <c r="E28" s="60">
        <v>193847000</v>
      </c>
      <c r="F28" s="60">
        <v>32251610</v>
      </c>
      <c r="G28" s="60">
        <v>20140667</v>
      </c>
      <c r="H28" s="60">
        <v>26846092</v>
      </c>
      <c r="I28" s="60">
        <v>79238369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79238369</v>
      </c>
      <c r="W28" s="60">
        <v>48461750</v>
      </c>
      <c r="X28" s="60">
        <v>30776619</v>
      </c>
      <c r="Y28" s="61">
        <v>63.51</v>
      </c>
      <c r="Z28" s="62">
        <v>193847000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750000</v>
      </c>
      <c r="E30" s="60">
        <v>750000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187500</v>
      </c>
      <c r="X30" s="60">
        <v>-187500</v>
      </c>
      <c r="Y30" s="61">
        <v>-100</v>
      </c>
      <c r="Z30" s="62">
        <v>750000</v>
      </c>
    </row>
    <row r="31" spans="1:26" ht="13.5">
      <c r="A31" s="58" t="s">
        <v>53</v>
      </c>
      <c r="B31" s="19">
        <v>0</v>
      </c>
      <c r="C31" s="19">
        <v>0</v>
      </c>
      <c r="D31" s="59">
        <v>1440000</v>
      </c>
      <c r="E31" s="60">
        <v>1440000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360000</v>
      </c>
      <c r="X31" s="60">
        <v>-360000</v>
      </c>
      <c r="Y31" s="61">
        <v>-100</v>
      </c>
      <c r="Z31" s="62">
        <v>1440000</v>
      </c>
    </row>
    <row r="32" spans="1:26" ht="13.5">
      <c r="A32" s="70" t="s">
        <v>54</v>
      </c>
      <c r="B32" s="22">
        <f>SUM(B28:B31)</f>
        <v>203075220</v>
      </c>
      <c r="C32" s="22">
        <f>SUM(C28:C31)</f>
        <v>0</v>
      </c>
      <c r="D32" s="99">
        <f aca="true" t="shared" si="5" ref="D32:Z32">SUM(D28:D31)</f>
        <v>196037000</v>
      </c>
      <c r="E32" s="100">
        <f t="shared" si="5"/>
        <v>196037000</v>
      </c>
      <c r="F32" s="100">
        <f t="shared" si="5"/>
        <v>32251610</v>
      </c>
      <c r="G32" s="100">
        <f t="shared" si="5"/>
        <v>20140667</v>
      </c>
      <c r="H32" s="100">
        <f t="shared" si="5"/>
        <v>26846092</v>
      </c>
      <c r="I32" s="100">
        <f t="shared" si="5"/>
        <v>79238369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79238369</v>
      </c>
      <c r="W32" s="100">
        <f t="shared" si="5"/>
        <v>49009250</v>
      </c>
      <c r="X32" s="100">
        <f t="shared" si="5"/>
        <v>30229119</v>
      </c>
      <c r="Y32" s="101">
        <f>+IF(W32&lt;&gt;0,(X32/W32)*100,0)</f>
        <v>61.680435836092165</v>
      </c>
      <c r="Z32" s="102">
        <f t="shared" si="5"/>
        <v>196037000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185720610</v>
      </c>
      <c r="C35" s="19">
        <v>0</v>
      </c>
      <c r="D35" s="59">
        <v>364338000</v>
      </c>
      <c r="E35" s="60">
        <v>364338000</v>
      </c>
      <c r="F35" s="60">
        <v>648064814</v>
      </c>
      <c r="G35" s="60">
        <v>814368547</v>
      </c>
      <c r="H35" s="60">
        <v>771741446</v>
      </c>
      <c r="I35" s="60">
        <v>771741446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771741446</v>
      </c>
      <c r="W35" s="60">
        <v>91084500</v>
      </c>
      <c r="X35" s="60">
        <v>680656946</v>
      </c>
      <c r="Y35" s="61">
        <v>747.28</v>
      </c>
      <c r="Z35" s="62">
        <v>364338000</v>
      </c>
    </row>
    <row r="36" spans="1:26" ht="13.5">
      <c r="A36" s="58" t="s">
        <v>57</v>
      </c>
      <c r="B36" s="19">
        <v>915416874</v>
      </c>
      <c r="C36" s="19">
        <v>0</v>
      </c>
      <c r="D36" s="59">
        <v>1063469000</v>
      </c>
      <c r="E36" s="60">
        <v>1063469000</v>
      </c>
      <c r="F36" s="60">
        <v>915416832</v>
      </c>
      <c r="G36" s="60">
        <v>915416832</v>
      </c>
      <c r="H36" s="60">
        <v>915416832</v>
      </c>
      <c r="I36" s="60">
        <v>915416832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915416832</v>
      </c>
      <c r="W36" s="60">
        <v>265867250</v>
      </c>
      <c r="X36" s="60">
        <v>649549582</v>
      </c>
      <c r="Y36" s="61">
        <v>244.31</v>
      </c>
      <c r="Z36" s="62">
        <v>1063469000</v>
      </c>
    </row>
    <row r="37" spans="1:26" ht="13.5">
      <c r="A37" s="58" t="s">
        <v>58</v>
      </c>
      <c r="B37" s="19">
        <v>187620954</v>
      </c>
      <c r="C37" s="19">
        <v>0</v>
      </c>
      <c r="D37" s="59">
        <v>184701000</v>
      </c>
      <c r="E37" s="60">
        <v>184701000</v>
      </c>
      <c r="F37" s="60">
        <v>723495031</v>
      </c>
      <c r="G37" s="60">
        <v>818108022</v>
      </c>
      <c r="H37" s="60">
        <v>708209251</v>
      </c>
      <c r="I37" s="60">
        <v>708209251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708209251</v>
      </c>
      <c r="W37" s="60">
        <v>46175250</v>
      </c>
      <c r="X37" s="60">
        <v>662034001</v>
      </c>
      <c r="Y37" s="61">
        <v>1433.74</v>
      </c>
      <c r="Z37" s="62">
        <v>184701000</v>
      </c>
    </row>
    <row r="38" spans="1:26" ht="13.5">
      <c r="A38" s="58" t="s">
        <v>59</v>
      </c>
      <c r="B38" s="19">
        <v>59831695</v>
      </c>
      <c r="C38" s="19">
        <v>0</v>
      </c>
      <c r="D38" s="59">
        <v>19098000</v>
      </c>
      <c r="E38" s="60">
        <v>19098000</v>
      </c>
      <c r="F38" s="60">
        <v>13230295</v>
      </c>
      <c r="G38" s="60">
        <v>47064191</v>
      </c>
      <c r="H38" s="60">
        <v>47064191</v>
      </c>
      <c r="I38" s="60">
        <v>47064191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47064191</v>
      </c>
      <c r="W38" s="60">
        <v>4774500</v>
      </c>
      <c r="X38" s="60">
        <v>42289691</v>
      </c>
      <c r="Y38" s="61">
        <v>885.74</v>
      </c>
      <c r="Z38" s="62">
        <v>19098000</v>
      </c>
    </row>
    <row r="39" spans="1:26" ht="13.5">
      <c r="A39" s="58" t="s">
        <v>60</v>
      </c>
      <c r="B39" s="19">
        <v>853684835</v>
      </c>
      <c r="C39" s="19">
        <v>0</v>
      </c>
      <c r="D39" s="59">
        <v>1224008000</v>
      </c>
      <c r="E39" s="60">
        <v>1224008000</v>
      </c>
      <c r="F39" s="60">
        <v>826756320</v>
      </c>
      <c r="G39" s="60">
        <v>864613166</v>
      </c>
      <c r="H39" s="60">
        <v>931884836</v>
      </c>
      <c r="I39" s="60">
        <v>931884836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931884836</v>
      </c>
      <c r="W39" s="60">
        <v>306002000</v>
      </c>
      <c r="X39" s="60">
        <v>625882836</v>
      </c>
      <c r="Y39" s="61">
        <v>204.54</v>
      </c>
      <c r="Z39" s="62">
        <v>1224008000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265053287</v>
      </c>
      <c r="C42" s="19">
        <v>0</v>
      </c>
      <c r="D42" s="59">
        <v>236302000</v>
      </c>
      <c r="E42" s="60">
        <v>236302000</v>
      </c>
      <c r="F42" s="60">
        <v>174612784</v>
      </c>
      <c r="G42" s="60">
        <v>-5585200</v>
      </c>
      <c r="H42" s="60">
        <v>-17104392</v>
      </c>
      <c r="I42" s="60">
        <v>151923192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151923192</v>
      </c>
      <c r="W42" s="60">
        <v>118631000</v>
      </c>
      <c r="X42" s="60">
        <v>33292192</v>
      </c>
      <c r="Y42" s="61">
        <v>28.06</v>
      </c>
      <c r="Z42" s="62">
        <v>236302000</v>
      </c>
    </row>
    <row r="43" spans="1:26" ht="13.5">
      <c r="A43" s="58" t="s">
        <v>63</v>
      </c>
      <c r="B43" s="19">
        <v>-203075220</v>
      </c>
      <c r="C43" s="19">
        <v>0</v>
      </c>
      <c r="D43" s="59">
        <v>-196037000</v>
      </c>
      <c r="E43" s="60">
        <v>-196037000</v>
      </c>
      <c r="F43" s="60">
        <v>-30487671</v>
      </c>
      <c r="G43" s="60">
        <v>-21155249</v>
      </c>
      <c r="H43" s="60">
        <v>-19981924</v>
      </c>
      <c r="I43" s="60">
        <v>-71624844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-71624844</v>
      </c>
      <c r="W43" s="60">
        <v>-49007000</v>
      </c>
      <c r="X43" s="60">
        <v>-22617844</v>
      </c>
      <c r="Y43" s="61">
        <v>46.15</v>
      </c>
      <c r="Z43" s="62">
        <v>-196037000</v>
      </c>
    </row>
    <row r="44" spans="1:26" ht="13.5">
      <c r="A44" s="58" t="s">
        <v>64</v>
      </c>
      <c r="B44" s="19">
        <v>-1609317</v>
      </c>
      <c r="C44" s="19">
        <v>0</v>
      </c>
      <c r="D44" s="59">
        <v>-4285000</v>
      </c>
      <c r="E44" s="60">
        <v>-4285000</v>
      </c>
      <c r="F44" s="60">
        <v>-207304</v>
      </c>
      <c r="G44" s="60">
        <v>-220618</v>
      </c>
      <c r="H44" s="60">
        <v>-144783</v>
      </c>
      <c r="I44" s="60">
        <v>-572705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-572705</v>
      </c>
      <c r="W44" s="60">
        <v>-1768000</v>
      </c>
      <c r="X44" s="60">
        <v>1195295</v>
      </c>
      <c r="Y44" s="61">
        <v>-67.61</v>
      </c>
      <c r="Z44" s="62">
        <v>-4285000</v>
      </c>
    </row>
    <row r="45" spans="1:26" ht="13.5">
      <c r="A45" s="70" t="s">
        <v>65</v>
      </c>
      <c r="B45" s="22">
        <v>148772941</v>
      </c>
      <c r="C45" s="22">
        <v>0</v>
      </c>
      <c r="D45" s="99">
        <v>145098000</v>
      </c>
      <c r="E45" s="100">
        <v>145098000</v>
      </c>
      <c r="F45" s="100">
        <v>297993640</v>
      </c>
      <c r="G45" s="100">
        <v>271032573</v>
      </c>
      <c r="H45" s="100">
        <v>233801474</v>
      </c>
      <c r="I45" s="100">
        <v>233801474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233801474</v>
      </c>
      <c r="W45" s="100">
        <v>176974000</v>
      </c>
      <c r="X45" s="100">
        <v>56827474</v>
      </c>
      <c r="Y45" s="101">
        <v>32.11</v>
      </c>
      <c r="Z45" s="102">
        <v>145098000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14952566</v>
      </c>
      <c r="C49" s="52">
        <v>0</v>
      </c>
      <c r="D49" s="129">
        <v>16351031</v>
      </c>
      <c r="E49" s="54">
        <v>6666678</v>
      </c>
      <c r="F49" s="54">
        <v>0</v>
      </c>
      <c r="G49" s="54">
        <v>0</v>
      </c>
      <c r="H49" s="54">
        <v>0</v>
      </c>
      <c r="I49" s="54">
        <v>10559396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13674105</v>
      </c>
      <c r="W49" s="54">
        <v>477808883</v>
      </c>
      <c r="X49" s="54">
        <v>0</v>
      </c>
      <c r="Y49" s="54">
        <v>0</v>
      </c>
      <c r="Z49" s="130">
        <v>540012659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14830647</v>
      </c>
      <c r="C51" s="52">
        <v>0</v>
      </c>
      <c r="D51" s="129">
        <v>2859726</v>
      </c>
      <c r="E51" s="54">
        <v>647932</v>
      </c>
      <c r="F51" s="54">
        <v>0</v>
      </c>
      <c r="G51" s="54">
        <v>0</v>
      </c>
      <c r="H51" s="54">
        <v>0</v>
      </c>
      <c r="I51" s="54">
        <v>34741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18373046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36.86030347450438</v>
      </c>
      <c r="C58" s="5">
        <f>IF(C67=0,0,+(C76/C67)*100)</f>
        <v>0</v>
      </c>
      <c r="D58" s="6">
        <f aca="true" t="shared" si="6" ref="D58:Z58">IF(D67=0,0,+(D76/D67)*100)</f>
        <v>57.60391237618586</v>
      </c>
      <c r="E58" s="7">
        <f t="shared" si="6"/>
        <v>57.60391237618586</v>
      </c>
      <c r="F58" s="7">
        <f t="shared" si="6"/>
        <v>0</v>
      </c>
      <c r="G58" s="7">
        <f t="shared" si="6"/>
        <v>59.02401858563171</v>
      </c>
      <c r="H58" s="7">
        <f t="shared" si="6"/>
        <v>100.35408595112622</v>
      </c>
      <c r="I58" s="7">
        <f t="shared" si="6"/>
        <v>94.95993463294249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94.95993463294249</v>
      </c>
      <c r="W58" s="7">
        <f t="shared" si="6"/>
        <v>57.06969699932721</v>
      </c>
      <c r="X58" s="7">
        <f t="shared" si="6"/>
        <v>0</v>
      </c>
      <c r="Y58" s="7">
        <f t="shared" si="6"/>
        <v>0</v>
      </c>
      <c r="Z58" s="8">
        <f t="shared" si="6"/>
        <v>57.60391237618586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20.888449846647458</v>
      </c>
      <c r="C60" s="12">
        <f t="shared" si="7"/>
        <v>0</v>
      </c>
      <c r="D60" s="3">
        <f t="shared" si="7"/>
        <v>59.92038441264462</v>
      </c>
      <c r="E60" s="13">
        <f t="shared" si="7"/>
        <v>59.92038441264462</v>
      </c>
      <c r="F60" s="13">
        <f t="shared" si="7"/>
        <v>0</v>
      </c>
      <c r="G60" s="13">
        <f t="shared" si="7"/>
        <v>50.99351224740101</v>
      </c>
      <c r="H60" s="13">
        <f t="shared" si="7"/>
        <v>100.46613640617095</v>
      </c>
      <c r="I60" s="13">
        <f t="shared" si="7"/>
        <v>95.20429297048928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95.20429297048928</v>
      </c>
      <c r="W60" s="13">
        <f t="shared" si="7"/>
        <v>59.31701850362079</v>
      </c>
      <c r="X60" s="13">
        <f t="shared" si="7"/>
        <v>0</v>
      </c>
      <c r="Y60" s="13">
        <f t="shared" si="7"/>
        <v>0</v>
      </c>
      <c r="Z60" s="14">
        <f t="shared" si="7"/>
        <v>59.92038441264462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13.695960075679858</v>
      </c>
      <c r="C62" s="12">
        <f t="shared" si="7"/>
        <v>0</v>
      </c>
      <c r="D62" s="3">
        <f t="shared" si="7"/>
        <v>53.93613176944289</v>
      </c>
      <c r="E62" s="13">
        <f t="shared" si="7"/>
        <v>53.93613176944289</v>
      </c>
      <c r="F62" s="13">
        <f t="shared" si="7"/>
        <v>0</v>
      </c>
      <c r="G62" s="13">
        <f t="shared" si="7"/>
        <v>38.49031042087809</v>
      </c>
      <c r="H62" s="13">
        <f t="shared" si="7"/>
        <v>100.54228549657944</v>
      </c>
      <c r="I62" s="13">
        <f t="shared" si="7"/>
        <v>80.46049401060031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80.46049401060031</v>
      </c>
      <c r="W62" s="13">
        <f t="shared" si="7"/>
        <v>52.58893912912678</v>
      </c>
      <c r="X62" s="13">
        <f t="shared" si="7"/>
        <v>0</v>
      </c>
      <c r="Y62" s="13">
        <f t="shared" si="7"/>
        <v>0</v>
      </c>
      <c r="Z62" s="14">
        <f t="shared" si="7"/>
        <v>53.93613176944289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109.07145905332581</v>
      </c>
      <c r="E63" s="13">
        <f t="shared" si="7"/>
        <v>109.07145905332581</v>
      </c>
      <c r="F63" s="13">
        <f t="shared" si="7"/>
        <v>0</v>
      </c>
      <c r="G63" s="13">
        <f t="shared" si="7"/>
        <v>154.8276921622388</v>
      </c>
      <c r="H63" s="13">
        <f t="shared" si="7"/>
        <v>100</v>
      </c>
      <c r="I63" s="13">
        <f t="shared" si="7"/>
        <v>201.44901825343604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201.44901825343604</v>
      </c>
      <c r="W63" s="13">
        <f t="shared" si="7"/>
        <v>114.57744591535916</v>
      </c>
      <c r="X63" s="13">
        <f t="shared" si="7"/>
        <v>0</v>
      </c>
      <c r="Y63" s="13">
        <f t="shared" si="7"/>
        <v>0</v>
      </c>
      <c r="Z63" s="14">
        <f t="shared" si="7"/>
        <v>109.07145905332581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101.5177233385845</v>
      </c>
      <c r="C66" s="15">
        <f t="shared" si="7"/>
        <v>0</v>
      </c>
      <c r="D66" s="4">
        <f t="shared" si="7"/>
        <v>39.52005531795995</v>
      </c>
      <c r="E66" s="16">
        <f t="shared" si="7"/>
        <v>39.52005531795995</v>
      </c>
      <c r="F66" s="16">
        <f t="shared" si="7"/>
        <v>0</v>
      </c>
      <c r="G66" s="16">
        <f t="shared" si="7"/>
        <v>88.77278689703638</v>
      </c>
      <c r="H66" s="16">
        <f t="shared" si="7"/>
        <v>100.00003698248103</v>
      </c>
      <c r="I66" s="16">
        <f t="shared" si="7"/>
        <v>94.11809138660345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94.11809138660345</v>
      </c>
      <c r="W66" s="16">
        <f t="shared" si="7"/>
        <v>39.52567392623043</v>
      </c>
      <c r="X66" s="16">
        <f t="shared" si="7"/>
        <v>0</v>
      </c>
      <c r="Y66" s="16">
        <f t="shared" si="7"/>
        <v>0</v>
      </c>
      <c r="Z66" s="17">
        <f t="shared" si="7"/>
        <v>39.52005531795995</v>
      </c>
    </row>
    <row r="67" spans="1:26" ht="13.5" hidden="1">
      <c r="A67" s="41" t="s">
        <v>285</v>
      </c>
      <c r="B67" s="24">
        <v>148656310</v>
      </c>
      <c r="C67" s="24"/>
      <c r="D67" s="25">
        <v>156678594</v>
      </c>
      <c r="E67" s="26">
        <v>156678594</v>
      </c>
      <c r="F67" s="26"/>
      <c r="G67" s="26">
        <v>13997910</v>
      </c>
      <c r="H67" s="26">
        <v>11247834</v>
      </c>
      <c r="I67" s="26">
        <v>25245744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25245744</v>
      </c>
      <c r="W67" s="26">
        <v>39169649</v>
      </c>
      <c r="X67" s="26"/>
      <c r="Y67" s="25"/>
      <c r="Z67" s="27">
        <v>156678594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119208980</v>
      </c>
      <c r="C69" s="19"/>
      <c r="D69" s="20">
        <v>138887627</v>
      </c>
      <c r="E69" s="21">
        <v>138887627</v>
      </c>
      <c r="F69" s="21"/>
      <c r="G69" s="21">
        <v>11022461</v>
      </c>
      <c r="H69" s="21">
        <v>8543851</v>
      </c>
      <c r="I69" s="21">
        <v>19566312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19566312</v>
      </c>
      <c r="W69" s="21">
        <v>34721907</v>
      </c>
      <c r="X69" s="21"/>
      <c r="Y69" s="20"/>
      <c r="Z69" s="23">
        <v>138887627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106162459</v>
      </c>
      <c r="C71" s="19"/>
      <c r="D71" s="20">
        <v>123813106</v>
      </c>
      <c r="E71" s="21">
        <v>123813106</v>
      </c>
      <c r="F71" s="21"/>
      <c r="G71" s="21">
        <v>9837837</v>
      </c>
      <c r="H71" s="21">
        <v>7344102</v>
      </c>
      <c r="I71" s="21">
        <v>17181939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17181939</v>
      </c>
      <c r="W71" s="21">
        <v>30953277</v>
      </c>
      <c r="X71" s="21"/>
      <c r="Y71" s="20"/>
      <c r="Z71" s="23">
        <v>123813106</v>
      </c>
    </row>
    <row r="72" spans="1:26" ht="13.5" hidden="1">
      <c r="A72" s="39" t="s">
        <v>105</v>
      </c>
      <c r="B72" s="19"/>
      <c r="C72" s="19"/>
      <c r="D72" s="20">
        <v>15074521</v>
      </c>
      <c r="E72" s="21">
        <v>15074521</v>
      </c>
      <c r="F72" s="21"/>
      <c r="G72" s="21">
        <v>1184624</v>
      </c>
      <c r="H72" s="21">
        <v>1199749</v>
      </c>
      <c r="I72" s="21">
        <v>2384373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2384373</v>
      </c>
      <c r="W72" s="21">
        <v>3768630</v>
      </c>
      <c r="X72" s="21"/>
      <c r="Y72" s="20"/>
      <c r="Z72" s="23">
        <v>15074521</v>
      </c>
    </row>
    <row r="73" spans="1:26" ht="13.5" hidden="1">
      <c r="A73" s="39" t="s">
        <v>106</v>
      </c>
      <c r="B73" s="19">
        <v>13046521</v>
      </c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29447330</v>
      </c>
      <c r="C75" s="28"/>
      <c r="D75" s="29">
        <v>17790967</v>
      </c>
      <c r="E75" s="30">
        <v>17790967</v>
      </c>
      <c r="F75" s="30"/>
      <c r="G75" s="30">
        <v>2975449</v>
      </c>
      <c r="H75" s="30">
        <v>2703983</v>
      </c>
      <c r="I75" s="30">
        <v>5679432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5679432</v>
      </c>
      <c r="W75" s="30">
        <v>4447742</v>
      </c>
      <c r="X75" s="30"/>
      <c r="Y75" s="29"/>
      <c r="Z75" s="31">
        <v>17790967</v>
      </c>
    </row>
    <row r="76" spans="1:26" ht="13.5" hidden="1">
      <c r="A76" s="42" t="s">
        <v>286</v>
      </c>
      <c r="B76" s="32">
        <v>54795167</v>
      </c>
      <c r="C76" s="32"/>
      <c r="D76" s="33">
        <v>90253000</v>
      </c>
      <c r="E76" s="34">
        <v>90253000</v>
      </c>
      <c r="F76" s="34">
        <v>4423552</v>
      </c>
      <c r="G76" s="34">
        <v>8262129</v>
      </c>
      <c r="H76" s="34">
        <v>11287661</v>
      </c>
      <c r="I76" s="34">
        <v>23973342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23973342</v>
      </c>
      <c r="W76" s="34">
        <v>22354000</v>
      </c>
      <c r="X76" s="34"/>
      <c r="Y76" s="33"/>
      <c r="Z76" s="35">
        <v>90253000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24900908</v>
      </c>
      <c r="C78" s="19"/>
      <c r="D78" s="20">
        <v>83222000</v>
      </c>
      <c r="E78" s="21">
        <v>83222000</v>
      </c>
      <c r="F78" s="21">
        <v>4423552</v>
      </c>
      <c r="G78" s="21">
        <v>5620740</v>
      </c>
      <c r="H78" s="21">
        <v>8583677</v>
      </c>
      <c r="I78" s="21">
        <v>18627969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18627969</v>
      </c>
      <c r="W78" s="21">
        <v>20596000</v>
      </c>
      <c r="X78" s="21"/>
      <c r="Y78" s="20"/>
      <c r="Z78" s="23">
        <v>83222000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14539968</v>
      </c>
      <c r="C80" s="19"/>
      <c r="D80" s="20">
        <v>66780000</v>
      </c>
      <c r="E80" s="21">
        <v>66780000</v>
      </c>
      <c r="F80" s="21">
        <v>2654131</v>
      </c>
      <c r="G80" s="21">
        <v>3786614</v>
      </c>
      <c r="H80" s="21">
        <v>7383928</v>
      </c>
      <c r="I80" s="21">
        <v>13824673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13824673</v>
      </c>
      <c r="W80" s="21">
        <v>16278000</v>
      </c>
      <c r="X80" s="21"/>
      <c r="Y80" s="20"/>
      <c r="Z80" s="23">
        <v>66780000</v>
      </c>
    </row>
    <row r="81" spans="1:26" ht="13.5" hidden="1">
      <c r="A81" s="39" t="s">
        <v>105</v>
      </c>
      <c r="B81" s="19">
        <v>10360940</v>
      </c>
      <c r="C81" s="19"/>
      <c r="D81" s="20">
        <v>16442000</v>
      </c>
      <c r="E81" s="21">
        <v>16442000</v>
      </c>
      <c r="F81" s="21">
        <v>1769421</v>
      </c>
      <c r="G81" s="21">
        <v>1834126</v>
      </c>
      <c r="H81" s="21">
        <v>1199749</v>
      </c>
      <c r="I81" s="21">
        <v>4803296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4803296</v>
      </c>
      <c r="W81" s="21">
        <v>4318000</v>
      </c>
      <c r="X81" s="21"/>
      <c r="Y81" s="20"/>
      <c r="Z81" s="23">
        <v>16442000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29894259</v>
      </c>
      <c r="C84" s="28"/>
      <c r="D84" s="29">
        <v>7031000</v>
      </c>
      <c r="E84" s="30">
        <v>7031000</v>
      </c>
      <c r="F84" s="30"/>
      <c r="G84" s="30">
        <v>2641389</v>
      </c>
      <c r="H84" s="30">
        <v>2703984</v>
      </c>
      <c r="I84" s="30">
        <v>5345373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5345373</v>
      </c>
      <c r="W84" s="30">
        <v>1758000</v>
      </c>
      <c r="X84" s="30"/>
      <c r="Y84" s="29"/>
      <c r="Z84" s="31">
        <v>7031000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7136291</v>
      </c>
      <c r="D5" s="357">
        <f t="shared" si="0"/>
        <v>0</v>
      </c>
      <c r="E5" s="356">
        <f t="shared" si="0"/>
        <v>16497000</v>
      </c>
      <c r="F5" s="358">
        <f t="shared" si="0"/>
        <v>16497000</v>
      </c>
      <c r="G5" s="358">
        <f t="shared" si="0"/>
        <v>826376</v>
      </c>
      <c r="H5" s="356">
        <f t="shared" si="0"/>
        <v>126935</v>
      </c>
      <c r="I5" s="356">
        <f t="shared" si="0"/>
        <v>3078491</v>
      </c>
      <c r="J5" s="358">
        <f t="shared" si="0"/>
        <v>4031802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4031802</v>
      </c>
      <c r="X5" s="356">
        <f t="shared" si="0"/>
        <v>4124250</v>
      </c>
      <c r="Y5" s="358">
        <f t="shared" si="0"/>
        <v>-92448</v>
      </c>
      <c r="Z5" s="359">
        <f>+IF(X5&lt;&gt;0,+(Y5/X5)*100,0)</f>
        <v>-2.241571194762684</v>
      </c>
      <c r="AA5" s="360">
        <f>+AA6+AA8+AA11+AA13+AA15</f>
        <v>16497000</v>
      </c>
    </row>
    <row r="6" spans="1:27" ht="13.5">
      <c r="A6" s="361" t="s">
        <v>204</v>
      </c>
      <c r="B6" s="142"/>
      <c r="C6" s="60">
        <f>+C7</f>
        <v>5318535</v>
      </c>
      <c r="D6" s="340">
        <f aca="true" t="shared" si="1" ref="D6:AA6">+D7</f>
        <v>0</v>
      </c>
      <c r="E6" s="60">
        <f t="shared" si="1"/>
        <v>200000</v>
      </c>
      <c r="F6" s="59">
        <f t="shared" si="1"/>
        <v>200000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50000</v>
      </c>
      <c r="Y6" s="59">
        <f t="shared" si="1"/>
        <v>-50000</v>
      </c>
      <c r="Z6" s="61">
        <f>+IF(X6&lt;&gt;0,+(Y6/X6)*100,0)</f>
        <v>-100</v>
      </c>
      <c r="AA6" s="62">
        <f t="shared" si="1"/>
        <v>200000</v>
      </c>
    </row>
    <row r="7" spans="1:27" ht="13.5">
      <c r="A7" s="291" t="s">
        <v>228</v>
      </c>
      <c r="B7" s="142"/>
      <c r="C7" s="60">
        <v>5318535</v>
      </c>
      <c r="D7" s="340"/>
      <c r="E7" s="60">
        <v>200000</v>
      </c>
      <c r="F7" s="59">
        <v>200000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50000</v>
      </c>
      <c r="Y7" s="59">
        <v>-50000</v>
      </c>
      <c r="Z7" s="61">
        <v>-100</v>
      </c>
      <c r="AA7" s="62">
        <v>200000</v>
      </c>
    </row>
    <row r="8" spans="1:27" ht="13.5">
      <c r="A8" s="361" t="s">
        <v>205</v>
      </c>
      <c r="B8" s="142"/>
      <c r="C8" s="60">
        <f aca="true" t="shared" si="2" ref="C8:Y8">SUM(C9:C10)</f>
        <v>1817756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1817756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11297000</v>
      </c>
      <c r="F11" s="364">
        <f t="shared" si="3"/>
        <v>11297000</v>
      </c>
      <c r="G11" s="364">
        <f t="shared" si="3"/>
        <v>826376</v>
      </c>
      <c r="H11" s="362">
        <f t="shared" si="3"/>
        <v>126935</v>
      </c>
      <c r="I11" s="362">
        <f t="shared" si="3"/>
        <v>3078491</v>
      </c>
      <c r="J11" s="364">
        <f t="shared" si="3"/>
        <v>4031802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4031802</v>
      </c>
      <c r="X11" s="362">
        <f t="shared" si="3"/>
        <v>2824250</v>
      </c>
      <c r="Y11" s="364">
        <f t="shared" si="3"/>
        <v>1207552</v>
      </c>
      <c r="Z11" s="365">
        <f>+IF(X11&lt;&gt;0,+(Y11/X11)*100,0)</f>
        <v>42.75655483756749</v>
      </c>
      <c r="AA11" s="366">
        <f t="shared" si="3"/>
        <v>11297000</v>
      </c>
    </row>
    <row r="12" spans="1:27" ht="13.5">
      <c r="A12" s="291" t="s">
        <v>231</v>
      </c>
      <c r="B12" s="136"/>
      <c r="C12" s="60"/>
      <c r="D12" s="340"/>
      <c r="E12" s="60">
        <v>11297000</v>
      </c>
      <c r="F12" s="59">
        <v>11297000</v>
      </c>
      <c r="G12" s="59">
        <v>826376</v>
      </c>
      <c r="H12" s="60">
        <v>126935</v>
      </c>
      <c r="I12" s="60">
        <v>3078491</v>
      </c>
      <c r="J12" s="59">
        <v>4031802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4031802</v>
      </c>
      <c r="X12" s="60">
        <v>2824250</v>
      </c>
      <c r="Y12" s="59">
        <v>1207552</v>
      </c>
      <c r="Z12" s="61">
        <v>42.76</v>
      </c>
      <c r="AA12" s="62">
        <v>11297000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5000000</v>
      </c>
      <c r="F15" s="59">
        <f t="shared" si="5"/>
        <v>5000000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1250000</v>
      </c>
      <c r="Y15" s="59">
        <f t="shared" si="5"/>
        <v>-1250000</v>
      </c>
      <c r="Z15" s="61">
        <f>+IF(X15&lt;&gt;0,+(Y15/X15)*100,0)</f>
        <v>-100</v>
      </c>
      <c r="AA15" s="62">
        <f>SUM(AA16:AA20)</f>
        <v>5000000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5000000</v>
      </c>
      <c r="F20" s="59">
        <v>5000000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1250000</v>
      </c>
      <c r="Y20" s="59">
        <v>-1250000</v>
      </c>
      <c r="Z20" s="61">
        <v>-100</v>
      </c>
      <c r="AA20" s="62">
        <v>5000000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8964798</v>
      </c>
      <c r="D40" s="344">
        <f t="shared" si="9"/>
        <v>0</v>
      </c>
      <c r="E40" s="343">
        <f t="shared" si="9"/>
        <v>2401000</v>
      </c>
      <c r="F40" s="345">
        <f t="shared" si="9"/>
        <v>2401000</v>
      </c>
      <c r="G40" s="345">
        <f t="shared" si="9"/>
        <v>147698</v>
      </c>
      <c r="H40" s="343">
        <f t="shared" si="9"/>
        <v>155938</v>
      </c>
      <c r="I40" s="343">
        <f t="shared" si="9"/>
        <v>268699</v>
      </c>
      <c r="J40" s="345">
        <f t="shared" si="9"/>
        <v>572335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572335</v>
      </c>
      <c r="X40" s="343">
        <f t="shared" si="9"/>
        <v>600250</v>
      </c>
      <c r="Y40" s="345">
        <f t="shared" si="9"/>
        <v>-27915</v>
      </c>
      <c r="Z40" s="336">
        <f>+IF(X40&lt;&gt;0,+(Y40/X40)*100,0)</f>
        <v>-4.650562265722616</v>
      </c>
      <c r="AA40" s="350">
        <f>SUM(AA41:AA49)</f>
        <v>2401000</v>
      </c>
    </row>
    <row r="41" spans="1:27" ht="13.5">
      <c r="A41" s="361" t="s">
        <v>247</v>
      </c>
      <c r="B41" s="142"/>
      <c r="C41" s="362">
        <v>2489261</v>
      </c>
      <c r="D41" s="363"/>
      <c r="E41" s="362"/>
      <c r="F41" s="364"/>
      <c r="G41" s="364">
        <v>147698</v>
      </c>
      <c r="H41" s="362">
        <v>155938</v>
      </c>
      <c r="I41" s="362">
        <v>264464</v>
      </c>
      <c r="J41" s="364">
        <v>568100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568100</v>
      </c>
      <c r="X41" s="362"/>
      <c r="Y41" s="364">
        <v>568100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395476</v>
      </c>
      <c r="D43" s="369"/>
      <c r="E43" s="305"/>
      <c r="F43" s="370"/>
      <c r="G43" s="370"/>
      <c r="H43" s="305"/>
      <c r="I43" s="305">
        <v>2341</v>
      </c>
      <c r="J43" s="370">
        <v>2341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2341</v>
      </c>
      <c r="X43" s="305"/>
      <c r="Y43" s="370">
        <v>2341</v>
      </c>
      <c r="Z43" s="371"/>
      <c r="AA43" s="303"/>
    </row>
    <row r="44" spans="1:27" ht="13.5">
      <c r="A44" s="361" t="s">
        <v>250</v>
      </c>
      <c r="B44" s="136"/>
      <c r="C44" s="60">
        <v>2205</v>
      </c>
      <c r="D44" s="368"/>
      <c r="E44" s="54"/>
      <c r="F44" s="53"/>
      <c r="G44" s="53"/>
      <c r="H44" s="54"/>
      <c r="I44" s="54">
        <v>1894</v>
      </c>
      <c r="J44" s="53">
        <v>1894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1894</v>
      </c>
      <c r="X44" s="54"/>
      <c r="Y44" s="53">
        <v>1894</v>
      </c>
      <c r="Z44" s="94"/>
      <c r="AA44" s="95"/>
    </row>
    <row r="45" spans="1:27" ht="13.5">
      <c r="A45" s="361" t="s">
        <v>251</v>
      </c>
      <c r="B45" s="136"/>
      <c r="C45" s="60">
        <v>6717</v>
      </c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654456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5416683</v>
      </c>
      <c r="D49" s="368"/>
      <c r="E49" s="54">
        <v>2401000</v>
      </c>
      <c r="F49" s="53">
        <v>2401000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600250</v>
      </c>
      <c r="Y49" s="53">
        <v>-600250</v>
      </c>
      <c r="Z49" s="94">
        <v>-100</v>
      </c>
      <c r="AA49" s="95">
        <v>2401000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16101089</v>
      </c>
      <c r="D60" s="346">
        <f t="shared" si="14"/>
        <v>0</v>
      </c>
      <c r="E60" s="219">
        <f t="shared" si="14"/>
        <v>18898000</v>
      </c>
      <c r="F60" s="264">
        <f t="shared" si="14"/>
        <v>18898000</v>
      </c>
      <c r="G60" s="264">
        <f t="shared" si="14"/>
        <v>974074</v>
      </c>
      <c r="H60" s="219">
        <f t="shared" si="14"/>
        <v>282873</v>
      </c>
      <c r="I60" s="219">
        <f t="shared" si="14"/>
        <v>3347190</v>
      </c>
      <c r="J60" s="264">
        <f t="shared" si="14"/>
        <v>4604137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4604137</v>
      </c>
      <c r="X60" s="219">
        <f t="shared" si="14"/>
        <v>4724500</v>
      </c>
      <c r="Y60" s="264">
        <f t="shared" si="14"/>
        <v>-120363</v>
      </c>
      <c r="Z60" s="337">
        <f>+IF(X60&lt;&gt;0,+(Y60/X60)*100,0)</f>
        <v>-2.5476346703354853</v>
      </c>
      <c r="AA60" s="232">
        <f>+AA57+AA54+AA51+AA40+AA37+AA34+AA22+AA5</f>
        <v>18898000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295512125</v>
      </c>
      <c r="D5" s="153">
        <f>SUM(D6:D8)</f>
        <v>0</v>
      </c>
      <c r="E5" s="154">
        <f t="shared" si="0"/>
        <v>281618000</v>
      </c>
      <c r="F5" s="100">
        <f t="shared" si="0"/>
        <v>281618000</v>
      </c>
      <c r="G5" s="100">
        <f t="shared" si="0"/>
        <v>37502</v>
      </c>
      <c r="H5" s="100">
        <f t="shared" si="0"/>
        <v>1945791</v>
      </c>
      <c r="I5" s="100">
        <f t="shared" si="0"/>
        <v>1102238</v>
      </c>
      <c r="J5" s="100">
        <f t="shared" si="0"/>
        <v>3085531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3085531</v>
      </c>
      <c r="X5" s="100">
        <f t="shared" si="0"/>
        <v>70404500</v>
      </c>
      <c r="Y5" s="100">
        <f t="shared" si="0"/>
        <v>-67318969</v>
      </c>
      <c r="Z5" s="137">
        <f>+IF(X5&lt;&gt;0,+(Y5/X5)*100,0)</f>
        <v>-95.61742360218452</v>
      </c>
      <c r="AA5" s="153">
        <f>SUM(AA6:AA8)</f>
        <v>281618000</v>
      </c>
    </row>
    <row r="6" spans="1:27" ht="13.5">
      <c r="A6" s="138" t="s">
        <v>75</v>
      </c>
      <c r="B6" s="136"/>
      <c r="C6" s="155">
        <v>292419761</v>
      </c>
      <c r="D6" s="155"/>
      <c r="E6" s="156">
        <v>40211000</v>
      </c>
      <c r="F6" s="60">
        <v>40211000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10052750</v>
      </c>
      <c r="Y6" s="60">
        <v>-10052750</v>
      </c>
      <c r="Z6" s="140">
        <v>-100</v>
      </c>
      <c r="AA6" s="155">
        <v>40211000</v>
      </c>
    </row>
    <row r="7" spans="1:27" ht="13.5">
      <c r="A7" s="138" t="s">
        <v>76</v>
      </c>
      <c r="B7" s="136"/>
      <c r="C7" s="157">
        <v>3092364</v>
      </c>
      <c r="D7" s="157"/>
      <c r="E7" s="158">
        <v>241407000</v>
      </c>
      <c r="F7" s="159">
        <v>241407000</v>
      </c>
      <c r="G7" s="159">
        <v>37502</v>
      </c>
      <c r="H7" s="159">
        <v>1945791</v>
      </c>
      <c r="I7" s="159">
        <v>1102238</v>
      </c>
      <c r="J7" s="159">
        <v>3085531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3085531</v>
      </c>
      <c r="X7" s="159">
        <v>60351750</v>
      </c>
      <c r="Y7" s="159">
        <v>-57266219</v>
      </c>
      <c r="Z7" s="141">
        <v>-94.89</v>
      </c>
      <c r="AA7" s="157">
        <v>241407000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890000</v>
      </c>
      <c r="F15" s="100">
        <f t="shared" si="2"/>
        <v>890000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222500</v>
      </c>
      <c r="Y15" s="100">
        <f t="shared" si="2"/>
        <v>-222500</v>
      </c>
      <c r="Z15" s="137">
        <f>+IF(X15&lt;&gt;0,+(Y15/X15)*100,0)</f>
        <v>-100</v>
      </c>
      <c r="AA15" s="153">
        <f>SUM(AA16:AA18)</f>
        <v>890000</v>
      </c>
    </row>
    <row r="16" spans="1:27" ht="13.5">
      <c r="A16" s="138" t="s">
        <v>85</v>
      </c>
      <c r="B16" s="136"/>
      <c r="C16" s="155"/>
      <c r="D16" s="155"/>
      <c r="E16" s="156">
        <v>890000</v>
      </c>
      <c r="F16" s="60">
        <v>890000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222500</v>
      </c>
      <c r="Y16" s="60">
        <v>-222500</v>
      </c>
      <c r="Z16" s="140">
        <v>-100</v>
      </c>
      <c r="AA16" s="155">
        <v>890000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361064277</v>
      </c>
      <c r="D19" s="153">
        <f>SUM(D20:D23)</f>
        <v>0</v>
      </c>
      <c r="E19" s="154">
        <f t="shared" si="3"/>
        <v>355144898</v>
      </c>
      <c r="F19" s="100">
        <f t="shared" si="3"/>
        <v>355144898</v>
      </c>
      <c r="G19" s="100">
        <f t="shared" si="3"/>
        <v>30487671</v>
      </c>
      <c r="H19" s="100">
        <f t="shared" si="3"/>
        <v>28409894</v>
      </c>
      <c r="I19" s="100">
        <f t="shared" si="3"/>
        <v>31291688</v>
      </c>
      <c r="J19" s="100">
        <f t="shared" si="3"/>
        <v>90189253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90189253</v>
      </c>
      <c r="X19" s="100">
        <f t="shared" si="3"/>
        <v>88786225</v>
      </c>
      <c r="Y19" s="100">
        <f t="shared" si="3"/>
        <v>1403028</v>
      </c>
      <c r="Z19" s="137">
        <f>+IF(X19&lt;&gt;0,+(Y19/X19)*100,0)</f>
        <v>1.5802316181367098</v>
      </c>
      <c r="AA19" s="153">
        <f>SUM(AA20:AA23)</f>
        <v>355144898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344864711</v>
      </c>
      <c r="D21" s="155"/>
      <c r="E21" s="156">
        <v>332935000</v>
      </c>
      <c r="F21" s="60">
        <v>332935000</v>
      </c>
      <c r="G21" s="60">
        <v>30487671</v>
      </c>
      <c r="H21" s="60">
        <v>27225270</v>
      </c>
      <c r="I21" s="60">
        <v>30091939</v>
      </c>
      <c r="J21" s="60">
        <v>87804880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87804880</v>
      </c>
      <c r="X21" s="60">
        <v>83233750</v>
      </c>
      <c r="Y21" s="60">
        <v>4571130</v>
      </c>
      <c r="Z21" s="140">
        <v>5.49</v>
      </c>
      <c r="AA21" s="155">
        <v>332935000</v>
      </c>
    </row>
    <row r="22" spans="1:27" ht="13.5">
      <c r="A22" s="138" t="s">
        <v>91</v>
      </c>
      <c r="B22" s="136"/>
      <c r="C22" s="157"/>
      <c r="D22" s="157"/>
      <c r="E22" s="158">
        <v>22209898</v>
      </c>
      <c r="F22" s="159">
        <v>22209898</v>
      </c>
      <c r="G22" s="159"/>
      <c r="H22" s="159">
        <v>1184624</v>
      </c>
      <c r="I22" s="159">
        <v>1199749</v>
      </c>
      <c r="J22" s="159">
        <v>2384373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2384373</v>
      </c>
      <c r="X22" s="159">
        <v>5552475</v>
      </c>
      <c r="Y22" s="159">
        <v>-3168102</v>
      </c>
      <c r="Z22" s="141">
        <v>-57.06</v>
      </c>
      <c r="AA22" s="157">
        <v>22209898</v>
      </c>
    </row>
    <row r="23" spans="1:27" ht="13.5">
      <c r="A23" s="138" t="s">
        <v>92</v>
      </c>
      <c r="B23" s="136"/>
      <c r="C23" s="155">
        <v>16199566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>
        <v>1007483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657583885</v>
      </c>
      <c r="D25" s="168">
        <f>+D5+D9+D15+D19+D24</f>
        <v>0</v>
      </c>
      <c r="E25" s="169">
        <f t="shared" si="4"/>
        <v>637652898</v>
      </c>
      <c r="F25" s="73">
        <f t="shared" si="4"/>
        <v>637652898</v>
      </c>
      <c r="G25" s="73">
        <f t="shared" si="4"/>
        <v>30525173</v>
      </c>
      <c r="H25" s="73">
        <f t="shared" si="4"/>
        <v>30355685</v>
      </c>
      <c r="I25" s="73">
        <f t="shared" si="4"/>
        <v>32393926</v>
      </c>
      <c r="J25" s="73">
        <f t="shared" si="4"/>
        <v>93274784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93274784</v>
      </c>
      <c r="X25" s="73">
        <f t="shared" si="4"/>
        <v>159413225</v>
      </c>
      <c r="Y25" s="73">
        <f t="shared" si="4"/>
        <v>-66138441</v>
      </c>
      <c r="Z25" s="170">
        <f>+IF(X25&lt;&gt;0,+(Y25/X25)*100,0)</f>
        <v>-41.488678872157564</v>
      </c>
      <c r="AA25" s="168">
        <f>+AA5+AA9+AA15+AA19+AA24</f>
        <v>637652898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124108456</v>
      </c>
      <c r="D28" s="153">
        <f>SUM(D29:D31)</f>
        <v>0</v>
      </c>
      <c r="E28" s="154">
        <f t="shared" si="5"/>
        <v>79057972</v>
      </c>
      <c r="F28" s="100">
        <f t="shared" si="5"/>
        <v>79057972</v>
      </c>
      <c r="G28" s="100">
        <f t="shared" si="5"/>
        <v>7025142</v>
      </c>
      <c r="H28" s="100">
        <f t="shared" si="5"/>
        <v>6369276</v>
      </c>
      <c r="I28" s="100">
        <f t="shared" si="5"/>
        <v>7823346</v>
      </c>
      <c r="J28" s="100">
        <f t="shared" si="5"/>
        <v>21217764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21217764</v>
      </c>
      <c r="X28" s="100">
        <f t="shared" si="5"/>
        <v>19764493</v>
      </c>
      <c r="Y28" s="100">
        <f t="shared" si="5"/>
        <v>1453271</v>
      </c>
      <c r="Z28" s="137">
        <f>+IF(X28&lt;&gt;0,+(Y28/X28)*100,0)</f>
        <v>7.352938423464746</v>
      </c>
      <c r="AA28" s="153">
        <f>SUM(AA29:AA31)</f>
        <v>79057972</v>
      </c>
    </row>
    <row r="29" spans="1:27" ht="13.5">
      <c r="A29" s="138" t="s">
        <v>75</v>
      </c>
      <c r="B29" s="136"/>
      <c r="C29" s="155">
        <v>19962243</v>
      </c>
      <c r="D29" s="155"/>
      <c r="E29" s="156">
        <v>31437000</v>
      </c>
      <c r="F29" s="60">
        <v>31437000</v>
      </c>
      <c r="G29" s="60">
        <v>3199748</v>
      </c>
      <c r="H29" s="60">
        <v>441676</v>
      </c>
      <c r="I29" s="60">
        <v>2452868</v>
      </c>
      <c r="J29" s="60">
        <v>6094292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6094292</v>
      </c>
      <c r="X29" s="60">
        <v>7859250</v>
      </c>
      <c r="Y29" s="60">
        <v>-1764958</v>
      </c>
      <c r="Z29" s="140">
        <v>-22.46</v>
      </c>
      <c r="AA29" s="155">
        <v>31437000</v>
      </c>
    </row>
    <row r="30" spans="1:27" ht="13.5">
      <c r="A30" s="138" t="s">
        <v>76</v>
      </c>
      <c r="B30" s="136"/>
      <c r="C30" s="157">
        <v>17049157</v>
      </c>
      <c r="D30" s="157"/>
      <c r="E30" s="158">
        <v>25645972</v>
      </c>
      <c r="F30" s="159">
        <v>25645972</v>
      </c>
      <c r="G30" s="159">
        <v>1345456</v>
      </c>
      <c r="H30" s="159">
        <v>2150042</v>
      </c>
      <c r="I30" s="159">
        <v>1504189</v>
      </c>
      <c r="J30" s="159">
        <v>4999687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4999687</v>
      </c>
      <c r="X30" s="159">
        <v>6411493</v>
      </c>
      <c r="Y30" s="159">
        <v>-1411806</v>
      </c>
      <c r="Z30" s="141">
        <v>-22.02</v>
      </c>
      <c r="AA30" s="157">
        <v>25645972</v>
      </c>
    </row>
    <row r="31" spans="1:27" ht="13.5">
      <c r="A31" s="138" t="s">
        <v>77</v>
      </c>
      <c r="B31" s="136"/>
      <c r="C31" s="155">
        <v>87097056</v>
      </c>
      <c r="D31" s="155"/>
      <c r="E31" s="156">
        <v>21975000</v>
      </c>
      <c r="F31" s="60">
        <v>21975000</v>
      </c>
      <c r="G31" s="60">
        <v>2479938</v>
      </c>
      <c r="H31" s="60">
        <v>3777558</v>
      </c>
      <c r="I31" s="60">
        <v>3866289</v>
      </c>
      <c r="J31" s="60">
        <v>10123785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10123785</v>
      </c>
      <c r="X31" s="60">
        <v>5493750</v>
      </c>
      <c r="Y31" s="60">
        <v>4630035</v>
      </c>
      <c r="Z31" s="140">
        <v>84.28</v>
      </c>
      <c r="AA31" s="155">
        <v>21975000</v>
      </c>
    </row>
    <row r="32" spans="1:27" ht="13.5">
      <c r="A32" s="135" t="s">
        <v>78</v>
      </c>
      <c r="B32" s="136"/>
      <c r="C32" s="153">
        <f aca="true" t="shared" si="6" ref="C32:Y32">SUM(C33:C37)</f>
        <v>5259453</v>
      </c>
      <c r="D32" s="153">
        <f>SUM(D33:D37)</f>
        <v>0</v>
      </c>
      <c r="E32" s="154">
        <f t="shared" si="6"/>
        <v>17722000</v>
      </c>
      <c r="F32" s="100">
        <f t="shared" si="6"/>
        <v>17722000</v>
      </c>
      <c r="G32" s="100">
        <f t="shared" si="6"/>
        <v>805566</v>
      </c>
      <c r="H32" s="100">
        <f t="shared" si="6"/>
        <v>378504</v>
      </c>
      <c r="I32" s="100">
        <f t="shared" si="6"/>
        <v>1439359</v>
      </c>
      <c r="J32" s="100">
        <f t="shared" si="6"/>
        <v>2623429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2623429</v>
      </c>
      <c r="X32" s="100">
        <f t="shared" si="6"/>
        <v>4430500</v>
      </c>
      <c r="Y32" s="100">
        <f t="shared" si="6"/>
        <v>-1807071</v>
      </c>
      <c r="Z32" s="137">
        <f>+IF(X32&lt;&gt;0,+(Y32/X32)*100,0)</f>
        <v>-40.78706692246924</v>
      </c>
      <c r="AA32" s="153">
        <f>SUM(AA33:AA37)</f>
        <v>17722000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5259453</v>
      </c>
      <c r="D37" s="157"/>
      <c r="E37" s="158">
        <v>17722000</v>
      </c>
      <c r="F37" s="159">
        <v>17722000</v>
      </c>
      <c r="G37" s="159">
        <v>805566</v>
      </c>
      <c r="H37" s="159">
        <v>378504</v>
      </c>
      <c r="I37" s="159">
        <v>1439359</v>
      </c>
      <c r="J37" s="159">
        <v>2623429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2623429</v>
      </c>
      <c r="X37" s="159">
        <v>4430500</v>
      </c>
      <c r="Y37" s="159">
        <v>-1807071</v>
      </c>
      <c r="Z37" s="141">
        <v>-40.79</v>
      </c>
      <c r="AA37" s="157">
        <v>17722000</v>
      </c>
    </row>
    <row r="38" spans="1:27" ht="13.5">
      <c r="A38" s="135" t="s">
        <v>84</v>
      </c>
      <c r="B38" s="142"/>
      <c r="C38" s="153">
        <f aca="true" t="shared" si="7" ref="C38:Y38">SUM(C39:C41)</f>
        <v>3619512</v>
      </c>
      <c r="D38" s="153">
        <f>SUM(D39:D41)</f>
        <v>0</v>
      </c>
      <c r="E38" s="154">
        <f t="shared" si="7"/>
        <v>20513602</v>
      </c>
      <c r="F38" s="100">
        <f t="shared" si="7"/>
        <v>20513602</v>
      </c>
      <c r="G38" s="100">
        <f t="shared" si="7"/>
        <v>595687</v>
      </c>
      <c r="H38" s="100">
        <f t="shared" si="7"/>
        <v>707047</v>
      </c>
      <c r="I38" s="100">
        <f t="shared" si="7"/>
        <v>661144</v>
      </c>
      <c r="J38" s="100">
        <f t="shared" si="7"/>
        <v>1963878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1963878</v>
      </c>
      <c r="X38" s="100">
        <f t="shared" si="7"/>
        <v>5128401</v>
      </c>
      <c r="Y38" s="100">
        <f t="shared" si="7"/>
        <v>-3164523</v>
      </c>
      <c r="Z38" s="137">
        <f>+IF(X38&lt;&gt;0,+(Y38/X38)*100,0)</f>
        <v>-61.70584164537836</v>
      </c>
      <c r="AA38" s="153">
        <f>SUM(AA39:AA41)</f>
        <v>20513602</v>
      </c>
    </row>
    <row r="39" spans="1:27" ht="13.5">
      <c r="A39" s="138" t="s">
        <v>85</v>
      </c>
      <c r="B39" s="136"/>
      <c r="C39" s="155">
        <v>3619512</v>
      </c>
      <c r="D39" s="155"/>
      <c r="E39" s="156">
        <v>20513602</v>
      </c>
      <c r="F39" s="60">
        <v>20513602</v>
      </c>
      <c r="G39" s="60">
        <v>595687</v>
      </c>
      <c r="H39" s="60">
        <v>707047</v>
      </c>
      <c r="I39" s="60">
        <v>661144</v>
      </c>
      <c r="J39" s="60">
        <v>1963878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1963878</v>
      </c>
      <c r="X39" s="60">
        <v>5128401</v>
      </c>
      <c r="Y39" s="60">
        <v>-3164523</v>
      </c>
      <c r="Z39" s="140">
        <v>-61.71</v>
      </c>
      <c r="AA39" s="155">
        <v>20513602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382261440</v>
      </c>
      <c r="D42" s="153">
        <f>SUM(D43:D46)</f>
        <v>0</v>
      </c>
      <c r="E42" s="154">
        <f t="shared" si="8"/>
        <v>261748000</v>
      </c>
      <c r="F42" s="100">
        <f t="shared" si="8"/>
        <v>261748000</v>
      </c>
      <c r="G42" s="100">
        <f t="shared" si="8"/>
        <v>11080675</v>
      </c>
      <c r="H42" s="100">
        <f t="shared" si="8"/>
        <v>18243021</v>
      </c>
      <c r="I42" s="100">
        <f t="shared" si="8"/>
        <v>17891224</v>
      </c>
      <c r="J42" s="100">
        <f t="shared" si="8"/>
        <v>47214920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47214920</v>
      </c>
      <c r="X42" s="100">
        <f t="shared" si="8"/>
        <v>65437000</v>
      </c>
      <c r="Y42" s="100">
        <f t="shared" si="8"/>
        <v>-18222080</v>
      </c>
      <c r="Z42" s="137">
        <f>+IF(X42&lt;&gt;0,+(Y42/X42)*100,0)</f>
        <v>-27.84675336583279</v>
      </c>
      <c r="AA42" s="153">
        <f>SUM(AA43:AA46)</f>
        <v>261748000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382261440</v>
      </c>
      <c r="D44" s="155"/>
      <c r="E44" s="156">
        <v>233772000</v>
      </c>
      <c r="F44" s="60">
        <v>233772000</v>
      </c>
      <c r="G44" s="60">
        <v>11080675</v>
      </c>
      <c r="H44" s="60">
        <v>18243021</v>
      </c>
      <c r="I44" s="60">
        <v>17891224</v>
      </c>
      <c r="J44" s="60">
        <v>47214920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47214920</v>
      </c>
      <c r="X44" s="60">
        <v>58443000</v>
      </c>
      <c r="Y44" s="60">
        <v>-11228080</v>
      </c>
      <c r="Z44" s="140">
        <v>-19.21</v>
      </c>
      <c r="AA44" s="155">
        <v>233772000</v>
      </c>
    </row>
    <row r="45" spans="1:27" ht="13.5">
      <c r="A45" s="138" t="s">
        <v>91</v>
      </c>
      <c r="B45" s="136"/>
      <c r="C45" s="157"/>
      <c r="D45" s="157"/>
      <c r="E45" s="158">
        <v>27976000</v>
      </c>
      <c r="F45" s="159">
        <v>27976000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6994000</v>
      </c>
      <c r="Y45" s="159">
        <v>-6994000</v>
      </c>
      <c r="Z45" s="141">
        <v>-100</v>
      </c>
      <c r="AA45" s="157">
        <v>27976000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9377839</v>
      </c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524626700</v>
      </c>
      <c r="D48" s="168">
        <f>+D28+D32+D38+D42+D47</f>
        <v>0</v>
      </c>
      <c r="E48" s="169">
        <f t="shared" si="9"/>
        <v>379041574</v>
      </c>
      <c r="F48" s="73">
        <f t="shared" si="9"/>
        <v>379041574</v>
      </c>
      <c r="G48" s="73">
        <f t="shared" si="9"/>
        <v>19507070</v>
      </c>
      <c r="H48" s="73">
        <f t="shared" si="9"/>
        <v>25697848</v>
      </c>
      <c r="I48" s="73">
        <f t="shared" si="9"/>
        <v>27815073</v>
      </c>
      <c r="J48" s="73">
        <f t="shared" si="9"/>
        <v>73019991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73019991</v>
      </c>
      <c r="X48" s="73">
        <f t="shared" si="9"/>
        <v>94760394</v>
      </c>
      <c r="Y48" s="73">
        <f t="shared" si="9"/>
        <v>-21740403</v>
      </c>
      <c r="Z48" s="170">
        <f>+IF(X48&lt;&gt;0,+(Y48/X48)*100,0)</f>
        <v>-22.942499584794888</v>
      </c>
      <c r="AA48" s="168">
        <f>+AA28+AA32+AA38+AA42+AA47</f>
        <v>379041574</v>
      </c>
    </row>
    <row r="49" spans="1:27" ht="13.5">
      <c r="A49" s="148" t="s">
        <v>49</v>
      </c>
      <c r="B49" s="149"/>
      <c r="C49" s="171">
        <f aca="true" t="shared" si="10" ref="C49:Y49">+C25-C48</f>
        <v>132957185</v>
      </c>
      <c r="D49" s="171">
        <f>+D25-D48</f>
        <v>0</v>
      </c>
      <c r="E49" s="172">
        <f t="shared" si="10"/>
        <v>258611324</v>
      </c>
      <c r="F49" s="173">
        <f t="shared" si="10"/>
        <v>258611324</v>
      </c>
      <c r="G49" s="173">
        <f t="shared" si="10"/>
        <v>11018103</v>
      </c>
      <c r="H49" s="173">
        <f t="shared" si="10"/>
        <v>4657837</v>
      </c>
      <c r="I49" s="173">
        <f t="shared" si="10"/>
        <v>4578853</v>
      </c>
      <c r="J49" s="173">
        <f t="shared" si="10"/>
        <v>20254793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20254793</v>
      </c>
      <c r="X49" s="173">
        <f>IF(F25=F48,0,X25-X48)</f>
        <v>64652831</v>
      </c>
      <c r="Y49" s="173">
        <f t="shared" si="10"/>
        <v>-44398038</v>
      </c>
      <c r="Z49" s="174">
        <f>+IF(X49&lt;&gt;0,+(Y49/X49)*100,0)</f>
        <v>-68.67145229881736</v>
      </c>
      <c r="AA49" s="171">
        <f>+AA25-AA48</f>
        <v>258611324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106162459</v>
      </c>
      <c r="D8" s="155">
        <v>0</v>
      </c>
      <c r="E8" s="156">
        <v>123813106</v>
      </c>
      <c r="F8" s="60">
        <v>123813106</v>
      </c>
      <c r="G8" s="60">
        <v>0</v>
      </c>
      <c r="H8" s="60">
        <v>9837837</v>
      </c>
      <c r="I8" s="60">
        <v>7344102</v>
      </c>
      <c r="J8" s="60">
        <v>17181939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17181939</v>
      </c>
      <c r="X8" s="60">
        <v>30953277</v>
      </c>
      <c r="Y8" s="60">
        <v>-13771338</v>
      </c>
      <c r="Z8" s="140">
        <v>-44.49</v>
      </c>
      <c r="AA8" s="155">
        <v>123813106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15074521</v>
      </c>
      <c r="F9" s="60">
        <v>15074521</v>
      </c>
      <c r="G9" s="60">
        <v>0</v>
      </c>
      <c r="H9" s="60">
        <v>1184624</v>
      </c>
      <c r="I9" s="60">
        <v>1199749</v>
      </c>
      <c r="J9" s="60">
        <v>2384373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2384373</v>
      </c>
      <c r="X9" s="60">
        <v>3768630</v>
      </c>
      <c r="Y9" s="60">
        <v>-1384257</v>
      </c>
      <c r="Z9" s="140">
        <v>-36.73</v>
      </c>
      <c r="AA9" s="155">
        <v>15074521</v>
      </c>
    </row>
    <row r="10" spans="1:27" ht="13.5">
      <c r="A10" s="183" t="s">
        <v>106</v>
      </c>
      <c r="B10" s="182"/>
      <c r="C10" s="155">
        <v>13046521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9342502</v>
      </c>
      <c r="D13" s="155">
        <v>0</v>
      </c>
      <c r="E13" s="156">
        <v>9109000</v>
      </c>
      <c r="F13" s="60">
        <v>9109000</v>
      </c>
      <c r="G13" s="60">
        <v>0</v>
      </c>
      <c r="H13" s="60">
        <v>1562444</v>
      </c>
      <c r="I13" s="60">
        <v>0</v>
      </c>
      <c r="J13" s="60">
        <v>1562444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1562444</v>
      </c>
      <c r="X13" s="60">
        <v>2277250</v>
      </c>
      <c r="Y13" s="60">
        <v>-714806</v>
      </c>
      <c r="Z13" s="140">
        <v>-31.39</v>
      </c>
      <c r="AA13" s="155">
        <v>9109000</v>
      </c>
    </row>
    <row r="14" spans="1:27" ht="13.5">
      <c r="A14" s="181" t="s">
        <v>110</v>
      </c>
      <c r="B14" s="185"/>
      <c r="C14" s="155">
        <v>29447330</v>
      </c>
      <c r="D14" s="155">
        <v>0</v>
      </c>
      <c r="E14" s="156">
        <v>17790967</v>
      </c>
      <c r="F14" s="60">
        <v>17790967</v>
      </c>
      <c r="G14" s="60">
        <v>0</v>
      </c>
      <c r="H14" s="60">
        <v>2975449</v>
      </c>
      <c r="I14" s="60">
        <v>2703983</v>
      </c>
      <c r="J14" s="60">
        <v>5679432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5679432</v>
      </c>
      <c r="X14" s="60">
        <v>4447742</v>
      </c>
      <c r="Y14" s="60">
        <v>1231690</v>
      </c>
      <c r="Z14" s="140">
        <v>27.69</v>
      </c>
      <c r="AA14" s="155">
        <v>17790967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257282847</v>
      </c>
      <c r="D19" s="155">
        <v>0</v>
      </c>
      <c r="E19" s="156">
        <v>277744000</v>
      </c>
      <c r="F19" s="60">
        <v>277744000</v>
      </c>
      <c r="G19" s="60">
        <v>37502</v>
      </c>
      <c r="H19" s="60">
        <v>43835</v>
      </c>
      <c r="I19" s="60">
        <v>43835</v>
      </c>
      <c r="J19" s="60">
        <v>125172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125172</v>
      </c>
      <c r="X19" s="60">
        <v>69436000</v>
      </c>
      <c r="Y19" s="60">
        <v>-69310828</v>
      </c>
      <c r="Z19" s="140">
        <v>-99.82</v>
      </c>
      <c r="AA19" s="155">
        <v>277744000</v>
      </c>
    </row>
    <row r="20" spans="1:27" ht="13.5">
      <c r="A20" s="181" t="s">
        <v>35</v>
      </c>
      <c r="B20" s="185"/>
      <c r="C20" s="155">
        <v>3599974</v>
      </c>
      <c r="D20" s="155">
        <v>0</v>
      </c>
      <c r="E20" s="156">
        <v>275001</v>
      </c>
      <c r="F20" s="54">
        <v>275001</v>
      </c>
      <c r="G20" s="54">
        <v>0</v>
      </c>
      <c r="H20" s="54">
        <v>26824</v>
      </c>
      <c r="I20" s="54">
        <v>1120333</v>
      </c>
      <c r="J20" s="54">
        <v>1147157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1147157</v>
      </c>
      <c r="X20" s="54">
        <v>68750</v>
      </c>
      <c r="Y20" s="54">
        <v>1078407</v>
      </c>
      <c r="Z20" s="184">
        <v>1568.59</v>
      </c>
      <c r="AA20" s="130">
        <v>275001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418881633</v>
      </c>
      <c r="D22" s="188">
        <f>SUM(D5:D21)</f>
        <v>0</v>
      </c>
      <c r="E22" s="189">
        <f t="shared" si="0"/>
        <v>443806595</v>
      </c>
      <c r="F22" s="190">
        <f t="shared" si="0"/>
        <v>443806595</v>
      </c>
      <c r="G22" s="190">
        <f t="shared" si="0"/>
        <v>37502</v>
      </c>
      <c r="H22" s="190">
        <f t="shared" si="0"/>
        <v>15631013</v>
      </c>
      <c r="I22" s="190">
        <f t="shared" si="0"/>
        <v>12412002</v>
      </c>
      <c r="J22" s="190">
        <f t="shared" si="0"/>
        <v>28080517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28080517</v>
      </c>
      <c r="X22" s="190">
        <f t="shared" si="0"/>
        <v>110951649</v>
      </c>
      <c r="Y22" s="190">
        <f t="shared" si="0"/>
        <v>-82871132</v>
      </c>
      <c r="Z22" s="191">
        <f>+IF(X22&lt;&gt;0,+(Y22/X22)*100,0)</f>
        <v>-74.69121256593492</v>
      </c>
      <c r="AA22" s="188">
        <f>SUM(AA5:AA21)</f>
        <v>443806595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122520481</v>
      </c>
      <c r="D25" s="155">
        <v>0</v>
      </c>
      <c r="E25" s="156">
        <v>158356913</v>
      </c>
      <c r="F25" s="60">
        <v>158356913</v>
      </c>
      <c r="G25" s="60">
        <v>10632675</v>
      </c>
      <c r="H25" s="60">
        <v>9484807</v>
      </c>
      <c r="I25" s="60">
        <v>10541321</v>
      </c>
      <c r="J25" s="60">
        <v>30658803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30658803</v>
      </c>
      <c r="X25" s="60">
        <v>39589228</v>
      </c>
      <c r="Y25" s="60">
        <v>-8930425</v>
      </c>
      <c r="Z25" s="140">
        <v>-22.56</v>
      </c>
      <c r="AA25" s="155">
        <v>158356913</v>
      </c>
    </row>
    <row r="26" spans="1:27" ht="13.5">
      <c r="A26" s="183" t="s">
        <v>38</v>
      </c>
      <c r="B26" s="182"/>
      <c r="C26" s="155">
        <v>4791780</v>
      </c>
      <c r="D26" s="155">
        <v>0</v>
      </c>
      <c r="E26" s="156">
        <v>5612000</v>
      </c>
      <c r="F26" s="60">
        <v>5612000</v>
      </c>
      <c r="G26" s="60">
        <v>289779</v>
      </c>
      <c r="H26" s="60">
        <v>373479</v>
      </c>
      <c r="I26" s="60">
        <v>367879</v>
      </c>
      <c r="J26" s="60">
        <v>1031137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1031137</v>
      </c>
      <c r="X26" s="60">
        <v>1403000</v>
      </c>
      <c r="Y26" s="60">
        <v>-371863</v>
      </c>
      <c r="Z26" s="140">
        <v>-26.5</v>
      </c>
      <c r="AA26" s="155">
        <v>5612000</v>
      </c>
    </row>
    <row r="27" spans="1:27" ht="13.5">
      <c r="A27" s="183" t="s">
        <v>118</v>
      </c>
      <c r="B27" s="182"/>
      <c r="C27" s="155">
        <v>248541852</v>
      </c>
      <c r="D27" s="155">
        <v>0</v>
      </c>
      <c r="E27" s="156">
        <v>20180201</v>
      </c>
      <c r="F27" s="60">
        <v>20180201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5045050</v>
      </c>
      <c r="Y27" s="60">
        <v>-5045050</v>
      </c>
      <c r="Z27" s="140">
        <v>-100</v>
      </c>
      <c r="AA27" s="155">
        <v>20180201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35936000</v>
      </c>
      <c r="F28" s="60">
        <v>35936000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8984000</v>
      </c>
      <c r="Y28" s="60">
        <v>-8984000</v>
      </c>
      <c r="Z28" s="140">
        <v>-100</v>
      </c>
      <c r="AA28" s="155">
        <v>35936000</v>
      </c>
    </row>
    <row r="29" spans="1:27" ht="13.5">
      <c r="A29" s="183" t="s">
        <v>40</v>
      </c>
      <c r="B29" s="182"/>
      <c r="C29" s="155">
        <v>2644342</v>
      </c>
      <c r="D29" s="155">
        <v>0</v>
      </c>
      <c r="E29" s="156">
        <v>3339464</v>
      </c>
      <c r="F29" s="60">
        <v>3339464</v>
      </c>
      <c r="G29" s="60">
        <v>34542</v>
      </c>
      <c r="H29" s="60">
        <v>34434</v>
      </c>
      <c r="I29" s="60">
        <v>615375</v>
      </c>
      <c r="J29" s="60">
        <v>684351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684351</v>
      </c>
      <c r="X29" s="60">
        <v>834866</v>
      </c>
      <c r="Y29" s="60">
        <v>-150515</v>
      </c>
      <c r="Z29" s="140">
        <v>-18.03</v>
      </c>
      <c r="AA29" s="155">
        <v>3339464</v>
      </c>
    </row>
    <row r="30" spans="1:27" ht="13.5">
      <c r="A30" s="183" t="s">
        <v>119</v>
      </c>
      <c r="B30" s="182"/>
      <c r="C30" s="155">
        <v>3857201</v>
      </c>
      <c r="D30" s="155">
        <v>0</v>
      </c>
      <c r="E30" s="156">
        <v>45563286</v>
      </c>
      <c r="F30" s="60">
        <v>45563286</v>
      </c>
      <c r="G30" s="60">
        <v>0</v>
      </c>
      <c r="H30" s="60">
        <v>5767631</v>
      </c>
      <c r="I30" s="60">
        <v>5201895</v>
      </c>
      <c r="J30" s="60">
        <v>10969526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10969526</v>
      </c>
      <c r="X30" s="60">
        <v>11390822</v>
      </c>
      <c r="Y30" s="60">
        <v>-421296</v>
      </c>
      <c r="Z30" s="140">
        <v>-3.7</v>
      </c>
      <c r="AA30" s="155">
        <v>45563286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18898000</v>
      </c>
      <c r="F31" s="60">
        <v>18898000</v>
      </c>
      <c r="G31" s="60">
        <v>974374</v>
      </c>
      <c r="H31" s="60">
        <v>282829</v>
      </c>
      <c r="I31" s="60">
        <v>3347160</v>
      </c>
      <c r="J31" s="60">
        <v>4604363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4604363</v>
      </c>
      <c r="X31" s="60">
        <v>4724500</v>
      </c>
      <c r="Y31" s="60">
        <v>-120137</v>
      </c>
      <c r="Z31" s="140">
        <v>-2.54</v>
      </c>
      <c r="AA31" s="155">
        <v>18898000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40102710</v>
      </c>
      <c r="F32" s="60">
        <v>40102710</v>
      </c>
      <c r="G32" s="60">
        <v>2750138</v>
      </c>
      <c r="H32" s="60">
        <v>6296486</v>
      </c>
      <c r="I32" s="60">
        <v>1658200</v>
      </c>
      <c r="J32" s="60">
        <v>10704824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10704824</v>
      </c>
      <c r="X32" s="60">
        <v>10025678</v>
      </c>
      <c r="Y32" s="60">
        <v>679146</v>
      </c>
      <c r="Z32" s="140">
        <v>6.77</v>
      </c>
      <c r="AA32" s="155">
        <v>40102710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6000000</v>
      </c>
      <c r="F33" s="60">
        <v>6000000</v>
      </c>
      <c r="G33" s="60">
        <v>143</v>
      </c>
      <c r="H33" s="60">
        <v>0</v>
      </c>
      <c r="I33" s="60">
        <v>0</v>
      </c>
      <c r="J33" s="60">
        <v>143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143</v>
      </c>
      <c r="X33" s="60">
        <v>1500000</v>
      </c>
      <c r="Y33" s="60">
        <v>-1499857</v>
      </c>
      <c r="Z33" s="140">
        <v>-99.99</v>
      </c>
      <c r="AA33" s="155">
        <v>6000000</v>
      </c>
    </row>
    <row r="34" spans="1:27" ht="13.5">
      <c r="A34" s="183" t="s">
        <v>43</v>
      </c>
      <c r="B34" s="182"/>
      <c r="C34" s="155">
        <v>142271044</v>
      </c>
      <c r="D34" s="155">
        <v>0</v>
      </c>
      <c r="E34" s="156">
        <v>45053000</v>
      </c>
      <c r="F34" s="60">
        <v>45053000</v>
      </c>
      <c r="G34" s="60">
        <v>4825419</v>
      </c>
      <c r="H34" s="60">
        <v>3458182</v>
      </c>
      <c r="I34" s="60">
        <v>6083243</v>
      </c>
      <c r="J34" s="60">
        <v>14366844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14366844</v>
      </c>
      <c r="X34" s="60">
        <v>11263250</v>
      </c>
      <c r="Y34" s="60">
        <v>3103594</v>
      </c>
      <c r="Z34" s="140">
        <v>27.56</v>
      </c>
      <c r="AA34" s="155">
        <v>45053000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524626700</v>
      </c>
      <c r="D36" s="188">
        <f>SUM(D25:D35)</f>
        <v>0</v>
      </c>
      <c r="E36" s="189">
        <f t="shared" si="1"/>
        <v>379041574</v>
      </c>
      <c r="F36" s="190">
        <f t="shared" si="1"/>
        <v>379041574</v>
      </c>
      <c r="G36" s="190">
        <f t="shared" si="1"/>
        <v>19507070</v>
      </c>
      <c r="H36" s="190">
        <f t="shared" si="1"/>
        <v>25697848</v>
      </c>
      <c r="I36" s="190">
        <f t="shared" si="1"/>
        <v>27815073</v>
      </c>
      <c r="J36" s="190">
        <f t="shared" si="1"/>
        <v>73019991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73019991</v>
      </c>
      <c r="X36" s="190">
        <f t="shared" si="1"/>
        <v>94760394</v>
      </c>
      <c r="Y36" s="190">
        <f t="shared" si="1"/>
        <v>-21740403</v>
      </c>
      <c r="Z36" s="191">
        <f>+IF(X36&lt;&gt;0,+(Y36/X36)*100,0)</f>
        <v>-22.942499584794888</v>
      </c>
      <c r="AA36" s="188">
        <f>SUM(AA25:AA35)</f>
        <v>379041574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-105745067</v>
      </c>
      <c r="D38" s="199">
        <f>+D22-D36</f>
        <v>0</v>
      </c>
      <c r="E38" s="200">
        <f t="shared" si="2"/>
        <v>64765021</v>
      </c>
      <c r="F38" s="106">
        <f t="shared" si="2"/>
        <v>64765021</v>
      </c>
      <c r="G38" s="106">
        <f t="shared" si="2"/>
        <v>-19469568</v>
      </c>
      <c r="H38" s="106">
        <f t="shared" si="2"/>
        <v>-10066835</v>
      </c>
      <c r="I38" s="106">
        <f t="shared" si="2"/>
        <v>-15403071</v>
      </c>
      <c r="J38" s="106">
        <f t="shared" si="2"/>
        <v>-44939474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-44939474</v>
      </c>
      <c r="X38" s="106">
        <f>IF(F22=F36,0,X22-X36)</f>
        <v>16191255</v>
      </c>
      <c r="Y38" s="106">
        <f t="shared" si="2"/>
        <v>-61130729</v>
      </c>
      <c r="Z38" s="201">
        <f>+IF(X38&lt;&gt;0,+(Y38/X38)*100,0)</f>
        <v>-377.5539882485947</v>
      </c>
      <c r="AA38" s="199">
        <f>+AA22-AA36</f>
        <v>64765021</v>
      </c>
    </row>
    <row r="39" spans="1:27" ht="13.5">
      <c r="A39" s="181" t="s">
        <v>46</v>
      </c>
      <c r="B39" s="185"/>
      <c r="C39" s="155">
        <v>238702252</v>
      </c>
      <c r="D39" s="155">
        <v>0</v>
      </c>
      <c r="E39" s="156">
        <v>193846303</v>
      </c>
      <c r="F39" s="60">
        <v>193846303</v>
      </c>
      <c r="G39" s="60">
        <v>30487671</v>
      </c>
      <c r="H39" s="60">
        <v>14724672</v>
      </c>
      <c r="I39" s="60">
        <v>19981924</v>
      </c>
      <c r="J39" s="60">
        <v>65194267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65194267</v>
      </c>
      <c r="X39" s="60">
        <v>48461576</v>
      </c>
      <c r="Y39" s="60">
        <v>16732691</v>
      </c>
      <c r="Z39" s="140">
        <v>34.53</v>
      </c>
      <c r="AA39" s="155">
        <v>193846303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132957185</v>
      </c>
      <c r="D42" s="206">
        <f>SUM(D38:D41)</f>
        <v>0</v>
      </c>
      <c r="E42" s="207">
        <f t="shared" si="3"/>
        <v>258611324</v>
      </c>
      <c r="F42" s="88">
        <f t="shared" si="3"/>
        <v>258611324</v>
      </c>
      <c r="G42" s="88">
        <f t="shared" si="3"/>
        <v>11018103</v>
      </c>
      <c r="H42" s="88">
        <f t="shared" si="3"/>
        <v>4657837</v>
      </c>
      <c r="I42" s="88">
        <f t="shared" si="3"/>
        <v>4578853</v>
      </c>
      <c r="J42" s="88">
        <f t="shared" si="3"/>
        <v>20254793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20254793</v>
      </c>
      <c r="X42" s="88">
        <f t="shared" si="3"/>
        <v>64652831</v>
      </c>
      <c r="Y42" s="88">
        <f t="shared" si="3"/>
        <v>-44398038</v>
      </c>
      <c r="Z42" s="208">
        <f>+IF(X42&lt;&gt;0,+(Y42/X42)*100,0)</f>
        <v>-68.67145229881736</v>
      </c>
      <c r="AA42" s="206">
        <f>SUM(AA38:AA41)</f>
        <v>258611324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132957185</v>
      </c>
      <c r="D44" s="210">
        <f>+D42-D43</f>
        <v>0</v>
      </c>
      <c r="E44" s="211">
        <f t="shared" si="4"/>
        <v>258611324</v>
      </c>
      <c r="F44" s="77">
        <f t="shared" si="4"/>
        <v>258611324</v>
      </c>
      <c r="G44" s="77">
        <f t="shared" si="4"/>
        <v>11018103</v>
      </c>
      <c r="H44" s="77">
        <f t="shared" si="4"/>
        <v>4657837</v>
      </c>
      <c r="I44" s="77">
        <f t="shared" si="4"/>
        <v>4578853</v>
      </c>
      <c r="J44" s="77">
        <f t="shared" si="4"/>
        <v>20254793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20254793</v>
      </c>
      <c r="X44" s="77">
        <f t="shared" si="4"/>
        <v>64652831</v>
      </c>
      <c r="Y44" s="77">
        <f t="shared" si="4"/>
        <v>-44398038</v>
      </c>
      <c r="Z44" s="212">
        <f>+IF(X44&lt;&gt;0,+(Y44/X44)*100,0)</f>
        <v>-68.67145229881736</v>
      </c>
      <c r="AA44" s="210">
        <f>+AA42-AA43</f>
        <v>258611324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132957185</v>
      </c>
      <c r="D46" s="206">
        <f>SUM(D44:D45)</f>
        <v>0</v>
      </c>
      <c r="E46" s="207">
        <f t="shared" si="5"/>
        <v>258611324</v>
      </c>
      <c r="F46" s="88">
        <f t="shared" si="5"/>
        <v>258611324</v>
      </c>
      <c r="G46" s="88">
        <f t="shared" si="5"/>
        <v>11018103</v>
      </c>
      <c r="H46" s="88">
        <f t="shared" si="5"/>
        <v>4657837</v>
      </c>
      <c r="I46" s="88">
        <f t="shared" si="5"/>
        <v>4578853</v>
      </c>
      <c r="J46" s="88">
        <f t="shared" si="5"/>
        <v>20254793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20254793</v>
      </c>
      <c r="X46" s="88">
        <f t="shared" si="5"/>
        <v>64652831</v>
      </c>
      <c r="Y46" s="88">
        <f t="shared" si="5"/>
        <v>-44398038</v>
      </c>
      <c r="Z46" s="208">
        <f>+IF(X46&lt;&gt;0,+(Y46/X46)*100,0)</f>
        <v>-68.67145229881736</v>
      </c>
      <c r="AA46" s="206">
        <f>SUM(AA44:AA45)</f>
        <v>258611324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132957185</v>
      </c>
      <c r="D48" s="217">
        <f>SUM(D46:D47)</f>
        <v>0</v>
      </c>
      <c r="E48" s="218">
        <f t="shared" si="6"/>
        <v>258611324</v>
      </c>
      <c r="F48" s="219">
        <f t="shared" si="6"/>
        <v>258611324</v>
      </c>
      <c r="G48" s="219">
        <f t="shared" si="6"/>
        <v>11018103</v>
      </c>
      <c r="H48" s="220">
        <f t="shared" si="6"/>
        <v>4657837</v>
      </c>
      <c r="I48" s="220">
        <f t="shared" si="6"/>
        <v>4578853</v>
      </c>
      <c r="J48" s="220">
        <f t="shared" si="6"/>
        <v>20254793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20254793</v>
      </c>
      <c r="X48" s="220">
        <f t="shared" si="6"/>
        <v>64652831</v>
      </c>
      <c r="Y48" s="220">
        <f t="shared" si="6"/>
        <v>-44398038</v>
      </c>
      <c r="Z48" s="221">
        <f>+IF(X48&lt;&gt;0,+(Y48/X48)*100,0)</f>
        <v>-68.67145229881736</v>
      </c>
      <c r="AA48" s="222">
        <f>SUM(AA46:AA47)</f>
        <v>258611324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1120000</v>
      </c>
      <c r="F5" s="100">
        <f t="shared" si="0"/>
        <v>1120000</v>
      </c>
      <c r="G5" s="100">
        <f t="shared" si="0"/>
        <v>0</v>
      </c>
      <c r="H5" s="100">
        <f t="shared" si="0"/>
        <v>316123</v>
      </c>
      <c r="I5" s="100">
        <f t="shared" si="0"/>
        <v>6200</v>
      </c>
      <c r="J5" s="100">
        <f t="shared" si="0"/>
        <v>322323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322323</v>
      </c>
      <c r="X5" s="100">
        <f t="shared" si="0"/>
        <v>280000</v>
      </c>
      <c r="Y5" s="100">
        <f t="shared" si="0"/>
        <v>42323</v>
      </c>
      <c r="Z5" s="137">
        <f>+IF(X5&lt;&gt;0,+(Y5/X5)*100,0)</f>
        <v>15.11535714285714</v>
      </c>
      <c r="AA5" s="153">
        <f>SUM(AA6:AA8)</f>
        <v>1120000</v>
      </c>
    </row>
    <row r="6" spans="1:27" ht="13.5">
      <c r="A6" s="138" t="s">
        <v>75</v>
      </c>
      <c r="B6" s="136"/>
      <c r="C6" s="155"/>
      <c r="D6" s="155"/>
      <c r="E6" s="156">
        <v>800000</v>
      </c>
      <c r="F6" s="60">
        <v>800000</v>
      </c>
      <c r="G6" s="60"/>
      <c r="H6" s="60">
        <v>316123</v>
      </c>
      <c r="I6" s="60"/>
      <c r="J6" s="60">
        <v>316123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316123</v>
      </c>
      <c r="X6" s="60">
        <v>200000</v>
      </c>
      <c r="Y6" s="60">
        <v>116123</v>
      </c>
      <c r="Z6" s="140">
        <v>58.06</v>
      </c>
      <c r="AA6" s="62">
        <v>800000</v>
      </c>
    </row>
    <row r="7" spans="1:27" ht="13.5">
      <c r="A7" s="138" t="s">
        <v>76</v>
      </c>
      <c r="B7" s="136"/>
      <c r="C7" s="157"/>
      <c r="D7" s="157"/>
      <c r="E7" s="158">
        <v>160000</v>
      </c>
      <c r="F7" s="159">
        <v>160000</v>
      </c>
      <c r="G7" s="159"/>
      <c r="H7" s="159"/>
      <c r="I7" s="159">
        <v>6200</v>
      </c>
      <c r="J7" s="159">
        <v>6200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6200</v>
      </c>
      <c r="X7" s="159">
        <v>40000</v>
      </c>
      <c r="Y7" s="159">
        <v>-33800</v>
      </c>
      <c r="Z7" s="141">
        <v>-84.5</v>
      </c>
      <c r="AA7" s="225">
        <v>160000</v>
      </c>
    </row>
    <row r="8" spans="1:27" ht="13.5">
      <c r="A8" s="138" t="s">
        <v>77</v>
      </c>
      <c r="B8" s="136"/>
      <c r="C8" s="155"/>
      <c r="D8" s="155"/>
      <c r="E8" s="156">
        <v>160000</v>
      </c>
      <c r="F8" s="60">
        <v>160000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40000</v>
      </c>
      <c r="Y8" s="60">
        <v>-40000</v>
      </c>
      <c r="Z8" s="140">
        <v>-100</v>
      </c>
      <c r="AA8" s="62">
        <v>160000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2678000</v>
      </c>
      <c r="F9" s="100">
        <f t="shared" si="1"/>
        <v>2678000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669500</v>
      </c>
      <c r="Y9" s="100">
        <f t="shared" si="1"/>
        <v>-669500</v>
      </c>
      <c r="Z9" s="137">
        <f>+IF(X9&lt;&gt;0,+(Y9/X9)*100,0)</f>
        <v>-100</v>
      </c>
      <c r="AA9" s="102">
        <f>SUM(AA10:AA14)</f>
        <v>2678000</v>
      </c>
    </row>
    <row r="10" spans="1:27" ht="13.5">
      <c r="A10" s="138" t="s">
        <v>79</v>
      </c>
      <c r="B10" s="136"/>
      <c r="C10" s="155"/>
      <c r="D10" s="155"/>
      <c r="E10" s="156">
        <v>2468000</v>
      </c>
      <c r="F10" s="60">
        <v>2468000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617000</v>
      </c>
      <c r="Y10" s="60">
        <v>-617000</v>
      </c>
      <c r="Z10" s="140">
        <v>-100</v>
      </c>
      <c r="AA10" s="62">
        <v>2468000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210000</v>
      </c>
      <c r="F14" s="159">
        <v>210000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52500</v>
      </c>
      <c r="Y14" s="159">
        <v>-52500</v>
      </c>
      <c r="Z14" s="141">
        <v>-100</v>
      </c>
      <c r="AA14" s="225">
        <v>210000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2454000</v>
      </c>
      <c r="F15" s="100">
        <f t="shared" si="2"/>
        <v>2454000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613500</v>
      </c>
      <c r="Y15" s="100">
        <f t="shared" si="2"/>
        <v>-613500</v>
      </c>
      <c r="Z15" s="137">
        <f>+IF(X15&lt;&gt;0,+(Y15/X15)*100,0)</f>
        <v>-100</v>
      </c>
      <c r="AA15" s="102">
        <f>SUM(AA16:AA18)</f>
        <v>2454000</v>
      </c>
    </row>
    <row r="16" spans="1:27" ht="13.5">
      <c r="A16" s="138" t="s">
        <v>85</v>
      </c>
      <c r="B16" s="136"/>
      <c r="C16" s="155"/>
      <c r="D16" s="155"/>
      <c r="E16" s="156">
        <v>455000</v>
      </c>
      <c r="F16" s="60">
        <v>455000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113750</v>
      </c>
      <c r="Y16" s="60">
        <v>-113750</v>
      </c>
      <c r="Z16" s="140">
        <v>-100</v>
      </c>
      <c r="AA16" s="62">
        <v>455000</v>
      </c>
    </row>
    <row r="17" spans="1:27" ht="13.5">
      <c r="A17" s="138" t="s">
        <v>86</v>
      </c>
      <c r="B17" s="136"/>
      <c r="C17" s="155"/>
      <c r="D17" s="155"/>
      <c r="E17" s="156">
        <v>1999000</v>
      </c>
      <c r="F17" s="60">
        <v>1999000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499750</v>
      </c>
      <c r="Y17" s="60">
        <v>-499750</v>
      </c>
      <c r="Z17" s="140">
        <v>-100</v>
      </c>
      <c r="AA17" s="62">
        <v>1999000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203075220</v>
      </c>
      <c r="D19" s="153">
        <f>SUM(D20:D23)</f>
        <v>0</v>
      </c>
      <c r="E19" s="154">
        <f t="shared" si="3"/>
        <v>189785000</v>
      </c>
      <c r="F19" s="100">
        <f t="shared" si="3"/>
        <v>189785000</v>
      </c>
      <c r="G19" s="100">
        <f t="shared" si="3"/>
        <v>32251610</v>
      </c>
      <c r="H19" s="100">
        <f t="shared" si="3"/>
        <v>19824544</v>
      </c>
      <c r="I19" s="100">
        <f t="shared" si="3"/>
        <v>26839892</v>
      </c>
      <c r="J19" s="100">
        <f t="shared" si="3"/>
        <v>78916046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78916046</v>
      </c>
      <c r="X19" s="100">
        <f t="shared" si="3"/>
        <v>47446250</v>
      </c>
      <c r="Y19" s="100">
        <f t="shared" si="3"/>
        <v>31469796</v>
      </c>
      <c r="Z19" s="137">
        <f>+IF(X19&lt;&gt;0,+(Y19/X19)*100,0)</f>
        <v>66.32725663250521</v>
      </c>
      <c r="AA19" s="102">
        <f>SUM(AA20:AA23)</f>
        <v>189785000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203075220</v>
      </c>
      <c r="D21" s="155"/>
      <c r="E21" s="156">
        <v>189785000</v>
      </c>
      <c r="F21" s="60">
        <v>189785000</v>
      </c>
      <c r="G21" s="60">
        <v>32251610</v>
      </c>
      <c r="H21" s="60">
        <v>10446519</v>
      </c>
      <c r="I21" s="60">
        <v>17461867</v>
      </c>
      <c r="J21" s="60">
        <v>60159996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60159996</v>
      </c>
      <c r="X21" s="60">
        <v>47446250</v>
      </c>
      <c r="Y21" s="60">
        <v>12713746</v>
      </c>
      <c r="Z21" s="140">
        <v>26.8</v>
      </c>
      <c r="AA21" s="62">
        <v>189785000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>
        <v>9378025</v>
      </c>
      <c r="I22" s="159">
        <v>9378025</v>
      </c>
      <c r="J22" s="159">
        <v>18756050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18756050</v>
      </c>
      <c r="X22" s="159"/>
      <c r="Y22" s="159">
        <v>18756050</v>
      </c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203075220</v>
      </c>
      <c r="D25" s="217">
        <f>+D5+D9+D15+D19+D24</f>
        <v>0</v>
      </c>
      <c r="E25" s="230">
        <f t="shared" si="4"/>
        <v>196037000</v>
      </c>
      <c r="F25" s="219">
        <f t="shared" si="4"/>
        <v>196037000</v>
      </c>
      <c r="G25" s="219">
        <f t="shared" si="4"/>
        <v>32251610</v>
      </c>
      <c r="H25" s="219">
        <f t="shared" si="4"/>
        <v>20140667</v>
      </c>
      <c r="I25" s="219">
        <f t="shared" si="4"/>
        <v>26846092</v>
      </c>
      <c r="J25" s="219">
        <f t="shared" si="4"/>
        <v>79238369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79238369</v>
      </c>
      <c r="X25" s="219">
        <f t="shared" si="4"/>
        <v>49009250</v>
      </c>
      <c r="Y25" s="219">
        <f t="shared" si="4"/>
        <v>30229119</v>
      </c>
      <c r="Z25" s="231">
        <f>+IF(X25&lt;&gt;0,+(Y25/X25)*100,0)</f>
        <v>61.680435836092165</v>
      </c>
      <c r="AA25" s="232">
        <f>+AA5+AA9+AA15+AA19+AA24</f>
        <v>196037000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203075220</v>
      </c>
      <c r="D28" s="155"/>
      <c r="E28" s="156">
        <v>191379000</v>
      </c>
      <c r="F28" s="60">
        <v>191379000</v>
      </c>
      <c r="G28" s="60">
        <v>32251610</v>
      </c>
      <c r="H28" s="60">
        <v>15899139</v>
      </c>
      <c r="I28" s="60">
        <v>26846092</v>
      </c>
      <c r="J28" s="60">
        <v>74996841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74996841</v>
      </c>
      <c r="X28" s="60">
        <v>47844750</v>
      </c>
      <c r="Y28" s="60">
        <v>27152091</v>
      </c>
      <c r="Z28" s="140">
        <v>56.75</v>
      </c>
      <c r="AA28" s="155">
        <v>191379000</v>
      </c>
    </row>
    <row r="29" spans="1:27" ht="13.5">
      <c r="A29" s="234" t="s">
        <v>134</v>
      </c>
      <c r="B29" s="136"/>
      <c r="C29" s="155"/>
      <c r="D29" s="155"/>
      <c r="E29" s="156">
        <v>2468000</v>
      </c>
      <c r="F29" s="60">
        <v>2468000</v>
      </c>
      <c r="G29" s="60"/>
      <c r="H29" s="60">
        <v>4241528</v>
      </c>
      <c r="I29" s="60"/>
      <c r="J29" s="60">
        <v>4241528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4241528</v>
      </c>
      <c r="X29" s="60">
        <v>617000</v>
      </c>
      <c r="Y29" s="60">
        <v>3624528</v>
      </c>
      <c r="Z29" s="140">
        <v>587.44</v>
      </c>
      <c r="AA29" s="62">
        <v>2468000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203075220</v>
      </c>
      <c r="D32" s="210">
        <f>SUM(D28:D31)</f>
        <v>0</v>
      </c>
      <c r="E32" s="211">
        <f t="shared" si="5"/>
        <v>193847000</v>
      </c>
      <c r="F32" s="77">
        <f t="shared" si="5"/>
        <v>193847000</v>
      </c>
      <c r="G32" s="77">
        <f t="shared" si="5"/>
        <v>32251610</v>
      </c>
      <c r="H32" s="77">
        <f t="shared" si="5"/>
        <v>20140667</v>
      </c>
      <c r="I32" s="77">
        <f t="shared" si="5"/>
        <v>26846092</v>
      </c>
      <c r="J32" s="77">
        <f t="shared" si="5"/>
        <v>79238369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79238369</v>
      </c>
      <c r="X32" s="77">
        <f t="shared" si="5"/>
        <v>48461750</v>
      </c>
      <c r="Y32" s="77">
        <f t="shared" si="5"/>
        <v>30776619</v>
      </c>
      <c r="Z32" s="212">
        <f>+IF(X32&lt;&gt;0,+(Y32/X32)*100,0)</f>
        <v>63.507031834384854</v>
      </c>
      <c r="AA32" s="79">
        <f>SUM(AA28:AA31)</f>
        <v>193847000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750000</v>
      </c>
      <c r="F34" s="60">
        <v>750000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187500</v>
      </c>
      <c r="Y34" s="60">
        <v>-187500</v>
      </c>
      <c r="Z34" s="140">
        <v>-100</v>
      </c>
      <c r="AA34" s="62">
        <v>750000</v>
      </c>
    </row>
    <row r="35" spans="1:27" ht="13.5">
      <c r="A35" s="237" t="s">
        <v>53</v>
      </c>
      <c r="B35" s="136"/>
      <c r="C35" s="155"/>
      <c r="D35" s="155"/>
      <c r="E35" s="156">
        <v>1440000</v>
      </c>
      <c r="F35" s="60">
        <v>1440000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360000</v>
      </c>
      <c r="Y35" s="60">
        <v>-360000</v>
      </c>
      <c r="Z35" s="140">
        <v>-100</v>
      </c>
      <c r="AA35" s="62">
        <v>1440000</v>
      </c>
    </row>
    <row r="36" spans="1:27" ht="13.5">
      <c r="A36" s="238" t="s">
        <v>139</v>
      </c>
      <c r="B36" s="149"/>
      <c r="C36" s="222">
        <f aca="true" t="shared" si="6" ref="C36:Y36">SUM(C32:C35)</f>
        <v>203075220</v>
      </c>
      <c r="D36" s="222">
        <f>SUM(D32:D35)</f>
        <v>0</v>
      </c>
      <c r="E36" s="218">
        <f t="shared" si="6"/>
        <v>196037000</v>
      </c>
      <c r="F36" s="220">
        <f t="shared" si="6"/>
        <v>196037000</v>
      </c>
      <c r="G36" s="220">
        <f t="shared" si="6"/>
        <v>32251610</v>
      </c>
      <c r="H36" s="220">
        <f t="shared" si="6"/>
        <v>20140667</v>
      </c>
      <c r="I36" s="220">
        <f t="shared" si="6"/>
        <v>26846092</v>
      </c>
      <c r="J36" s="220">
        <f t="shared" si="6"/>
        <v>79238369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79238369</v>
      </c>
      <c r="X36" s="220">
        <f t="shared" si="6"/>
        <v>49009250</v>
      </c>
      <c r="Y36" s="220">
        <f t="shared" si="6"/>
        <v>30229119</v>
      </c>
      <c r="Z36" s="221">
        <f>+IF(X36&lt;&gt;0,+(Y36/X36)*100,0)</f>
        <v>61.680435836092165</v>
      </c>
      <c r="AA36" s="239">
        <f>SUM(AA32:AA35)</f>
        <v>196037000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153300175</v>
      </c>
      <c r="D6" s="155"/>
      <c r="E6" s="59">
        <v>8000</v>
      </c>
      <c r="F6" s="60">
        <v>8000</v>
      </c>
      <c r="G6" s="60">
        <v>100354720</v>
      </c>
      <c r="H6" s="60">
        <v>25295777</v>
      </c>
      <c r="I6" s="60">
        <v>69069161</v>
      </c>
      <c r="J6" s="60">
        <v>69069161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69069161</v>
      </c>
      <c r="X6" s="60">
        <v>2000</v>
      </c>
      <c r="Y6" s="60">
        <v>69067161</v>
      </c>
      <c r="Z6" s="140">
        <v>3453358.05</v>
      </c>
      <c r="AA6" s="62">
        <v>8000</v>
      </c>
    </row>
    <row r="7" spans="1:27" ht="13.5">
      <c r="A7" s="249" t="s">
        <v>144</v>
      </c>
      <c r="B7" s="182"/>
      <c r="C7" s="155"/>
      <c r="D7" s="155"/>
      <c r="E7" s="59">
        <v>145165000</v>
      </c>
      <c r="F7" s="60">
        <v>145165000</v>
      </c>
      <c r="G7" s="60"/>
      <c r="H7" s="60">
        <v>238996228</v>
      </c>
      <c r="I7" s="60">
        <v>159309202</v>
      </c>
      <c r="J7" s="60">
        <v>159309202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159309202</v>
      </c>
      <c r="X7" s="60">
        <v>36291250</v>
      </c>
      <c r="Y7" s="60">
        <v>123017952</v>
      </c>
      <c r="Z7" s="140">
        <v>338.97</v>
      </c>
      <c r="AA7" s="62">
        <v>145165000</v>
      </c>
    </row>
    <row r="8" spans="1:27" ht="13.5">
      <c r="A8" s="249" t="s">
        <v>145</v>
      </c>
      <c r="B8" s="182"/>
      <c r="C8" s="155">
        <v>26413057</v>
      </c>
      <c r="D8" s="155"/>
      <c r="E8" s="59">
        <v>210706000</v>
      </c>
      <c r="F8" s="60">
        <v>210706000</v>
      </c>
      <c r="G8" s="60">
        <v>518798182</v>
      </c>
      <c r="H8" s="60">
        <v>527144833</v>
      </c>
      <c r="I8" s="60">
        <v>534341348</v>
      </c>
      <c r="J8" s="60">
        <v>534341348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534341348</v>
      </c>
      <c r="X8" s="60">
        <v>52676500</v>
      </c>
      <c r="Y8" s="60">
        <v>481664848</v>
      </c>
      <c r="Z8" s="140">
        <v>914.38</v>
      </c>
      <c r="AA8" s="62">
        <v>210706000</v>
      </c>
    </row>
    <row r="9" spans="1:27" ht="13.5">
      <c r="A9" s="249" t="s">
        <v>146</v>
      </c>
      <c r="B9" s="182"/>
      <c r="C9" s="155">
        <v>2653715</v>
      </c>
      <c r="D9" s="155"/>
      <c r="E9" s="59">
        <v>4335000</v>
      </c>
      <c r="F9" s="60">
        <v>4335000</v>
      </c>
      <c r="G9" s="60">
        <v>24407921</v>
      </c>
      <c r="H9" s="60">
        <v>18427712</v>
      </c>
      <c r="I9" s="60">
        <v>4488407</v>
      </c>
      <c r="J9" s="60">
        <v>4488407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4488407</v>
      </c>
      <c r="X9" s="60">
        <v>1083750</v>
      </c>
      <c r="Y9" s="60">
        <v>3404657</v>
      </c>
      <c r="Z9" s="140">
        <v>314.16</v>
      </c>
      <c r="AA9" s="62">
        <v>4335000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3353663</v>
      </c>
      <c r="D11" s="155"/>
      <c r="E11" s="59">
        <v>4124000</v>
      </c>
      <c r="F11" s="60">
        <v>4124000</v>
      </c>
      <c r="G11" s="60">
        <v>4503991</v>
      </c>
      <c r="H11" s="60">
        <v>4503997</v>
      </c>
      <c r="I11" s="60">
        <v>4533328</v>
      </c>
      <c r="J11" s="60">
        <v>4533328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4533328</v>
      </c>
      <c r="X11" s="60">
        <v>1031000</v>
      </c>
      <c r="Y11" s="60">
        <v>3502328</v>
      </c>
      <c r="Z11" s="140">
        <v>339.7</v>
      </c>
      <c r="AA11" s="62">
        <v>4124000</v>
      </c>
    </row>
    <row r="12" spans="1:27" ht="13.5">
      <c r="A12" s="250" t="s">
        <v>56</v>
      </c>
      <c r="B12" s="251"/>
      <c r="C12" s="168">
        <f aca="true" t="shared" si="0" ref="C12:Y12">SUM(C6:C11)</f>
        <v>185720610</v>
      </c>
      <c r="D12" s="168">
        <f>SUM(D6:D11)</f>
        <v>0</v>
      </c>
      <c r="E12" s="72">
        <f t="shared" si="0"/>
        <v>364338000</v>
      </c>
      <c r="F12" s="73">
        <f t="shared" si="0"/>
        <v>364338000</v>
      </c>
      <c r="G12" s="73">
        <f t="shared" si="0"/>
        <v>648064814</v>
      </c>
      <c r="H12" s="73">
        <f t="shared" si="0"/>
        <v>814368547</v>
      </c>
      <c r="I12" s="73">
        <f t="shared" si="0"/>
        <v>771741446</v>
      </c>
      <c r="J12" s="73">
        <f t="shared" si="0"/>
        <v>771741446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771741446</v>
      </c>
      <c r="X12" s="73">
        <f t="shared" si="0"/>
        <v>91084500</v>
      </c>
      <c r="Y12" s="73">
        <f t="shared" si="0"/>
        <v>680656946</v>
      </c>
      <c r="Z12" s="170">
        <f>+IF(X12&lt;&gt;0,+(Y12/X12)*100,0)</f>
        <v>747.280762369009</v>
      </c>
      <c r="AA12" s="74">
        <f>SUM(AA6:AA11)</f>
        <v>364338000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915367832</v>
      </c>
      <c r="D19" s="155"/>
      <c r="E19" s="59">
        <v>1063422000</v>
      </c>
      <c r="F19" s="60">
        <v>1063422000</v>
      </c>
      <c r="G19" s="60">
        <v>915367832</v>
      </c>
      <c r="H19" s="60">
        <v>915367832</v>
      </c>
      <c r="I19" s="60">
        <v>915367832</v>
      </c>
      <c r="J19" s="60">
        <v>915367832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915367832</v>
      </c>
      <c r="X19" s="60">
        <v>265855500</v>
      </c>
      <c r="Y19" s="60">
        <v>649512332</v>
      </c>
      <c r="Z19" s="140">
        <v>244.31</v>
      </c>
      <c r="AA19" s="62">
        <v>1063422000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49042</v>
      </c>
      <c r="D22" s="155"/>
      <c r="E22" s="59">
        <v>47000</v>
      </c>
      <c r="F22" s="60">
        <v>47000</v>
      </c>
      <c r="G22" s="60">
        <v>49000</v>
      </c>
      <c r="H22" s="60">
        <v>49000</v>
      </c>
      <c r="I22" s="60">
        <v>49000</v>
      </c>
      <c r="J22" s="60">
        <v>49000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49000</v>
      </c>
      <c r="X22" s="60">
        <v>11750</v>
      </c>
      <c r="Y22" s="60">
        <v>37250</v>
      </c>
      <c r="Z22" s="140">
        <v>317.02</v>
      </c>
      <c r="AA22" s="62">
        <v>47000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915416874</v>
      </c>
      <c r="D24" s="168">
        <f>SUM(D15:D23)</f>
        <v>0</v>
      </c>
      <c r="E24" s="76">
        <f t="shared" si="1"/>
        <v>1063469000</v>
      </c>
      <c r="F24" s="77">
        <f t="shared" si="1"/>
        <v>1063469000</v>
      </c>
      <c r="G24" s="77">
        <f t="shared" si="1"/>
        <v>915416832</v>
      </c>
      <c r="H24" s="77">
        <f t="shared" si="1"/>
        <v>915416832</v>
      </c>
      <c r="I24" s="77">
        <f t="shared" si="1"/>
        <v>915416832</v>
      </c>
      <c r="J24" s="77">
        <f t="shared" si="1"/>
        <v>915416832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915416832</v>
      </c>
      <c r="X24" s="77">
        <f t="shared" si="1"/>
        <v>265867250</v>
      </c>
      <c r="Y24" s="77">
        <f t="shared" si="1"/>
        <v>649549582</v>
      </c>
      <c r="Z24" s="212">
        <f>+IF(X24&lt;&gt;0,+(Y24/X24)*100,0)</f>
        <v>244.31349931215672</v>
      </c>
      <c r="AA24" s="79">
        <f>SUM(AA15:AA23)</f>
        <v>1063469000</v>
      </c>
    </row>
    <row r="25" spans="1:27" ht="13.5">
      <c r="A25" s="250" t="s">
        <v>159</v>
      </c>
      <c r="B25" s="251"/>
      <c r="C25" s="168">
        <f aca="true" t="shared" si="2" ref="C25:Y25">+C12+C24</f>
        <v>1101137484</v>
      </c>
      <c r="D25" s="168">
        <f>+D12+D24</f>
        <v>0</v>
      </c>
      <c r="E25" s="72">
        <f t="shared" si="2"/>
        <v>1427807000</v>
      </c>
      <c r="F25" s="73">
        <f t="shared" si="2"/>
        <v>1427807000</v>
      </c>
      <c r="G25" s="73">
        <f t="shared" si="2"/>
        <v>1563481646</v>
      </c>
      <c r="H25" s="73">
        <f t="shared" si="2"/>
        <v>1729785379</v>
      </c>
      <c r="I25" s="73">
        <f t="shared" si="2"/>
        <v>1687158278</v>
      </c>
      <c r="J25" s="73">
        <f t="shared" si="2"/>
        <v>1687158278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1687158278</v>
      </c>
      <c r="X25" s="73">
        <f t="shared" si="2"/>
        <v>356951750</v>
      </c>
      <c r="Y25" s="73">
        <f t="shared" si="2"/>
        <v>1330206528</v>
      </c>
      <c r="Z25" s="170">
        <f>+IF(X25&lt;&gt;0,+(Y25/X25)*100,0)</f>
        <v>372.65723672737283</v>
      </c>
      <c r="AA25" s="74">
        <f>+AA12+AA24</f>
        <v>1427807000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5169814</v>
      </c>
      <c r="D30" s="155"/>
      <c r="E30" s="59">
        <v>5341000</v>
      </c>
      <c r="F30" s="60">
        <v>5341000</v>
      </c>
      <c r="G30" s="60">
        <v>2087485</v>
      </c>
      <c r="H30" s="60">
        <v>4708602</v>
      </c>
      <c r="I30" s="60">
        <v>4501765</v>
      </c>
      <c r="J30" s="60">
        <v>4501765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4501765</v>
      </c>
      <c r="X30" s="60">
        <v>1335250</v>
      </c>
      <c r="Y30" s="60">
        <v>3166515</v>
      </c>
      <c r="Z30" s="140">
        <v>237.15</v>
      </c>
      <c r="AA30" s="62">
        <v>5341000</v>
      </c>
    </row>
    <row r="31" spans="1:27" ht="13.5">
      <c r="A31" s="249" t="s">
        <v>163</v>
      </c>
      <c r="B31" s="182"/>
      <c r="C31" s="155">
        <v>8758905</v>
      </c>
      <c r="D31" s="155"/>
      <c r="E31" s="59">
        <v>8879000</v>
      </c>
      <c r="F31" s="60">
        <v>8879000</v>
      </c>
      <c r="G31" s="60">
        <v>8785206</v>
      </c>
      <c r="H31" s="60">
        <v>8798194</v>
      </c>
      <c r="I31" s="60">
        <v>8798194</v>
      </c>
      <c r="J31" s="60">
        <v>8798194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8798194</v>
      </c>
      <c r="X31" s="60">
        <v>2219750</v>
      </c>
      <c r="Y31" s="60">
        <v>6578444</v>
      </c>
      <c r="Z31" s="140">
        <v>296.36</v>
      </c>
      <c r="AA31" s="62">
        <v>8879000</v>
      </c>
    </row>
    <row r="32" spans="1:27" ht="13.5">
      <c r="A32" s="249" t="s">
        <v>164</v>
      </c>
      <c r="B32" s="182"/>
      <c r="C32" s="155">
        <v>133389894</v>
      </c>
      <c r="D32" s="155"/>
      <c r="E32" s="59">
        <v>132449000</v>
      </c>
      <c r="F32" s="60">
        <v>132449000</v>
      </c>
      <c r="G32" s="60">
        <v>309262670</v>
      </c>
      <c r="H32" s="60">
        <v>296943236</v>
      </c>
      <c r="I32" s="60">
        <v>181201968</v>
      </c>
      <c r="J32" s="60">
        <v>181201968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181201968</v>
      </c>
      <c r="X32" s="60">
        <v>33112250</v>
      </c>
      <c r="Y32" s="60">
        <v>148089718</v>
      </c>
      <c r="Z32" s="140">
        <v>447.24</v>
      </c>
      <c r="AA32" s="62">
        <v>132449000</v>
      </c>
    </row>
    <row r="33" spans="1:27" ht="13.5">
      <c r="A33" s="249" t="s">
        <v>165</v>
      </c>
      <c r="B33" s="182"/>
      <c r="C33" s="155">
        <v>40302341</v>
      </c>
      <c r="D33" s="155"/>
      <c r="E33" s="59">
        <v>38032000</v>
      </c>
      <c r="F33" s="60">
        <v>38032000</v>
      </c>
      <c r="G33" s="60">
        <v>403359670</v>
      </c>
      <c r="H33" s="60">
        <v>507657990</v>
      </c>
      <c r="I33" s="60">
        <v>513707324</v>
      </c>
      <c r="J33" s="60">
        <v>513707324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513707324</v>
      </c>
      <c r="X33" s="60">
        <v>9508000</v>
      </c>
      <c r="Y33" s="60">
        <v>504199324</v>
      </c>
      <c r="Z33" s="140">
        <v>5302.9</v>
      </c>
      <c r="AA33" s="62">
        <v>38032000</v>
      </c>
    </row>
    <row r="34" spans="1:27" ht="13.5">
      <c r="A34" s="250" t="s">
        <v>58</v>
      </c>
      <c r="B34" s="251"/>
      <c r="C34" s="168">
        <f aca="true" t="shared" si="3" ref="C34:Y34">SUM(C29:C33)</f>
        <v>187620954</v>
      </c>
      <c r="D34" s="168">
        <f>SUM(D29:D33)</f>
        <v>0</v>
      </c>
      <c r="E34" s="72">
        <f t="shared" si="3"/>
        <v>184701000</v>
      </c>
      <c r="F34" s="73">
        <f t="shared" si="3"/>
        <v>184701000</v>
      </c>
      <c r="G34" s="73">
        <f t="shared" si="3"/>
        <v>723495031</v>
      </c>
      <c r="H34" s="73">
        <f t="shared" si="3"/>
        <v>818108022</v>
      </c>
      <c r="I34" s="73">
        <f t="shared" si="3"/>
        <v>708209251</v>
      </c>
      <c r="J34" s="73">
        <f t="shared" si="3"/>
        <v>708209251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708209251</v>
      </c>
      <c r="X34" s="73">
        <f t="shared" si="3"/>
        <v>46175250</v>
      </c>
      <c r="Y34" s="73">
        <f t="shared" si="3"/>
        <v>662034001</v>
      </c>
      <c r="Z34" s="170">
        <f>+IF(X34&lt;&gt;0,+(Y34/X34)*100,0)</f>
        <v>1433.7421042658134</v>
      </c>
      <c r="AA34" s="74">
        <f>SUM(AA29:AA33)</f>
        <v>184701000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56139143</v>
      </c>
      <c r="D37" s="155"/>
      <c r="E37" s="59">
        <v>15107000</v>
      </c>
      <c r="F37" s="60">
        <v>15107000</v>
      </c>
      <c r="G37" s="60">
        <v>9537743</v>
      </c>
      <c r="H37" s="60">
        <v>9537743</v>
      </c>
      <c r="I37" s="60">
        <v>9537743</v>
      </c>
      <c r="J37" s="60">
        <v>9537743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9537743</v>
      </c>
      <c r="X37" s="60">
        <v>3776750</v>
      </c>
      <c r="Y37" s="60">
        <v>5760993</v>
      </c>
      <c r="Z37" s="140">
        <v>152.54</v>
      </c>
      <c r="AA37" s="62">
        <v>15107000</v>
      </c>
    </row>
    <row r="38" spans="1:27" ht="13.5">
      <c r="A38" s="249" t="s">
        <v>165</v>
      </c>
      <c r="B38" s="182"/>
      <c r="C38" s="155">
        <v>3692552</v>
      </c>
      <c r="D38" s="155"/>
      <c r="E38" s="59">
        <v>3991000</v>
      </c>
      <c r="F38" s="60">
        <v>3991000</v>
      </c>
      <c r="G38" s="60">
        <v>3692552</v>
      </c>
      <c r="H38" s="60">
        <v>37526448</v>
      </c>
      <c r="I38" s="60">
        <v>37526448</v>
      </c>
      <c r="J38" s="60">
        <v>37526448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37526448</v>
      </c>
      <c r="X38" s="60">
        <v>997750</v>
      </c>
      <c r="Y38" s="60">
        <v>36528698</v>
      </c>
      <c r="Z38" s="140">
        <v>3661.11</v>
      </c>
      <c r="AA38" s="62">
        <v>3991000</v>
      </c>
    </row>
    <row r="39" spans="1:27" ht="13.5">
      <c r="A39" s="250" t="s">
        <v>59</v>
      </c>
      <c r="B39" s="253"/>
      <c r="C39" s="168">
        <f aca="true" t="shared" si="4" ref="C39:Y39">SUM(C37:C38)</f>
        <v>59831695</v>
      </c>
      <c r="D39" s="168">
        <f>SUM(D37:D38)</f>
        <v>0</v>
      </c>
      <c r="E39" s="76">
        <f t="shared" si="4"/>
        <v>19098000</v>
      </c>
      <c r="F39" s="77">
        <f t="shared" si="4"/>
        <v>19098000</v>
      </c>
      <c r="G39" s="77">
        <f t="shared" si="4"/>
        <v>13230295</v>
      </c>
      <c r="H39" s="77">
        <f t="shared" si="4"/>
        <v>47064191</v>
      </c>
      <c r="I39" s="77">
        <f t="shared" si="4"/>
        <v>47064191</v>
      </c>
      <c r="J39" s="77">
        <f t="shared" si="4"/>
        <v>47064191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47064191</v>
      </c>
      <c r="X39" s="77">
        <f t="shared" si="4"/>
        <v>4774500</v>
      </c>
      <c r="Y39" s="77">
        <f t="shared" si="4"/>
        <v>42289691</v>
      </c>
      <c r="Z39" s="212">
        <f>+IF(X39&lt;&gt;0,+(Y39/X39)*100,0)</f>
        <v>885.7407267776731</v>
      </c>
      <c r="AA39" s="79">
        <f>SUM(AA37:AA38)</f>
        <v>19098000</v>
      </c>
    </row>
    <row r="40" spans="1:27" ht="13.5">
      <c r="A40" s="250" t="s">
        <v>167</v>
      </c>
      <c r="B40" s="251"/>
      <c r="C40" s="168">
        <f aca="true" t="shared" si="5" ref="C40:Y40">+C34+C39</f>
        <v>247452649</v>
      </c>
      <c r="D40" s="168">
        <f>+D34+D39</f>
        <v>0</v>
      </c>
      <c r="E40" s="72">
        <f t="shared" si="5"/>
        <v>203799000</v>
      </c>
      <c r="F40" s="73">
        <f t="shared" si="5"/>
        <v>203799000</v>
      </c>
      <c r="G40" s="73">
        <f t="shared" si="5"/>
        <v>736725326</v>
      </c>
      <c r="H40" s="73">
        <f t="shared" si="5"/>
        <v>865172213</v>
      </c>
      <c r="I40" s="73">
        <f t="shared" si="5"/>
        <v>755273442</v>
      </c>
      <c r="J40" s="73">
        <f t="shared" si="5"/>
        <v>755273442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755273442</v>
      </c>
      <c r="X40" s="73">
        <f t="shared" si="5"/>
        <v>50949750</v>
      </c>
      <c r="Y40" s="73">
        <f t="shared" si="5"/>
        <v>704323692</v>
      </c>
      <c r="Z40" s="170">
        <f>+IF(X40&lt;&gt;0,+(Y40/X40)*100,0)</f>
        <v>1382.3889067169123</v>
      </c>
      <c r="AA40" s="74">
        <f>+AA34+AA39</f>
        <v>203799000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853684835</v>
      </c>
      <c r="D42" s="257">
        <f>+D25-D40</f>
        <v>0</v>
      </c>
      <c r="E42" s="258">
        <f t="shared" si="6"/>
        <v>1224008000</v>
      </c>
      <c r="F42" s="259">
        <f t="shared" si="6"/>
        <v>1224008000</v>
      </c>
      <c r="G42" s="259">
        <f t="shared" si="6"/>
        <v>826756320</v>
      </c>
      <c r="H42" s="259">
        <f t="shared" si="6"/>
        <v>864613166</v>
      </c>
      <c r="I42" s="259">
        <f t="shared" si="6"/>
        <v>931884836</v>
      </c>
      <c r="J42" s="259">
        <f t="shared" si="6"/>
        <v>931884836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931884836</v>
      </c>
      <c r="X42" s="259">
        <f t="shared" si="6"/>
        <v>306002000</v>
      </c>
      <c r="Y42" s="259">
        <f t="shared" si="6"/>
        <v>625882836</v>
      </c>
      <c r="Z42" s="260">
        <f>+IF(X42&lt;&gt;0,+(Y42/X42)*100,0)</f>
        <v>204.53553767622435</v>
      </c>
      <c r="AA42" s="261">
        <f>+AA25-AA40</f>
        <v>1224008000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853684835</v>
      </c>
      <c r="D45" s="155"/>
      <c r="E45" s="59">
        <v>1224008000</v>
      </c>
      <c r="F45" s="60">
        <v>1224008000</v>
      </c>
      <c r="G45" s="60">
        <v>826756320</v>
      </c>
      <c r="H45" s="60">
        <v>864613166</v>
      </c>
      <c r="I45" s="60">
        <v>931884836</v>
      </c>
      <c r="J45" s="60">
        <v>931884836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931884836</v>
      </c>
      <c r="X45" s="60">
        <v>306002000</v>
      </c>
      <c r="Y45" s="60">
        <v>625882836</v>
      </c>
      <c r="Z45" s="139">
        <v>204.54</v>
      </c>
      <c r="AA45" s="62">
        <v>1224008000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853684835</v>
      </c>
      <c r="D48" s="217">
        <f>SUM(D45:D47)</f>
        <v>0</v>
      </c>
      <c r="E48" s="264">
        <f t="shared" si="7"/>
        <v>1224008000</v>
      </c>
      <c r="F48" s="219">
        <f t="shared" si="7"/>
        <v>1224008000</v>
      </c>
      <c r="G48" s="219">
        <f t="shared" si="7"/>
        <v>826756320</v>
      </c>
      <c r="H48" s="219">
        <f t="shared" si="7"/>
        <v>864613166</v>
      </c>
      <c r="I48" s="219">
        <f t="shared" si="7"/>
        <v>931884836</v>
      </c>
      <c r="J48" s="219">
        <f t="shared" si="7"/>
        <v>931884836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931884836</v>
      </c>
      <c r="X48" s="219">
        <f t="shared" si="7"/>
        <v>306002000</v>
      </c>
      <c r="Y48" s="219">
        <f t="shared" si="7"/>
        <v>625882836</v>
      </c>
      <c r="Z48" s="265">
        <f>+IF(X48&lt;&gt;0,+(Y48/X48)*100,0)</f>
        <v>204.53553767622435</v>
      </c>
      <c r="AA48" s="232">
        <f>SUM(AA45:AA47)</f>
        <v>1224008000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28053953</v>
      </c>
      <c r="D6" s="155"/>
      <c r="E6" s="59">
        <v>83497000</v>
      </c>
      <c r="F6" s="60">
        <v>83497000</v>
      </c>
      <c r="G6" s="60">
        <v>4423552</v>
      </c>
      <c r="H6" s="60">
        <v>5956530</v>
      </c>
      <c r="I6" s="60">
        <v>8612068</v>
      </c>
      <c r="J6" s="60">
        <v>18992150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18992150</v>
      </c>
      <c r="X6" s="60">
        <v>20665000</v>
      </c>
      <c r="Y6" s="60">
        <v>-1672850</v>
      </c>
      <c r="Z6" s="140">
        <v>-8.1</v>
      </c>
      <c r="AA6" s="62">
        <v>83497000</v>
      </c>
    </row>
    <row r="7" spans="1:27" ht="13.5">
      <c r="A7" s="249" t="s">
        <v>178</v>
      </c>
      <c r="B7" s="182"/>
      <c r="C7" s="155">
        <v>320166109</v>
      </c>
      <c r="D7" s="155"/>
      <c r="E7" s="59">
        <v>277744000</v>
      </c>
      <c r="F7" s="60">
        <v>277744000</v>
      </c>
      <c r="G7" s="60">
        <v>105722000</v>
      </c>
      <c r="H7" s="60">
        <v>1070000</v>
      </c>
      <c r="I7" s="60">
        <v>42876</v>
      </c>
      <c r="J7" s="60">
        <v>106834876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106834876</v>
      </c>
      <c r="X7" s="60">
        <v>117032000</v>
      </c>
      <c r="Y7" s="60">
        <v>-10197124</v>
      </c>
      <c r="Z7" s="140">
        <v>-8.71</v>
      </c>
      <c r="AA7" s="62">
        <v>277744000</v>
      </c>
    </row>
    <row r="8" spans="1:27" ht="13.5">
      <c r="A8" s="249" t="s">
        <v>179</v>
      </c>
      <c r="B8" s="182"/>
      <c r="C8" s="155">
        <v>182858000</v>
      </c>
      <c r="D8" s="155"/>
      <c r="E8" s="59">
        <v>193847000</v>
      </c>
      <c r="F8" s="60">
        <v>193847000</v>
      </c>
      <c r="G8" s="60">
        <v>85428000</v>
      </c>
      <c r="H8" s="60">
        <v>1999000</v>
      </c>
      <c r="I8" s="60"/>
      <c r="J8" s="60">
        <v>87427000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87427000</v>
      </c>
      <c r="X8" s="60">
        <v>51587000</v>
      </c>
      <c r="Y8" s="60">
        <v>35840000</v>
      </c>
      <c r="Z8" s="140">
        <v>69.47</v>
      </c>
      <c r="AA8" s="62">
        <v>193847000</v>
      </c>
    </row>
    <row r="9" spans="1:27" ht="13.5">
      <c r="A9" s="249" t="s">
        <v>180</v>
      </c>
      <c r="B9" s="182"/>
      <c r="C9" s="155">
        <v>39236761</v>
      </c>
      <c r="D9" s="155"/>
      <c r="E9" s="59">
        <v>16140000</v>
      </c>
      <c r="F9" s="60">
        <v>16140000</v>
      </c>
      <c r="G9" s="60"/>
      <c r="H9" s="60">
        <v>4207902</v>
      </c>
      <c r="I9" s="60">
        <v>3806121</v>
      </c>
      <c r="J9" s="60">
        <v>8014023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8014023</v>
      </c>
      <c r="X9" s="60">
        <v>3241000</v>
      </c>
      <c r="Y9" s="60">
        <v>4773023</v>
      </c>
      <c r="Z9" s="140">
        <v>147.27</v>
      </c>
      <c r="AA9" s="62">
        <v>16140000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-302617194</v>
      </c>
      <c r="D12" s="155"/>
      <c r="E12" s="59">
        <v>-325587000</v>
      </c>
      <c r="F12" s="60">
        <v>-325587000</v>
      </c>
      <c r="G12" s="60">
        <v>-20926225</v>
      </c>
      <c r="H12" s="60">
        <v>-18784198</v>
      </c>
      <c r="I12" s="60">
        <v>-28950082</v>
      </c>
      <c r="J12" s="60">
        <v>-68660505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-68660505</v>
      </c>
      <c r="X12" s="60">
        <v>-71560000</v>
      </c>
      <c r="Y12" s="60">
        <v>2899495</v>
      </c>
      <c r="Z12" s="140">
        <v>-4.05</v>
      </c>
      <c r="AA12" s="62">
        <v>-325587000</v>
      </c>
    </row>
    <row r="13" spans="1:27" ht="13.5">
      <c r="A13" s="249" t="s">
        <v>40</v>
      </c>
      <c r="B13" s="182"/>
      <c r="C13" s="155">
        <v>-2644342</v>
      </c>
      <c r="D13" s="155"/>
      <c r="E13" s="59">
        <v>-3339000</v>
      </c>
      <c r="F13" s="60">
        <v>-3339000</v>
      </c>
      <c r="G13" s="60">
        <v>-34543</v>
      </c>
      <c r="H13" s="60">
        <v>-34434</v>
      </c>
      <c r="I13" s="60">
        <v>-615375</v>
      </c>
      <c r="J13" s="60">
        <v>-684352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-684352</v>
      </c>
      <c r="X13" s="60">
        <v>-834000</v>
      </c>
      <c r="Y13" s="60">
        <v>149648</v>
      </c>
      <c r="Z13" s="140">
        <v>-17.94</v>
      </c>
      <c r="AA13" s="62">
        <v>-3339000</v>
      </c>
    </row>
    <row r="14" spans="1:27" ht="13.5">
      <c r="A14" s="249" t="s">
        <v>42</v>
      </c>
      <c r="B14" s="182"/>
      <c r="C14" s="155"/>
      <c r="D14" s="155"/>
      <c r="E14" s="59">
        <v>-6000000</v>
      </c>
      <c r="F14" s="60">
        <v>-6000000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-1500000</v>
      </c>
      <c r="Y14" s="60">
        <v>1500000</v>
      </c>
      <c r="Z14" s="140">
        <v>-100</v>
      </c>
      <c r="AA14" s="62">
        <v>-6000000</v>
      </c>
    </row>
    <row r="15" spans="1:27" ht="13.5">
      <c r="A15" s="250" t="s">
        <v>184</v>
      </c>
      <c r="B15" s="251"/>
      <c r="C15" s="168">
        <f aca="true" t="shared" si="0" ref="C15:Y15">SUM(C6:C14)</f>
        <v>265053287</v>
      </c>
      <c r="D15" s="168">
        <f>SUM(D6:D14)</f>
        <v>0</v>
      </c>
      <c r="E15" s="72">
        <f t="shared" si="0"/>
        <v>236302000</v>
      </c>
      <c r="F15" s="73">
        <f t="shared" si="0"/>
        <v>236302000</v>
      </c>
      <c r="G15" s="73">
        <f t="shared" si="0"/>
        <v>174612784</v>
      </c>
      <c r="H15" s="73">
        <f t="shared" si="0"/>
        <v>-5585200</v>
      </c>
      <c r="I15" s="73">
        <f t="shared" si="0"/>
        <v>-17104392</v>
      </c>
      <c r="J15" s="73">
        <f t="shared" si="0"/>
        <v>151923192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151923192</v>
      </c>
      <c r="X15" s="73">
        <f t="shared" si="0"/>
        <v>118631000</v>
      </c>
      <c r="Y15" s="73">
        <f t="shared" si="0"/>
        <v>33292192</v>
      </c>
      <c r="Z15" s="170">
        <f>+IF(X15&lt;&gt;0,+(Y15/X15)*100,0)</f>
        <v>28.063652839477033</v>
      </c>
      <c r="AA15" s="74">
        <f>SUM(AA6:AA14)</f>
        <v>236302000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-203075220</v>
      </c>
      <c r="D24" s="155"/>
      <c r="E24" s="59">
        <v>-196037000</v>
      </c>
      <c r="F24" s="60">
        <v>-196037000</v>
      </c>
      <c r="G24" s="60">
        <v>-30487671</v>
      </c>
      <c r="H24" s="60">
        <v>-21155249</v>
      </c>
      <c r="I24" s="60">
        <v>-19981924</v>
      </c>
      <c r="J24" s="60">
        <v>-71624844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-71624844</v>
      </c>
      <c r="X24" s="60">
        <v>-49007000</v>
      </c>
      <c r="Y24" s="60">
        <v>-22617844</v>
      </c>
      <c r="Z24" s="140">
        <v>46.15</v>
      </c>
      <c r="AA24" s="62">
        <v>-196037000</v>
      </c>
    </row>
    <row r="25" spans="1:27" ht="13.5">
      <c r="A25" s="250" t="s">
        <v>191</v>
      </c>
      <c r="B25" s="251"/>
      <c r="C25" s="168">
        <f aca="true" t="shared" si="1" ref="C25:Y25">SUM(C19:C24)</f>
        <v>-203075220</v>
      </c>
      <c r="D25" s="168">
        <f>SUM(D19:D24)</f>
        <v>0</v>
      </c>
      <c r="E25" s="72">
        <f t="shared" si="1"/>
        <v>-196037000</v>
      </c>
      <c r="F25" s="73">
        <f t="shared" si="1"/>
        <v>-196037000</v>
      </c>
      <c r="G25" s="73">
        <f t="shared" si="1"/>
        <v>-30487671</v>
      </c>
      <c r="H25" s="73">
        <f t="shared" si="1"/>
        <v>-21155249</v>
      </c>
      <c r="I25" s="73">
        <f t="shared" si="1"/>
        <v>-19981924</v>
      </c>
      <c r="J25" s="73">
        <f t="shared" si="1"/>
        <v>-71624844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-71624844</v>
      </c>
      <c r="X25" s="73">
        <f t="shared" si="1"/>
        <v>-49007000</v>
      </c>
      <c r="Y25" s="73">
        <f t="shared" si="1"/>
        <v>-22617844</v>
      </c>
      <c r="Z25" s="170">
        <f>+IF(X25&lt;&gt;0,+(Y25/X25)*100,0)</f>
        <v>46.15227212439039</v>
      </c>
      <c r="AA25" s="74">
        <f>SUM(AA19:AA24)</f>
        <v>-196037000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750000</v>
      </c>
      <c r="F30" s="60">
        <v>750000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750000</v>
      </c>
      <c r="Y30" s="60">
        <v>-750000</v>
      </c>
      <c r="Z30" s="140">
        <v>-100</v>
      </c>
      <c r="AA30" s="62">
        <v>750000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26302</v>
      </c>
      <c r="H31" s="159">
        <v>12988</v>
      </c>
      <c r="I31" s="159">
        <v>62054</v>
      </c>
      <c r="J31" s="159">
        <v>101344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101344</v>
      </c>
      <c r="X31" s="159"/>
      <c r="Y31" s="60">
        <v>101344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-1609317</v>
      </c>
      <c r="D33" s="155"/>
      <c r="E33" s="59">
        <v>-5035000</v>
      </c>
      <c r="F33" s="60">
        <v>-5035000</v>
      </c>
      <c r="G33" s="60">
        <v>-233606</v>
      </c>
      <c r="H33" s="60">
        <v>-233606</v>
      </c>
      <c r="I33" s="60">
        <v>-206837</v>
      </c>
      <c r="J33" s="60">
        <v>-674049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-674049</v>
      </c>
      <c r="X33" s="60">
        <v>-2518000</v>
      </c>
      <c r="Y33" s="60">
        <v>1843951</v>
      </c>
      <c r="Z33" s="140">
        <v>-73.23</v>
      </c>
      <c r="AA33" s="62">
        <v>-5035000</v>
      </c>
    </row>
    <row r="34" spans="1:27" ht="13.5">
      <c r="A34" s="250" t="s">
        <v>197</v>
      </c>
      <c r="B34" s="251"/>
      <c r="C34" s="168">
        <f aca="true" t="shared" si="2" ref="C34:Y34">SUM(C29:C33)</f>
        <v>-1609317</v>
      </c>
      <c r="D34" s="168">
        <f>SUM(D29:D33)</f>
        <v>0</v>
      </c>
      <c r="E34" s="72">
        <f t="shared" si="2"/>
        <v>-4285000</v>
      </c>
      <c r="F34" s="73">
        <f t="shared" si="2"/>
        <v>-4285000</v>
      </c>
      <c r="G34" s="73">
        <f t="shared" si="2"/>
        <v>-207304</v>
      </c>
      <c r="H34" s="73">
        <f t="shared" si="2"/>
        <v>-220618</v>
      </c>
      <c r="I34" s="73">
        <f t="shared" si="2"/>
        <v>-144783</v>
      </c>
      <c r="J34" s="73">
        <f t="shared" si="2"/>
        <v>-572705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-572705</v>
      </c>
      <c r="X34" s="73">
        <f t="shared" si="2"/>
        <v>-1768000</v>
      </c>
      <c r="Y34" s="73">
        <f t="shared" si="2"/>
        <v>1195295</v>
      </c>
      <c r="Z34" s="170">
        <f>+IF(X34&lt;&gt;0,+(Y34/X34)*100,0)</f>
        <v>-67.60718325791856</v>
      </c>
      <c r="AA34" s="74">
        <f>SUM(AA29:AA33)</f>
        <v>-4285000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60368750</v>
      </c>
      <c r="D36" s="153">
        <f>+D15+D25+D34</f>
        <v>0</v>
      </c>
      <c r="E36" s="99">
        <f t="shared" si="3"/>
        <v>35980000</v>
      </c>
      <c r="F36" s="100">
        <f t="shared" si="3"/>
        <v>35980000</v>
      </c>
      <c r="G36" s="100">
        <f t="shared" si="3"/>
        <v>143917809</v>
      </c>
      <c r="H36" s="100">
        <f t="shared" si="3"/>
        <v>-26961067</v>
      </c>
      <c r="I36" s="100">
        <f t="shared" si="3"/>
        <v>-37231099</v>
      </c>
      <c r="J36" s="100">
        <f t="shared" si="3"/>
        <v>79725643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79725643</v>
      </c>
      <c r="X36" s="100">
        <f t="shared" si="3"/>
        <v>67856000</v>
      </c>
      <c r="Y36" s="100">
        <f t="shared" si="3"/>
        <v>11869643</v>
      </c>
      <c r="Z36" s="137">
        <f>+IF(X36&lt;&gt;0,+(Y36/X36)*100,0)</f>
        <v>17.492400082527706</v>
      </c>
      <c r="AA36" s="102">
        <f>+AA15+AA25+AA34</f>
        <v>35980000</v>
      </c>
    </row>
    <row r="37" spans="1:27" ht="13.5">
      <c r="A37" s="249" t="s">
        <v>199</v>
      </c>
      <c r="B37" s="182"/>
      <c r="C37" s="153">
        <v>88404191</v>
      </c>
      <c r="D37" s="153"/>
      <c r="E37" s="99">
        <v>109118000</v>
      </c>
      <c r="F37" s="100">
        <v>109118000</v>
      </c>
      <c r="G37" s="100">
        <v>154075831</v>
      </c>
      <c r="H37" s="100">
        <v>297993640</v>
      </c>
      <c r="I37" s="100">
        <v>271032573</v>
      </c>
      <c r="J37" s="100">
        <v>154075831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154075831</v>
      </c>
      <c r="X37" s="100">
        <v>109118000</v>
      </c>
      <c r="Y37" s="100">
        <v>44957831</v>
      </c>
      <c r="Z37" s="137">
        <v>41.2</v>
      </c>
      <c r="AA37" s="102">
        <v>109118000</v>
      </c>
    </row>
    <row r="38" spans="1:27" ht="13.5">
      <c r="A38" s="269" t="s">
        <v>200</v>
      </c>
      <c r="B38" s="256"/>
      <c r="C38" s="257">
        <v>148772941</v>
      </c>
      <c r="D38" s="257"/>
      <c r="E38" s="258">
        <v>145098000</v>
      </c>
      <c r="F38" s="259">
        <v>145098000</v>
      </c>
      <c r="G38" s="259">
        <v>297993640</v>
      </c>
      <c r="H38" s="259">
        <v>271032573</v>
      </c>
      <c r="I38" s="259">
        <v>233801474</v>
      </c>
      <c r="J38" s="259">
        <v>233801474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233801474</v>
      </c>
      <c r="X38" s="259">
        <v>176974000</v>
      </c>
      <c r="Y38" s="259">
        <v>56827474</v>
      </c>
      <c r="Z38" s="260">
        <v>32.11</v>
      </c>
      <c r="AA38" s="261">
        <v>145098000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203075220</v>
      </c>
      <c r="D5" s="200">
        <f t="shared" si="0"/>
        <v>0</v>
      </c>
      <c r="E5" s="106">
        <f t="shared" si="0"/>
        <v>195837000</v>
      </c>
      <c r="F5" s="106">
        <f t="shared" si="0"/>
        <v>195837000</v>
      </c>
      <c r="G5" s="106">
        <f t="shared" si="0"/>
        <v>32251610</v>
      </c>
      <c r="H5" s="106">
        <f t="shared" si="0"/>
        <v>20140667</v>
      </c>
      <c r="I5" s="106">
        <f t="shared" si="0"/>
        <v>26846092</v>
      </c>
      <c r="J5" s="106">
        <f t="shared" si="0"/>
        <v>79238369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79238369</v>
      </c>
      <c r="X5" s="106">
        <f t="shared" si="0"/>
        <v>48959250</v>
      </c>
      <c r="Y5" s="106">
        <f t="shared" si="0"/>
        <v>30279119</v>
      </c>
      <c r="Z5" s="201">
        <f>+IF(X5&lt;&gt;0,+(Y5/X5)*100,0)</f>
        <v>61.84555318964241</v>
      </c>
      <c r="AA5" s="199">
        <f>SUM(AA11:AA18)</f>
        <v>195837000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199270580</v>
      </c>
      <c r="D8" s="156"/>
      <c r="E8" s="60">
        <v>115070000</v>
      </c>
      <c r="F8" s="60">
        <v>115070000</v>
      </c>
      <c r="G8" s="60">
        <v>32251610</v>
      </c>
      <c r="H8" s="60">
        <v>10446519</v>
      </c>
      <c r="I8" s="60">
        <v>17192657</v>
      </c>
      <c r="J8" s="60">
        <v>59890786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59890786</v>
      </c>
      <c r="X8" s="60">
        <v>28767500</v>
      </c>
      <c r="Y8" s="60">
        <v>31123286</v>
      </c>
      <c r="Z8" s="140">
        <v>108.19</v>
      </c>
      <c r="AA8" s="155">
        <v>115070000</v>
      </c>
    </row>
    <row r="9" spans="1:27" ht="13.5">
      <c r="A9" s="291" t="s">
        <v>207</v>
      </c>
      <c r="B9" s="142"/>
      <c r="C9" s="62"/>
      <c r="D9" s="156"/>
      <c r="E9" s="60">
        <v>76714000</v>
      </c>
      <c r="F9" s="60">
        <v>76714000</v>
      </c>
      <c r="G9" s="60"/>
      <c r="H9" s="60">
        <v>9378025</v>
      </c>
      <c r="I9" s="60">
        <v>9378025</v>
      </c>
      <c r="J9" s="60">
        <v>18756050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18756050</v>
      </c>
      <c r="X9" s="60">
        <v>19178500</v>
      </c>
      <c r="Y9" s="60">
        <v>-422450</v>
      </c>
      <c r="Z9" s="140">
        <v>-2.2</v>
      </c>
      <c r="AA9" s="155">
        <v>76714000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>
        <v>269210</v>
      </c>
      <c r="J10" s="60">
        <v>269210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269210</v>
      </c>
      <c r="X10" s="60"/>
      <c r="Y10" s="60">
        <v>269210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199270580</v>
      </c>
      <c r="D11" s="294">
        <f t="shared" si="1"/>
        <v>0</v>
      </c>
      <c r="E11" s="295">
        <f t="shared" si="1"/>
        <v>191784000</v>
      </c>
      <c r="F11" s="295">
        <f t="shared" si="1"/>
        <v>191784000</v>
      </c>
      <c r="G11" s="295">
        <f t="shared" si="1"/>
        <v>32251610</v>
      </c>
      <c r="H11" s="295">
        <f t="shared" si="1"/>
        <v>19824544</v>
      </c>
      <c r="I11" s="295">
        <f t="shared" si="1"/>
        <v>26839892</v>
      </c>
      <c r="J11" s="295">
        <f t="shared" si="1"/>
        <v>78916046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78916046</v>
      </c>
      <c r="X11" s="295">
        <f t="shared" si="1"/>
        <v>47946000</v>
      </c>
      <c r="Y11" s="295">
        <f t="shared" si="1"/>
        <v>30970046</v>
      </c>
      <c r="Z11" s="296">
        <f>+IF(X11&lt;&gt;0,+(Y11/X11)*100,0)</f>
        <v>64.59359696325032</v>
      </c>
      <c r="AA11" s="297">
        <f>SUM(AA6:AA10)</f>
        <v>191784000</v>
      </c>
    </row>
    <row r="12" spans="1:27" ht="13.5">
      <c r="A12" s="298" t="s">
        <v>210</v>
      </c>
      <c r="B12" s="136"/>
      <c r="C12" s="62"/>
      <c r="D12" s="156"/>
      <c r="E12" s="60">
        <v>2468000</v>
      </c>
      <c r="F12" s="60">
        <v>2468000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617000</v>
      </c>
      <c r="Y12" s="60">
        <v>-617000</v>
      </c>
      <c r="Z12" s="140">
        <v>-100</v>
      </c>
      <c r="AA12" s="155">
        <v>2468000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3804640</v>
      </c>
      <c r="D15" s="156"/>
      <c r="E15" s="60">
        <v>1585000</v>
      </c>
      <c r="F15" s="60">
        <v>1585000</v>
      </c>
      <c r="G15" s="60"/>
      <c r="H15" s="60">
        <v>316123</v>
      </c>
      <c r="I15" s="60">
        <v>6200</v>
      </c>
      <c r="J15" s="60">
        <v>322323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322323</v>
      </c>
      <c r="X15" s="60">
        <v>396250</v>
      </c>
      <c r="Y15" s="60">
        <v>-73927</v>
      </c>
      <c r="Z15" s="140">
        <v>-18.66</v>
      </c>
      <c r="AA15" s="155">
        <v>1585000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200000</v>
      </c>
      <c r="F20" s="100">
        <f t="shared" si="2"/>
        <v>200000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50000</v>
      </c>
      <c r="Y20" s="100">
        <f t="shared" si="2"/>
        <v>-50000</v>
      </c>
      <c r="Z20" s="137">
        <f>+IF(X20&lt;&gt;0,+(Y20/X20)*100,0)</f>
        <v>-100</v>
      </c>
      <c r="AA20" s="153">
        <f>SUM(AA26:AA33)</f>
        <v>200000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200000</v>
      </c>
      <c r="F30" s="60">
        <v>200000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50000</v>
      </c>
      <c r="Y30" s="60">
        <v>-50000</v>
      </c>
      <c r="Z30" s="140">
        <v>-100</v>
      </c>
      <c r="AA30" s="155">
        <v>200000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199270580</v>
      </c>
      <c r="D38" s="156">
        <f t="shared" si="4"/>
        <v>0</v>
      </c>
      <c r="E38" s="60">
        <f t="shared" si="4"/>
        <v>115070000</v>
      </c>
      <c r="F38" s="60">
        <f t="shared" si="4"/>
        <v>115070000</v>
      </c>
      <c r="G38" s="60">
        <f t="shared" si="4"/>
        <v>32251610</v>
      </c>
      <c r="H38" s="60">
        <f t="shared" si="4"/>
        <v>10446519</v>
      </c>
      <c r="I38" s="60">
        <f t="shared" si="4"/>
        <v>17192657</v>
      </c>
      <c r="J38" s="60">
        <f t="shared" si="4"/>
        <v>59890786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59890786</v>
      </c>
      <c r="X38" s="60">
        <f t="shared" si="4"/>
        <v>28767500</v>
      </c>
      <c r="Y38" s="60">
        <f t="shared" si="4"/>
        <v>31123286</v>
      </c>
      <c r="Z38" s="140">
        <f t="shared" si="5"/>
        <v>108.18905361953593</v>
      </c>
      <c r="AA38" s="155">
        <f>AA8+AA23</f>
        <v>115070000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76714000</v>
      </c>
      <c r="F39" s="60">
        <f t="shared" si="4"/>
        <v>76714000</v>
      </c>
      <c r="G39" s="60">
        <f t="shared" si="4"/>
        <v>0</v>
      </c>
      <c r="H39" s="60">
        <f t="shared" si="4"/>
        <v>9378025</v>
      </c>
      <c r="I39" s="60">
        <f t="shared" si="4"/>
        <v>9378025</v>
      </c>
      <c r="J39" s="60">
        <f t="shared" si="4"/>
        <v>18756050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18756050</v>
      </c>
      <c r="X39" s="60">
        <f t="shared" si="4"/>
        <v>19178500</v>
      </c>
      <c r="Y39" s="60">
        <f t="shared" si="4"/>
        <v>-422450</v>
      </c>
      <c r="Z39" s="140">
        <f t="shared" si="5"/>
        <v>-2.202727012018667</v>
      </c>
      <c r="AA39" s="155">
        <f>AA9+AA24</f>
        <v>76714000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269210</v>
      </c>
      <c r="J40" s="60">
        <f t="shared" si="4"/>
        <v>269210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269210</v>
      </c>
      <c r="X40" s="60">
        <f t="shared" si="4"/>
        <v>0</v>
      </c>
      <c r="Y40" s="60">
        <f t="shared" si="4"/>
        <v>269210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199270580</v>
      </c>
      <c r="D41" s="294">
        <f t="shared" si="6"/>
        <v>0</v>
      </c>
      <c r="E41" s="295">
        <f t="shared" si="6"/>
        <v>191784000</v>
      </c>
      <c r="F41" s="295">
        <f t="shared" si="6"/>
        <v>191784000</v>
      </c>
      <c r="G41" s="295">
        <f t="shared" si="6"/>
        <v>32251610</v>
      </c>
      <c r="H41" s="295">
        <f t="shared" si="6"/>
        <v>19824544</v>
      </c>
      <c r="I41" s="295">
        <f t="shared" si="6"/>
        <v>26839892</v>
      </c>
      <c r="J41" s="295">
        <f t="shared" si="6"/>
        <v>78916046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78916046</v>
      </c>
      <c r="X41" s="295">
        <f t="shared" si="6"/>
        <v>47946000</v>
      </c>
      <c r="Y41" s="295">
        <f t="shared" si="6"/>
        <v>30970046</v>
      </c>
      <c r="Z41" s="296">
        <f t="shared" si="5"/>
        <v>64.59359696325032</v>
      </c>
      <c r="AA41" s="297">
        <f>SUM(AA36:AA40)</f>
        <v>191784000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2468000</v>
      </c>
      <c r="F42" s="54">
        <f t="shared" si="7"/>
        <v>2468000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617000</v>
      </c>
      <c r="Y42" s="54">
        <f t="shared" si="7"/>
        <v>-617000</v>
      </c>
      <c r="Z42" s="184">
        <f t="shared" si="5"/>
        <v>-100</v>
      </c>
      <c r="AA42" s="130">
        <f aca="true" t="shared" si="8" ref="AA42:AA48">AA12+AA27</f>
        <v>2468000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3804640</v>
      </c>
      <c r="D45" s="129">
        <f t="shared" si="7"/>
        <v>0</v>
      </c>
      <c r="E45" s="54">
        <f t="shared" si="7"/>
        <v>1785000</v>
      </c>
      <c r="F45" s="54">
        <f t="shared" si="7"/>
        <v>1785000</v>
      </c>
      <c r="G45" s="54">
        <f t="shared" si="7"/>
        <v>0</v>
      </c>
      <c r="H45" s="54">
        <f t="shared" si="7"/>
        <v>316123</v>
      </c>
      <c r="I45" s="54">
        <f t="shared" si="7"/>
        <v>6200</v>
      </c>
      <c r="J45" s="54">
        <f t="shared" si="7"/>
        <v>322323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322323</v>
      </c>
      <c r="X45" s="54">
        <f t="shared" si="7"/>
        <v>446250</v>
      </c>
      <c r="Y45" s="54">
        <f t="shared" si="7"/>
        <v>-123927</v>
      </c>
      <c r="Z45" s="184">
        <f t="shared" si="5"/>
        <v>-27.77075630252101</v>
      </c>
      <c r="AA45" s="130">
        <f t="shared" si="8"/>
        <v>1785000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203075220</v>
      </c>
      <c r="D49" s="218">
        <f t="shared" si="9"/>
        <v>0</v>
      </c>
      <c r="E49" s="220">
        <f t="shared" si="9"/>
        <v>196037000</v>
      </c>
      <c r="F49" s="220">
        <f t="shared" si="9"/>
        <v>196037000</v>
      </c>
      <c r="G49" s="220">
        <f t="shared" si="9"/>
        <v>32251610</v>
      </c>
      <c r="H49" s="220">
        <f t="shared" si="9"/>
        <v>20140667</v>
      </c>
      <c r="I49" s="220">
        <f t="shared" si="9"/>
        <v>26846092</v>
      </c>
      <c r="J49" s="220">
        <f t="shared" si="9"/>
        <v>79238369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79238369</v>
      </c>
      <c r="X49" s="220">
        <f t="shared" si="9"/>
        <v>49009250</v>
      </c>
      <c r="Y49" s="220">
        <f t="shared" si="9"/>
        <v>30229119</v>
      </c>
      <c r="Z49" s="221">
        <f t="shared" si="5"/>
        <v>61.680435836092165</v>
      </c>
      <c r="AA49" s="222">
        <f>SUM(AA41:AA48)</f>
        <v>196037000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16101089</v>
      </c>
      <c r="D51" s="129">
        <f t="shared" si="10"/>
        <v>0</v>
      </c>
      <c r="E51" s="54">
        <f t="shared" si="10"/>
        <v>18898000</v>
      </c>
      <c r="F51" s="54">
        <f t="shared" si="10"/>
        <v>18898000</v>
      </c>
      <c r="G51" s="54">
        <f t="shared" si="10"/>
        <v>974074</v>
      </c>
      <c r="H51" s="54">
        <f t="shared" si="10"/>
        <v>282873</v>
      </c>
      <c r="I51" s="54">
        <f t="shared" si="10"/>
        <v>3347190</v>
      </c>
      <c r="J51" s="54">
        <f t="shared" si="10"/>
        <v>4604137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4604137</v>
      </c>
      <c r="X51" s="54">
        <f t="shared" si="10"/>
        <v>4724500</v>
      </c>
      <c r="Y51" s="54">
        <f t="shared" si="10"/>
        <v>-120363</v>
      </c>
      <c r="Z51" s="184">
        <f>+IF(X51&lt;&gt;0,+(Y51/X51)*100,0)</f>
        <v>-2.5476346703354853</v>
      </c>
      <c r="AA51" s="130">
        <f>SUM(AA57:AA61)</f>
        <v>18898000</v>
      </c>
    </row>
    <row r="52" spans="1:27" ht="13.5">
      <c r="A52" s="310" t="s">
        <v>204</v>
      </c>
      <c r="B52" s="142"/>
      <c r="C52" s="62">
        <v>5318535</v>
      </c>
      <c r="D52" s="156"/>
      <c r="E52" s="60">
        <v>200000</v>
      </c>
      <c r="F52" s="60">
        <v>200000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50000</v>
      </c>
      <c r="Y52" s="60">
        <v>-50000</v>
      </c>
      <c r="Z52" s="140">
        <v>-100</v>
      </c>
      <c r="AA52" s="155">
        <v>200000</v>
      </c>
    </row>
    <row r="53" spans="1:27" ht="13.5">
      <c r="A53" s="310" t="s">
        <v>205</v>
      </c>
      <c r="B53" s="142"/>
      <c r="C53" s="62">
        <v>1817756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11297000</v>
      </c>
      <c r="F54" s="60">
        <v>11297000</v>
      </c>
      <c r="G54" s="60">
        <v>826376</v>
      </c>
      <c r="H54" s="60">
        <v>126935</v>
      </c>
      <c r="I54" s="60">
        <v>3078491</v>
      </c>
      <c r="J54" s="60">
        <v>4031802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4031802</v>
      </c>
      <c r="X54" s="60">
        <v>2824250</v>
      </c>
      <c r="Y54" s="60">
        <v>1207552</v>
      </c>
      <c r="Z54" s="140">
        <v>42.76</v>
      </c>
      <c r="AA54" s="155">
        <v>11297000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5000000</v>
      </c>
      <c r="F56" s="60">
        <v>5000000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1250000</v>
      </c>
      <c r="Y56" s="60">
        <v>-1250000</v>
      </c>
      <c r="Z56" s="140">
        <v>-100</v>
      </c>
      <c r="AA56" s="155">
        <v>5000000</v>
      </c>
    </row>
    <row r="57" spans="1:27" ht="13.5">
      <c r="A57" s="138" t="s">
        <v>209</v>
      </c>
      <c r="B57" s="142"/>
      <c r="C57" s="293">
        <f aca="true" t="shared" si="11" ref="C57:Y57">SUM(C52:C56)</f>
        <v>7136291</v>
      </c>
      <c r="D57" s="294">
        <f t="shared" si="11"/>
        <v>0</v>
      </c>
      <c r="E57" s="295">
        <f t="shared" si="11"/>
        <v>16497000</v>
      </c>
      <c r="F57" s="295">
        <f t="shared" si="11"/>
        <v>16497000</v>
      </c>
      <c r="G57" s="295">
        <f t="shared" si="11"/>
        <v>826376</v>
      </c>
      <c r="H57" s="295">
        <f t="shared" si="11"/>
        <v>126935</v>
      </c>
      <c r="I57" s="295">
        <f t="shared" si="11"/>
        <v>3078491</v>
      </c>
      <c r="J57" s="295">
        <f t="shared" si="11"/>
        <v>4031802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4031802</v>
      </c>
      <c r="X57" s="295">
        <f t="shared" si="11"/>
        <v>4124250</v>
      </c>
      <c r="Y57" s="295">
        <f t="shared" si="11"/>
        <v>-92448</v>
      </c>
      <c r="Z57" s="296">
        <f>+IF(X57&lt;&gt;0,+(Y57/X57)*100,0)</f>
        <v>-2.241571194762684</v>
      </c>
      <c r="AA57" s="297">
        <f>SUM(AA52:AA56)</f>
        <v>16497000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8964798</v>
      </c>
      <c r="D61" s="156"/>
      <c r="E61" s="60">
        <v>2401000</v>
      </c>
      <c r="F61" s="60">
        <v>2401000</v>
      </c>
      <c r="G61" s="60">
        <v>147698</v>
      </c>
      <c r="H61" s="60">
        <v>155938</v>
      </c>
      <c r="I61" s="60">
        <v>268699</v>
      </c>
      <c r="J61" s="60">
        <v>572335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572335</v>
      </c>
      <c r="X61" s="60">
        <v>600250</v>
      </c>
      <c r="Y61" s="60">
        <v>-27915</v>
      </c>
      <c r="Z61" s="140">
        <v>-4.65</v>
      </c>
      <c r="AA61" s="155">
        <v>2401000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37001</v>
      </c>
      <c r="H65" s="60">
        <v>37001</v>
      </c>
      <c r="I65" s="60">
        <v>37001</v>
      </c>
      <c r="J65" s="60">
        <v>111003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111003</v>
      </c>
      <c r="X65" s="60"/>
      <c r="Y65" s="60">
        <v>111003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974074</v>
      </c>
      <c r="H66" s="275">
        <v>282828</v>
      </c>
      <c r="I66" s="275">
        <v>3309809</v>
      </c>
      <c r="J66" s="275">
        <v>4566711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4566711</v>
      </c>
      <c r="X66" s="275"/>
      <c r="Y66" s="275">
        <v>4566711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18898000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18898000</v>
      </c>
      <c r="F69" s="220">
        <f t="shared" si="12"/>
        <v>0</v>
      </c>
      <c r="G69" s="220">
        <f t="shared" si="12"/>
        <v>1011075</v>
      </c>
      <c r="H69" s="220">
        <f t="shared" si="12"/>
        <v>319829</v>
      </c>
      <c r="I69" s="220">
        <f t="shared" si="12"/>
        <v>3346810</v>
      </c>
      <c r="J69" s="220">
        <f t="shared" si="12"/>
        <v>4677714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4677714</v>
      </c>
      <c r="X69" s="220">
        <f t="shared" si="12"/>
        <v>0</v>
      </c>
      <c r="Y69" s="220">
        <f t="shared" si="12"/>
        <v>4677714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199270580</v>
      </c>
      <c r="D5" s="357">
        <f t="shared" si="0"/>
        <v>0</v>
      </c>
      <c r="E5" s="356">
        <f t="shared" si="0"/>
        <v>191784000</v>
      </c>
      <c r="F5" s="358">
        <f t="shared" si="0"/>
        <v>191784000</v>
      </c>
      <c r="G5" s="358">
        <f t="shared" si="0"/>
        <v>32251610</v>
      </c>
      <c r="H5" s="356">
        <f t="shared" si="0"/>
        <v>19824544</v>
      </c>
      <c r="I5" s="356">
        <f t="shared" si="0"/>
        <v>26839892</v>
      </c>
      <c r="J5" s="358">
        <f t="shared" si="0"/>
        <v>78916046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78916046</v>
      </c>
      <c r="X5" s="356">
        <f t="shared" si="0"/>
        <v>47946000</v>
      </c>
      <c r="Y5" s="358">
        <f t="shared" si="0"/>
        <v>30970046</v>
      </c>
      <c r="Z5" s="359">
        <f>+IF(X5&lt;&gt;0,+(Y5/X5)*100,0)</f>
        <v>64.59359696325032</v>
      </c>
      <c r="AA5" s="360">
        <f>+AA6+AA8+AA11+AA13+AA15</f>
        <v>191784000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199270580</v>
      </c>
      <c r="D11" s="363">
        <f aca="true" t="shared" si="3" ref="D11:AA11">+D12</f>
        <v>0</v>
      </c>
      <c r="E11" s="362">
        <f t="shared" si="3"/>
        <v>115070000</v>
      </c>
      <c r="F11" s="364">
        <f t="shared" si="3"/>
        <v>115070000</v>
      </c>
      <c r="G11" s="364">
        <f t="shared" si="3"/>
        <v>32251610</v>
      </c>
      <c r="H11" s="362">
        <f t="shared" si="3"/>
        <v>10446519</v>
      </c>
      <c r="I11" s="362">
        <f t="shared" si="3"/>
        <v>17192657</v>
      </c>
      <c r="J11" s="364">
        <f t="shared" si="3"/>
        <v>59890786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59890786</v>
      </c>
      <c r="X11" s="362">
        <f t="shared" si="3"/>
        <v>28767500</v>
      </c>
      <c r="Y11" s="364">
        <f t="shared" si="3"/>
        <v>31123286</v>
      </c>
      <c r="Z11" s="365">
        <f>+IF(X11&lt;&gt;0,+(Y11/X11)*100,0)</f>
        <v>108.18905361953593</v>
      </c>
      <c r="AA11" s="366">
        <f t="shared" si="3"/>
        <v>115070000</v>
      </c>
    </row>
    <row r="12" spans="1:27" ht="13.5">
      <c r="A12" s="291" t="s">
        <v>231</v>
      </c>
      <c r="B12" s="136"/>
      <c r="C12" s="60">
        <v>199270580</v>
      </c>
      <c r="D12" s="340"/>
      <c r="E12" s="60">
        <v>115070000</v>
      </c>
      <c r="F12" s="59">
        <v>115070000</v>
      </c>
      <c r="G12" s="59">
        <v>32251610</v>
      </c>
      <c r="H12" s="60">
        <v>10446519</v>
      </c>
      <c r="I12" s="60">
        <v>17192657</v>
      </c>
      <c r="J12" s="59">
        <v>59890786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59890786</v>
      </c>
      <c r="X12" s="60">
        <v>28767500</v>
      </c>
      <c r="Y12" s="59">
        <v>31123286</v>
      </c>
      <c r="Z12" s="61">
        <v>108.19</v>
      </c>
      <c r="AA12" s="62">
        <v>115070000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76714000</v>
      </c>
      <c r="F13" s="342">
        <f t="shared" si="4"/>
        <v>76714000</v>
      </c>
      <c r="G13" s="342">
        <f t="shared" si="4"/>
        <v>0</v>
      </c>
      <c r="H13" s="275">
        <f t="shared" si="4"/>
        <v>9378025</v>
      </c>
      <c r="I13" s="275">
        <f t="shared" si="4"/>
        <v>9378025</v>
      </c>
      <c r="J13" s="342">
        <f t="shared" si="4"/>
        <v>18756050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18756050</v>
      </c>
      <c r="X13" s="275">
        <f t="shared" si="4"/>
        <v>19178500</v>
      </c>
      <c r="Y13" s="342">
        <f t="shared" si="4"/>
        <v>-422450</v>
      </c>
      <c r="Z13" s="335">
        <f>+IF(X13&lt;&gt;0,+(Y13/X13)*100,0)</f>
        <v>-2.202727012018667</v>
      </c>
      <c r="AA13" s="273">
        <f t="shared" si="4"/>
        <v>76714000</v>
      </c>
    </row>
    <row r="14" spans="1:27" ht="13.5">
      <c r="A14" s="291" t="s">
        <v>232</v>
      </c>
      <c r="B14" s="136"/>
      <c r="C14" s="60"/>
      <c r="D14" s="340"/>
      <c r="E14" s="60">
        <v>76714000</v>
      </c>
      <c r="F14" s="59">
        <v>76714000</v>
      </c>
      <c r="G14" s="59"/>
      <c r="H14" s="60">
        <v>9378025</v>
      </c>
      <c r="I14" s="60">
        <v>9378025</v>
      </c>
      <c r="J14" s="59">
        <v>18756050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18756050</v>
      </c>
      <c r="X14" s="60">
        <v>19178500</v>
      </c>
      <c r="Y14" s="59">
        <v>-422450</v>
      </c>
      <c r="Z14" s="61">
        <v>-2.2</v>
      </c>
      <c r="AA14" s="62">
        <v>76714000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269210</v>
      </c>
      <c r="J15" s="59">
        <f t="shared" si="5"/>
        <v>269210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269210</v>
      </c>
      <c r="X15" s="60">
        <f t="shared" si="5"/>
        <v>0</v>
      </c>
      <c r="Y15" s="59">
        <f t="shared" si="5"/>
        <v>269210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269210</v>
      </c>
      <c r="J20" s="59">
        <v>269210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269210</v>
      </c>
      <c r="X20" s="60"/>
      <c r="Y20" s="59">
        <v>269210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2468000</v>
      </c>
      <c r="F22" s="345">
        <f t="shared" si="6"/>
        <v>2468000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617000</v>
      </c>
      <c r="Y22" s="345">
        <f t="shared" si="6"/>
        <v>-617000</v>
      </c>
      <c r="Z22" s="336">
        <f>+IF(X22&lt;&gt;0,+(Y22/X22)*100,0)</f>
        <v>-100</v>
      </c>
      <c r="AA22" s="350">
        <f>SUM(AA23:AA32)</f>
        <v>2468000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2468000</v>
      </c>
      <c r="F32" s="59">
        <v>2468000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617000</v>
      </c>
      <c r="Y32" s="59">
        <v>-617000</v>
      </c>
      <c r="Z32" s="61">
        <v>-100</v>
      </c>
      <c r="AA32" s="62">
        <v>2468000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3804640</v>
      </c>
      <c r="D40" s="344">
        <f t="shared" si="9"/>
        <v>0</v>
      </c>
      <c r="E40" s="343">
        <f t="shared" si="9"/>
        <v>1585000</v>
      </c>
      <c r="F40" s="345">
        <f t="shared" si="9"/>
        <v>1585000</v>
      </c>
      <c r="G40" s="345">
        <f t="shared" si="9"/>
        <v>0</v>
      </c>
      <c r="H40" s="343">
        <f t="shared" si="9"/>
        <v>316123</v>
      </c>
      <c r="I40" s="343">
        <f t="shared" si="9"/>
        <v>6200</v>
      </c>
      <c r="J40" s="345">
        <f t="shared" si="9"/>
        <v>322323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322323</v>
      </c>
      <c r="X40" s="343">
        <f t="shared" si="9"/>
        <v>396250</v>
      </c>
      <c r="Y40" s="345">
        <f t="shared" si="9"/>
        <v>-73927</v>
      </c>
      <c r="Z40" s="336">
        <f>+IF(X40&lt;&gt;0,+(Y40/X40)*100,0)</f>
        <v>-18.65665615141956</v>
      </c>
      <c r="AA40" s="350">
        <f>SUM(AA41:AA49)</f>
        <v>1585000</v>
      </c>
    </row>
    <row r="41" spans="1:27" ht="13.5">
      <c r="A41" s="361" t="s">
        <v>247</v>
      </c>
      <c r="B41" s="142"/>
      <c r="C41" s="362">
        <v>3804640</v>
      </c>
      <c r="D41" s="363"/>
      <c r="E41" s="362">
        <v>750000</v>
      </c>
      <c r="F41" s="364">
        <v>750000</v>
      </c>
      <c r="G41" s="364"/>
      <c r="H41" s="362">
        <v>316123</v>
      </c>
      <c r="I41" s="362"/>
      <c r="J41" s="364">
        <v>316123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316123</v>
      </c>
      <c r="X41" s="362">
        <v>187500</v>
      </c>
      <c r="Y41" s="364">
        <v>128623</v>
      </c>
      <c r="Z41" s="365">
        <v>68.6</v>
      </c>
      <c r="AA41" s="366">
        <v>750000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350000</v>
      </c>
      <c r="F43" s="370">
        <v>350000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87500</v>
      </c>
      <c r="Y43" s="370">
        <v>-87500</v>
      </c>
      <c r="Z43" s="371">
        <v>-100</v>
      </c>
      <c r="AA43" s="303">
        <v>350000</v>
      </c>
    </row>
    <row r="44" spans="1:27" ht="13.5">
      <c r="A44" s="361" t="s">
        <v>250</v>
      </c>
      <c r="B44" s="136"/>
      <c r="C44" s="60"/>
      <c r="D44" s="368"/>
      <c r="E44" s="54">
        <v>240000</v>
      </c>
      <c r="F44" s="53">
        <v>240000</v>
      </c>
      <c r="G44" s="53"/>
      <c r="H44" s="54"/>
      <c r="I44" s="54">
        <v>6200</v>
      </c>
      <c r="J44" s="53">
        <v>6200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6200</v>
      </c>
      <c r="X44" s="54">
        <v>60000</v>
      </c>
      <c r="Y44" s="53">
        <v>-53800</v>
      </c>
      <c r="Z44" s="94">
        <v>-89.67</v>
      </c>
      <c r="AA44" s="95">
        <v>240000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245000</v>
      </c>
      <c r="F49" s="53">
        <v>245000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61250</v>
      </c>
      <c r="Y49" s="53">
        <v>-61250</v>
      </c>
      <c r="Z49" s="94">
        <v>-100</v>
      </c>
      <c r="AA49" s="95">
        <v>245000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203075220</v>
      </c>
      <c r="D60" s="346">
        <f t="shared" si="14"/>
        <v>0</v>
      </c>
      <c r="E60" s="219">
        <f t="shared" si="14"/>
        <v>195837000</v>
      </c>
      <c r="F60" s="264">
        <f t="shared" si="14"/>
        <v>195837000</v>
      </c>
      <c r="G60" s="264">
        <f t="shared" si="14"/>
        <v>32251610</v>
      </c>
      <c r="H60" s="219">
        <f t="shared" si="14"/>
        <v>20140667</v>
      </c>
      <c r="I60" s="219">
        <f t="shared" si="14"/>
        <v>26846092</v>
      </c>
      <c r="J60" s="264">
        <f t="shared" si="14"/>
        <v>79238369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79238369</v>
      </c>
      <c r="X60" s="219">
        <f t="shared" si="14"/>
        <v>48959250</v>
      </c>
      <c r="Y60" s="264">
        <f t="shared" si="14"/>
        <v>30279119</v>
      </c>
      <c r="Z60" s="337">
        <f>+IF(X60&lt;&gt;0,+(Y60/X60)*100,0)</f>
        <v>61.84555318964241</v>
      </c>
      <c r="AA60" s="232">
        <f>+AA57+AA54+AA51+AA40+AA37+AA34+AA22+AA5</f>
        <v>195837000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200000</v>
      </c>
      <c r="F40" s="345">
        <f t="shared" si="9"/>
        <v>200000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50000</v>
      </c>
      <c r="Y40" s="345">
        <f t="shared" si="9"/>
        <v>-50000</v>
      </c>
      <c r="Z40" s="336">
        <f>+IF(X40&lt;&gt;0,+(Y40/X40)*100,0)</f>
        <v>-100</v>
      </c>
      <c r="AA40" s="350">
        <f>SUM(AA41:AA49)</f>
        <v>200000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200000</v>
      </c>
      <c r="F49" s="53">
        <v>200000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50000</v>
      </c>
      <c r="Y49" s="53">
        <v>-50000</v>
      </c>
      <c r="Z49" s="94">
        <v>-100</v>
      </c>
      <c r="AA49" s="95">
        <v>200000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200000</v>
      </c>
      <c r="F60" s="264">
        <f t="shared" si="14"/>
        <v>200000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50000</v>
      </c>
      <c r="Y60" s="264">
        <f t="shared" si="14"/>
        <v>-50000</v>
      </c>
      <c r="Z60" s="337">
        <f>+IF(X60&lt;&gt;0,+(Y60/X60)*100,0)</f>
        <v>-100</v>
      </c>
      <c r="AA60" s="232">
        <f>+AA57+AA54+AA51+AA40+AA37+AA34+AA22+AA5</f>
        <v>200000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2013-11-05T08:59:07Z</dcterms:created>
  <dcterms:modified xsi:type="dcterms:W3CDTF">2013-11-05T08:59:10Z</dcterms:modified>
  <cp:category/>
  <cp:version/>
  <cp:contentType/>
  <cp:contentStatus/>
</cp:coreProperties>
</file>