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<sst xmlns="http://schemas.openxmlformats.org/spreadsheetml/2006/main" count="855" uniqueCount="302">
  <si>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Zululand(DC26)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</si>
  <si>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</si>
  <si>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</si>
  <si>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</si>
  <si>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</si>
  <si>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</si>
  <si>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</si>
  <si>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</si>
  <si>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</si>
  <si>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</si>
  <si>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</si>
  <si>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</si>
  <si>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</si>
  <si>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</si>
  <si>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</si>
  <si>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</si>
  <si>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</si>
  <si>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</si>
  <si>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</si>
  <si>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</si>
  <si>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</si>
  <si>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</si>
  <si>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</si>
  <si>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</si>
  <si>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</si>
  <si>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</si>
  <si>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</si>
  <si>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</si>
  <si>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</si>
  <si>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</si>
  <si>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</si>
  <si>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</si>
  <si>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</si>
  <si>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</si>
  <si>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</si>
  <si>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</si>
  <si>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</si>
  <si>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</si>
  <si>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</si>
  <si>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</si>
  <si>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</si>
  <si>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</si>
  <si>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</si>
  <si>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</si>
  <si>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</si>
  <si>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</si>
  <si>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</si>
  <si>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</si>
  <si>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</si>
  <si>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</si>
  <si>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</si>
  <si>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</si>
  <si>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</si>
  <si>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</si>
  <si>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</si>
  <si>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</si>
  <si>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</si>
  <si>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</si>
  <si>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</si>
  <si>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</si>
  <si>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</si>
  <si>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</si>
  <si>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</si>
  <si>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</si>
  <si>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</si>
  <si>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</si>
  <si>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</si>
  <si>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</si>
  <si>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</si>
  <si>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</si>
  <si>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Zululand(DC26)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</si>
  <si>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</si>
  <si>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</si>
  <si>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</si>
  <si>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</si>
  <si>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</si>
  <si>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</si>
  <si>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</si>
  <si>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</si>
  <si>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</si>
  <si>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</si>
  <si>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</si>
  <si>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</si>
  <si>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</si>
  <si>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</si>
  <si>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</si>
  <si>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</si>
  <si>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</si>
  <si>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</si>
  <si>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</si>
  <si>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</si>
  <si>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</si>
  <si>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</si>
  <si>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</si>
  <si>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</si>
  <si>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</si>
  <si>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</si>
  <si>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</si>
  <si>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</si>
  <si>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</si>
  <si>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Zululand(DC26)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</si>
  <si>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</si>
  <si>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</si>
  <si>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</si>
  <si>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</si>
  <si>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</si>
  <si>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</si>
  <si>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</si>
  <si>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</si>
  <si>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</si>
  <si>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</si>
  <si>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</si>
  <si>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</si>
  <si>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</si>
  <si>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</si>
  <si>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</si>
  <si>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</si>
  <si>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</si>
  <si>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</si>
  <si>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</si>
  <si>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</si>
  <si>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</si>
  <si>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</si>
  <si>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</si>
  <si>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</si>
  <si>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</si>
  <si>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</si>
  <si>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</si>
  <si>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</si>
  <si>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Zululand(DC26)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</si>
  <si>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</si>
  <si>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</si>
  <si>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</si>
  <si>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</si>
  <si>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</si>
  <si>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</si>
  <si>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</si>
  <si>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</si>
  <si>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</si>
  <si>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</si>
  <si>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Zululand(DC26)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</si>
  <si>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</si>
  <si>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</si>
  <si>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</si>
  <si>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</si>
  <si>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</si>
  <si>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</si>
  <si>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</si>
  <si>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</si>
  <si>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</si>
  <si>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</si>
  <si>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</si>
  <si>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</si>
  <si>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</si>
  <si>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</si>
  <si>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</si>
  <si>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</si>
  <si>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</si>
  <si>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</si>
  <si>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</si>
  <si>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</si>
  <si>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</si>
  <si>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</si>
  <si>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</si>
  <si>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</si>
  <si>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</si>
  <si>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</si>
  <si>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</si>
  <si>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</si>
  <si>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</si>
  <si>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</si>
  <si>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</si>
  <si>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</si>
  <si>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</si>
  <si>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Zululand(DC26)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</si>
  <si>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</si>
  <si>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</si>
  <si>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</si>
  <si>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</si>
  <si>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</si>
  <si>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</si>
  <si>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</si>
  <si>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</si>
  <si>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</si>
  <si>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</si>
  <si>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</si>
  <si>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</si>
  <si>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</si>
  <si>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</si>
  <si>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</si>
  <si>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</si>
  <si>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</si>
  <si>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</si>
  <si>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</si>
  <si>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</si>
  <si>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</si>
  <si>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</si>
  <si>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</si>
  <si>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</si>
  <si>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</si>
  <si>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</si>
  <si>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Zululand(DC26)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</si>
  <si>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</si>
  <si>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</si>
  <si>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</si>
  <si>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</si>
  <si>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</si>
  <si>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</si>
  <si>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</si>
  <si>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</si>
  <si>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</si>
  <si>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</si>
  <si>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</si>
  <si>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</si>
  <si>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</si>
  <si>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</si>
  <si>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</si>
  <si>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</si>
  <si>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</si>
  <si>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</si>
  <si>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</si>
  <si>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</si>
  <si>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</si>
  <si>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</si>
  <si>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</si>
  <si>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</si>
  <si>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Zululand(DC26)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</si>
  <si>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</si>
  <si>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</si>
  <si>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</si>
  <si>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</si>
  <si>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</si>
  <si>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</si>
  <si>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</si>
  <si>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</si>
  <si>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</si>
  <si>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</si>
  <si>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</si>
  <si>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</si>
  <si>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</si>
  <si>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</si>
  <si>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</si>
  <si>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</si>
  <si>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</si>
  <si>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</si>
  <si>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</si>
  <si>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</si>
  <si>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</si>
  <si>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</si>
  <si>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</si>
  <si>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</si>
  <si>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</si>
  <si>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</si>
  <si>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</si>
  <si>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</si>
  <si>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</si>
  <si>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</si>
  <si>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</si>
  <si>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</si>
  <si>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</si>
  <si>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</si>
  <si>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</si>
  <si>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Zululand(DC26)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</si>
  <si>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</si>
  <si>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</si>
  <si>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Zululand(DC26)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</si>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</sst>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23914694</v>
      </c>
      <c r="C6" s="19">
        <v>0</v>
      </c>
      <c r="D6" s="59">
        <v>34574042</v>
      </c>
      <c r="E6" s="60">
        <v>34574042</v>
      </c>
      <c r="F6" s="60">
        <v>1877486</v>
      </c>
      <c r="G6" s="60">
        <v>2342402</v>
      </c>
      <c r="H6" s="60">
        <v>2316601</v>
      </c>
      <c r="I6" s="60">
        <v>6536489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6536489</v>
      </c>
      <c r="W6" s="60">
        <v>8643511</v>
      </c>
      <c r="X6" s="60">
        <v>-2107022</v>
      </c>
      <c r="Y6" s="61">
        <v>-24.38</v>
      </c>
      <c r="Z6" s="62">
        <v>34574042</v>
      </c>
    </row>
    <row r="7" spans="1:26" ht="13.5">
      <c r="A7" s="58" t="s">
        <v>33</v>
      </c>
      <c r="B7" s="19">
        <v>11829016</v>
      </c>
      <c r="C7" s="19">
        <v>0</v>
      </c>
      <c r="D7" s="59">
        <v>13981389</v>
      </c>
      <c r="E7" s="60">
        <v>13981389</v>
      </c>
      <c r="F7" s="60">
        <v>232532</v>
      </c>
      <c r="G7" s="60">
        <v>687704</v>
      </c>
      <c r="H7" s="60">
        <v>1077346</v>
      </c>
      <c r="I7" s="60">
        <v>1997582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1997582</v>
      </c>
      <c r="W7" s="60">
        <v>3495347</v>
      </c>
      <c r="X7" s="60">
        <v>-1497765</v>
      </c>
      <c r="Y7" s="61">
        <v>-42.85</v>
      </c>
      <c r="Z7" s="62">
        <v>13981389</v>
      </c>
    </row>
    <row r="8" spans="1:26" ht="13.5">
      <c r="A8" s="58" t="s">
        <v>34</v>
      </c>
      <c r="B8" s="19">
        <v>304592943</v>
      </c>
      <c r="C8" s="19">
        <v>0</v>
      </c>
      <c r="D8" s="59">
        <v>292472000</v>
      </c>
      <c r="E8" s="60">
        <v>292472000</v>
      </c>
      <c r="F8" s="60">
        <v>121968500</v>
      </c>
      <c r="G8" s="60">
        <v>2067000</v>
      </c>
      <c r="H8" s="60">
        <v>1903520</v>
      </c>
      <c r="I8" s="60">
        <v>125939020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125939020</v>
      </c>
      <c r="W8" s="60">
        <v>73118000</v>
      </c>
      <c r="X8" s="60">
        <v>52821020</v>
      </c>
      <c r="Y8" s="61">
        <v>72.24</v>
      </c>
      <c r="Z8" s="62">
        <v>292472000</v>
      </c>
    </row>
    <row r="9" spans="1:26" ht="13.5">
      <c r="A9" s="58" t="s">
        <v>35</v>
      </c>
      <c r="B9" s="19">
        <v>2386186</v>
      </c>
      <c r="C9" s="19">
        <v>0</v>
      </c>
      <c r="D9" s="59">
        <v>139796989</v>
      </c>
      <c r="E9" s="60">
        <v>139796989</v>
      </c>
      <c r="F9" s="60">
        <v>125228</v>
      </c>
      <c r="G9" s="60">
        <v>191093</v>
      </c>
      <c r="H9" s="60">
        <v>57958</v>
      </c>
      <c r="I9" s="60">
        <v>374279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374279</v>
      </c>
      <c r="W9" s="60">
        <v>34949247</v>
      </c>
      <c r="X9" s="60">
        <v>-34574968</v>
      </c>
      <c r="Y9" s="61">
        <v>-98.93</v>
      </c>
      <c r="Z9" s="62">
        <v>139796989</v>
      </c>
    </row>
    <row r="10" spans="1:26" ht="25.5">
      <c r="A10" s="63" t="s">
        <v>277</v>
      </c>
      <c r="B10" s="64">
        <f>SUM(B5:B9)</f>
        <v>342722839</v>
      </c>
      <c r="C10" s="64">
        <f>SUM(C5:C9)</f>
        <v>0</v>
      </c>
      <c r="D10" s="65">
        <f aca="true" t="shared" si="0" ref="D10:Z10">SUM(D5:D9)</f>
        <v>480824420</v>
      </c>
      <c r="E10" s="66">
        <f t="shared" si="0"/>
        <v>480824420</v>
      </c>
      <c r="F10" s="66">
        <f t="shared" si="0"/>
        <v>124203746</v>
      </c>
      <c r="G10" s="66">
        <f t="shared" si="0"/>
        <v>5288199</v>
      </c>
      <c r="H10" s="66">
        <f t="shared" si="0"/>
        <v>5355425</v>
      </c>
      <c r="I10" s="66">
        <f t="shared" si="0"/>
        <v>134847370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134847370</v>
      </c>
      <c r="W10" s="66">
        <f t="shared" si="0"/>
        <v>120206105</v>
      </c>
      <c r="X10" s="66">
        <f t="shared" si="0"/>
        <v>14641265</v>
      </c>
      <c r="Y10" s="67">
        <f>+IF(W10&lt;&gt;0,(X10/W10)*100,0)</f>
        <v>12.180134278537682</v>
      </c>
      <c r="Z10" s="68">
        <f t="shared" si="0"/>
        <v>480824420</v>
      </c>
    </row>
    <row r="11" spans="1:26" ht="13.5">
      <c r="A11" s="58" t="s">
        <v>37</v>
      </c>
      <c r="B11" s="19">
        <v>113004999</v>
      </c>
      <c r="C11" s="19">
        <v>0</v>
      </c>
      <c r="D11" s="59">
        <v>129968453</v>
      </c>
      <c r="E11" s="60">
        <v>129968453</v>
      </c>
      <c r="F11" s="60">
        <v>10479922</v>
      </c>
      <c r="G11" s="60">
        <v>10775954</v>
      </c>
      <c r="H11" s="60">
        <v>10747467</v>
      </c>
      <c r="I11" s="60">
        <v>32003343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32003343</v>
      </c>
      <c r="W11" s="60">
        <v>32492113</v>
      </c>
      <c r="X11" s="60">
        <v>-488770</v>
      </c>
      <c r="Y11" s="61">
        <v>-1.5</v>
      </c>
      <c r="Z11" s="62">
        <v>129968453</v>
      </c>
    </row>
    <row r="12" spans="1:26" ht="13.5">
      <c r="A12" s="58" t="s">
        <v>38</v>
      </c>
      <c r="B12" s="19">
        <v>6054148</v>
      </c>
      <c r="C12" s="19">
        <v>0</v>
      </c>
      <c r="D12" s="59">
        <v>6272356</v>
      </c>
      <c r="E12" s="60">
        <v>6272356</v>
      </c>
      <c r="F12" s="60">
        <v>506977</v>
      </c>
      <c r="G12" s="60">
        <v>487855</v>
      </c>
      <c r="H12" s="60">
        <v>506977</v>
      </c>
      <c r="I12" s="60">
        <v>1501809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1501809</v>
      </c>
      <c r="W12" s="60">
        <v>1568089</v>
      </c>
      <c r="X12" s="60">
        <v>-66280</v>
      </c>
      <c r="Y12" s="61">
        <v>-4.23</v>
      </c>
      <c r="Z12" s="62">
        <v>6272356</v>
      </c>
    </row>
    <row r="13" spans="1:26" ht="13.5">
      <c r="A13" s="58" t="s">
        <v>278</v>
      </c>
      <c r="B13" s="19">
        <v>31165452</v>
      </c>
      <c r="C13" s="19">
        <v>0</v>
      </c>
      <c r="D13" s="59">
        <v>35280259</v>
      </c>
      <c r="E13" s="60">
        <v>35280259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8820065</v>
      </c>
      <c r="X13" s="60">
        <v>-8820065</v>
      </c>
      <c r="Y13" s="61">
        <v>-100</v>
      </c>
      <c r="Z13" s="62">
        <v>35280259</v>
      </c>
    </row>
    <row r="14" spans="1:26" ht="13.5">
      <c r="A14" s="58" t="s">
        <v>40</v>
      </c>
      <c r="B14" s="19">
        <v>10519</v>
      </c>
      <c r="C14" s="19">
        <v>0</v>
      </c>
      <c r="D14" s="59">
        <v>10902</v>
      </c>
      <c r="E14" s="60">
        <v>10902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2726</v>
      </c>
      <c r="X14" s="60">
        <v>-2726</v>
      </c>
      <c r="Y14" s="61">
        <v>-100</v>
      </c>
      <c r="Z14" s="62">
        <v>10902</v>
      </c>
    </row>
    <row r="15" spans="1:26" ht="13.5">
      <c r="A15" s="58" t="s">
        <v>41</v>
      </c>
      <c r="B15" s="19">
        <v>67096498</v>
      </c>
      <c r="C15" s="19">
        <v>0</v>
      </c>
      <c r="D15" s="59">
        <v>75574610</v>
      </c>
      <c r="E15" s="60">
        <v>75574610</v>
      </c>
      <c r="F15" s="60">
        <v>1885769</v>
      </c>
      <c r="G15" s="60">
        <v>5214850</v>
      </c>
      <c r="H15" s="60">
        <v>5385861</v>
      </c>
      <c r="I15" s="60">
        <v>12486480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12486480</v>
      </c>
      <c r="W15" s="60">
        <v>18893653</v>
      </c>
      <c r="X15" s="60">
        <v>-6407173</v>
      </c>
      <c r="Y15" s="61">
        <v>-33.91</v>
      </c>
      <c r="Z15" s="62">
        <v>75574610</v>
      </c>
    </row>
    <row r="16" spans="1:26" ht="13.5">
      <c r="A16" s="69" t="s">
        <v>42</v>
      </c>
      <c r="B16" s="19">
        <v>1041732</v>
      </c>
      <c r="C16" s="19">
        <v>0</v>
      </c>
      <c r="D16" s="59">
        <v>1939239</v>
      </c>
      <c r="E16" s="60">
        <v>1939239</v>
      </c>
      <c r="F16" s="60">
        <v>0</v>
      </c>
      <c r="G16" s="60">
        <v>0</v>
      </c>
      <c r="H16" s="60">
        <v>100000</v>
      </c>
      <c r="I16" s="60">
        <v>100000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100000</v>
      </c>
      <c r="W16" s="60">
        <v>484810</v>
      </c>
      <c r="X16" s="60">
        <v>-384810</v>
      </c>
      <c r="Y16" s="61">
        <v>-79.37</v>
      </c>
      <c r="Z16" s="62">
        <v>1939239</v>
      </c>
    </row>
    <row r="17" spans="1:26" ht="13.5">
      <c r="A17" s="58" t="s">
        <v>43</v>
      </c>
      <c r="B17" s="19">
        <v>238492221</v>
      </c>
      <c r="C17" s="19">
        <v>0</v>
      </c>
      <c r="D17" s="59">
        <v>203381198</v>
      </c>
      <c r="E17" s="60">
        <v>203381198</v>
      </c>
      <c r="F17" s="60">
        <v>12800694</v>
      </c>
      <c r="G17" s="60">
        <v>16197627</v>
      </c>
      <c r="H17" s="60">
        <v>19070900</v>
      </c>
      <c r="I17" s="60">
        <v>48069221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48069221</v>
      </c>
      <c r="W17" s="60">
        <v>50845300</v>
      </c>
      <c r="X17" s="60">
        <v>-2776079</v>
      </c>
      <c r="Y17" s="61">
        <v>-5.46</v>
      </c>
      <c r="Z17" s="62">
        <v>203381198</v>
      </c>
    </row>
    <row r="18" spans="1:26" ht="13.5">
      <c r="A18" s="70" t="s">
        <v>44</v>
      </c>
      <c r="B18" s="71">
        <f>SUM(B11:B17)</f>
        <v>456865569</v>
      </c>
      <c r="C18" s="71">
        <f>SUM(C11:C17)</f>
        <v>0</v>
      </c>
      <c r="D18" s="72">
        <f aca="true" t="shared" si="1" ref="D18:Z18">SUM(D11:D17)</f>
        <v>452427017</v>
      </c>
      <c r="E18" s="73">
        <f t="shared" si="1"/>
        <v>452427017</v>
      </c>
      <c r="F18" s="73">
        <f t="shared" si="1"/>
        <v>25673362</v>
      </c>
      <c r="G18" s="73">
        <f t="shared" si="1"/>
        <v>32676286</v>
      </c>
      <c r="H18" s="73">
        <f t="shared" si="1"/>
        <v>35811205</v>
      </c>
      <c r="I18" s="73">
        <f t="shared" si="1"/>
        <v>94160853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94160853</v>
      </c>
      <c r="W18" s="73">
        <f t="shared" si="1"/>
        <v>113106756</v>
      </c>
      <c r="X18" s="73">
        <f t="shared" si="1"/>
        <v>-18945903</v>
      </c>
      <c r="Y18" s="67">
        <f>+IF(W18&lt;&gt;0,(X18/W18)*100,0)</f>
        <v>-16.750460953897395</v>
      </c>
      <c r="Z18" s="74">
        <f t="shared" si="1"/>
        <v>452427017</v>
      </c>
    </row>
    <row r="19" spans="1:26" ht="13.5">
      <c r="A19" s="70" t="s">
        <v>45</v>
      </c>
      <c r="B19" s="75">
        <f>+B10-B18</f>
        <v>-114142730</v>
      </c>
      <c r="C19" s="75">
        <f>+C10-C18</f>
        <v>0</v>
      </c>
      <c r="D19" s="76">
        <f aca="true" t="shared" si="2" ref="D19:Z19">+D10-D18</f>
        <v>28397403</v>
      </c>
      <c r="E19" s="77">
        <f t="shared" si="2"/>
        <v>28397403</v>
      </c>
      <c r="F19" s="77">
        <f t="shared" si="2"/>
        <v>98530384</v>
      </c>
      <c r="G19" s="77">
        <f t="shared" si="2"/>
        <v>-27388087</v>
      </c>
      <c r="H19" s="77">
        <f t="shared" si="2"/>
        <v>-30455780</v>
      </c>
      <c r="I19" s="77">
        <f t="shared" si="2"/>
        <v>40686517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40686517</v>
      </c>
      <c r="W19" s="77">
        <f>IF(E10=E18,0,W10-W18)</f>
        <v>7099349</v>
      </c>
      <c r="X19" s="77">
        <f t="shared" si="2"/>
        <v>33587168</v>
      </c>
      <c r="Y19" s="78">
        <f>+IF(W19&lt;&gt;0,(X19/W19)*100,0)</f>
        <v>473.10208302197856</v>
      </c>
      <c r="Z19" s="79">
        <f t="shared" si="2"/>
        <v>28397403</v>
      </c>
    </row>
    <row r="20" spans="1:26" ht="13.5">
      <c r="A20" s="58" t="s">
        <v>46</v>
      </c>
      <c r="B20" s="19">
        <v>346067583</v>
      </c>
      <c r="C20" s="19">
        <v>0</v>
      </c>
      <c r="D20" s="59">
        <v>359031000</v>
      </c>
      <c r="E20" s="60">
        <v>359031000</v>
      </c>
      <c r="F20" s="60">
        <v>121432000</v>
      </c>
      <c r="G20" s="60">
        <v>3846000</v>
      </c>
      <c r="H20" s="60">
        <v>6869750</v>
      </c>
      <c r="I20" s="60">
        <v>132147750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132147750</v>
      </c>
      <c r="W20" s="60">
        <v>89757750</v>
      </c>
      <c r="X20" s="60">
        <v>42390000</v>
      </c>
      <c r="Y20" s="61">
        <v>47.23</v>
      </c>
      <c r="Z20" s="62">
        <v>359031000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231924853</v>
      </c>
      <c r="C22" s="86">
        <f>SUM(C19:C21)</f>
        <v>0</v>
      </c>
      <c r="D22" s="87">
        <f aca="true" t="shared" si="3" ref="D22:Z22">SUM(D19:D21)</f>
        <v>387428403</v>
      </c>
      <c r="E22" s="88">
        <f t="shared" si="3"/>
        <v>387428403</v>
      </c>
      <c r="F22" s="88">
        <f t="shared" si="3"/>
        <v>219962384</v>
      </c>
      <c r="G22" s="88">
        <f t="shared" si="3"/>
        <v>-23542087</v>
      </c>
      <c r="H22" s="88">
        <f t="shared" si="3"/>
        <v>-23586030</v>
      </c>
      <c r="I22" s="88">
        <f t="shared" si="3"/>
        <v>172834267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172834267</v>
      </c>
      <c r="W22" s="88">
        <f t="shared" si="3"/>
        <v>96857099</v>
      </c>
      <c r="X22" s="88">
        <f t="shared" si="3"/>
        <v>75977168</v>
      </c>
      <c r="Y22" s="89">
        <f>+IF(W22&lt;&gt;0,(X22/W22)*100,0)</f>
        <v>78.4425393537752</v>
      </c>
      <c r="Z22" s="90">
        <f t="shared" si="3"/>
        <v>387428403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231924853</v>
      </c>
      <c r="C24" s="75">
        <f>SUM(C22:C23)</f>
        <v>0</v>
      </c>
      <c r="D24" s="76">
        <f aca="true" t="shared" si="4" ref="D24:Z24">SUM(D22:D23)</f>
        <v>387428403</v>
      </c>
      <c r="E24" s="77">
        <f t="shared" si="4"/>
        <v>387428403</v>
      </c>
      <c r="F24" s="77">
        <f t="shared" si="4"/>
        <v>219962384</v>
      </c>
      <c r="G24" s="77">
        <f t="shared" si="4"/>
        <v>-23542087</v>
      </c>
      <c r="H24" s="77">
        <f t="shared" si="4"/>
        <v>-23586030</v>
      </c>
      <c r="I24" s="77">
        <f t="shared" si="4"/>
        <v>172834267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172834267</v>
      </c>
      <c r="W24" s="77">
        <f t="shared" si="4"/>
        <v>96857099</v>
      </c>
      <c r="X24" s="77">
        <f t="shared" si="4"/>
        <v>75977168</v>
      </c>
      <c r="Y24" s="78">
        <f>+IF(W24&lt;&gt;0,(X24/W24)*100,0)</f>
        <v>78.4425393537752</v>
      </c>
      <c r="Z24" s="79">
        <f t="shared" si="4"/>
        <v>387428403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403253401</v>
      </c>
      <c r="E27" s="100">
        <v>403253401</v>
      </c>
      <c r="F27" s="100">
        <v>18678100</v>
      </c>
      <c r="G27" s="100">
        <v>21760414</v>
      </c>
      <c r="H27" s="100">
        <v>38579912</v>
      </c>
      <c r="I27" s="100">
        <v>79018426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79018426</v>
      </c>
      <c r="W27" s="100">
        <v>100813350</v>
      </c>
      <c r="X27" s="100">
        <v>-21794924</v>
      </c>
      <c r="Y27" s="101">
        <v>-21.62</v>
      </c>
      <c r="Z27" s="102">
        <v>403253401</v>
      </c>
    </row>
    <row r="28" spans="1:26" ht="13.5">
      <c r="A28" s="103" t="s">
        <v>46</v>
      </c>
      <c r="B28" s="19">
        <v>0</v>
      </c>
      <c r="C28" s="19">
        <v>0</v>
      </c>
      <c r="D28" s="59">
        <v>359031000</v>
      </c>
      <c r="E28" s="60">
        <v>359031000</v>
      </c>
      <c r="F28" s="60">
        <v>18678100</v>
      </c>
      <c r="G28" s="60">
        <v>20884054</v>
      </c>
      <c r="H28" s="60">
        <v>34825846</v>
      </c>
      <c r="I28" s="60">
        <v>74388000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74388000</v>
      </c>
      <c r="W28" s="60">
        <v>89757750</v>
      </c>
      <c r="X28" s="60">
        <v>-15369750</v>
      </c>
      <c r="Y28" s="61">
        <v>-17.12</v>
      </c>
      <c r="Z28" s="62">
        <v>359031000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44222401</v>
      </c>
      <c r="E31" s="60">
        <v>44222401</v>
      </c>
      <c r="F31" s="60">
        <v>0</v>
      </c>
      <c r="G31" s="60">
        <v>876360</v>
      </c>
      <c r="H31" s="60">
        <v>3754066</v>
      </c>
      <c r="I31" s="60">
        <v>4630426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4630426</v>
      </c>
      <c r="W31" s="60">
        <v>11055600</v>
      </c>
      <c r="X31" s="60">
        <v>-6425174</v>
      </c>
      <c r="Y31" s="61">
        <v>-58.12</v>
      </c>
      <c r="Z31" s="62">
        <v>44222401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403253401</v>
      </c>
      <c r="E32" s="100">
        <f t="shared" si="5"/>
        <v>403253401</v>
      </c>
      <c r="F32" s="100">
        <f t="shared" si="5"/>
        <v>18678100</v>
      </c>
      <c r="G32" s="100">
        <f t="shared" si="5"/>
        <v>21760414</v>
      </c>
      <c r="H32" s="100">
        <f t="shared" si="5"/>
        <v>38579912</v>
      </c>
      <c r="I32" s="100">
        <f t="shared" si="5"/>
        <v>79018426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79018426</v>
      </c>
      <c r="W32" s="100">
        <f t="shared" si="5"/>
        <v>100813350</v>
      </c>
      <c r="X32" s="100">
        <f t="shared" si="5"/>
        <v>-21794924</v>
      </c>
      <c r="Y32" s="101">
        <f>+IF(W32&lt;&gt;0,(X32/W32)*100,0)</f>
        <v>-21.619085170763594</v>
      </c>
      <c r="Z32" s="102">
        <f t="shared" si="5"/>
        <v>403253401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124797136</v>
      </c>
      <c r="C35" s="19">
        <v>0</v>
      </c>
      <c r="D35" s="59">
        <v>263242173</v>
      </c>
      <c r="E35" s="60">
        <v>263242173</v>
      </c>
      <c r="F35" s="60">
        <v>73080918</v>
      </c>
      <c r="G35" s="60">
        <v>0</v>
      </c>
      <c r="H35" s="60">
        <v>0</v>
      </c>
      <c r="I35" s="60">
        <v>73080918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73080918</v>
      </c>
      <c r="W35" s="60">
        <v>65810543</v>
      </c>
      <c r="X35" s="60">
        <v>7270375</v>
      </c>
      <c r="Y35" s="61">
        <v>11.05</v>
      </c>
      <c r="Z35" s="62">
        <v>263242173</v>
      </c>
    </row>
    <row r="36" spans="1:26" ht="13.5">
      <c r="A36" s="58" t="s">
        <v>57</v>
      </c>
      <c r="B36" s="19">
        <v>1764532476</v>
      </c>
      <c r="C36" s="19">
        <v>0</v>
      </c>
      <c r="D36" s="59">
        <v>2312790717</v>
      </c>
      <c r="E36" s="60">
        <v>2312790717</v>
      </c>
      <c r="F36" s="60">
        <v>99997978</v>
      </c>
      <c r="G36" s="60">
        <v>0</v>
      </c>
      <c r="H36" s="60">
        <v>0</v>
      </c>
      <c r="I36" s="60">
        <v>99997978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99997978</v>
      </c>
      <c r="W36" s="60">
        <v>578197679</v>
      </c>
      <c r="X36" s="60">
        <v>-478199701</v>
      </c>
      <c r="Y36" s="61">
        <v>-82.71</v>
      </c>
      <c r="Z36" s="62">
        <v>2312790717</v>
      </c>
    </row>
    <row r="37" spans="1:26" ht="13.5">
      <c r="A37" s="58" t="s">
        <v>58</v>
      </c>
      <c r="B37" s="19">
        <v>93954735</v>
      </c>
      <c r="C37" s="19">
        <v>0</v>
      </c>
      <c r="D37" s="59">
        <v>77453842</v>
      </c>
      <c r="E37" s="60">
        <v>77453842</v>
      </c>
      <c r="F37" s="60">
        <v>-28205388</v>
      </c>
      <c r="G37" s="60">
        <v>0</v>
      </c>
      <c r="H37" s="60">
        <v>0</v>
      </c>
      <c r="I37" s="60">
        <v>-28205388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-28205388</v>
      </c>
      <c r="W37" s="60">
        <v>19363461</v>
      </c>
      <c r="X37" s="60">
        <v>-47568849</v>
      </c>
      <c r="Y37" s="61">
        <v>-245.66</v>
      </c>
      <c r="Z37" s="62">
        <v>77453842</v>
      </c>
    </row>
    <row r="38" spans="1:26" ht="13.5">
      <c r="A38" s="58" t="s">
        <v>59</v>
      </c>
      <c r="B38" s="19">
        <v>5325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1795369552</v>
      </c>
      <c r="C39" s="19">
        <v>0</v>
      </c>
      <c r="D39" s="59">
        <v>2498579048</v>
      </c>
      <c r="E39" s="60">
        <v>2498579048</v>
      </c>
      <c r="F39" s="60">
        <v>201284284</v>
      </c>
      <c r="G39" s="60">
        <v>0</v>
      </c>
      <c r="H39" s="60">
        <v>0</v>
      </c>
      <c r="I39" s="60">
        <v>201284284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201284284</v>
      </c>
      <c r="W39" s="60">
        <v>624644762</v>
      </c>
      <c r="X39" s="60">
        <v>-423360478</v>
      </c>
      <c r="Y39" s="61">
        <v>-67.78</v>
      </c>
      <c r="Z39" s="62">
        <v>2498579048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245059219</v>
      </c>
      <c r="C42" s="19">
        <v>0</v>
      </c>
      <c r="D42" s="59">
        <v>287526249</v>
      </c>
      <c r="E42" s="60">
        <v>287526249</v>
      </c>
      <c r="F42" s="60">
        <v>219961787</v>
      </c>
      <c r="G42" s="60">
        <v>-23560144</v>
      </c>
      <c r="H42" s="60">
        <v>-23586030</v>
      </c>
      <c r="I42" s="60">
        <v>172815613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172815613</v>
      </c>
      <c r="W42" s="60">
        <v>72674610</v>
      </c>
      <c r="X42" s="60">
        <v>100141003</v>
      </c>
      <c r="Y42" s="61">
        <v>137.79</v>
      </c>
      <c r="Z42" s="62">
        <v>287526249</v>
      </c>
    </row>
    <row r="43" spans="1:26" ht="13.5">
      <c r="A43" s="58" t="s">
        <v>63</v>
      </c>
      <c r="B43" s="19">
        <v>-286059107</v>
      </c>
      <c r="C43" s="19">
        <v>0</v>
      </c>
      <c r="D43" s="59">
        <v>-388190272</v>
      </c>
      <c r="E43" s="60">
        <v>-388190272</v>
      </c>
      <c r="F43" s="60">
        <v>-18678100</v>
      </c>
      <c r="G43" s="60">
        <v>-21760414</v>
      </c>
      <c r="H43" s="60">
        <v>-38582510</v>
      </c>
      <c r="I43" s="60">
        <v>-79021024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-79021024</v>
      </c>
      <c r="W43" s="60">
        <v>-96422568</v>
      </c>
      <c r="X43" s="60">
        <v>17401544</v>
      </c>
      <c r="Y43" s="61">
        <v>-18.05</v>
      </c>
      <c r="Z43" s="62">
        <v>-388190272</v>
      </c>
    </row>
    <row r="44" spans="1:26" ht="13.5">
      <c r="A44" s="58" t="s">
        <v>64</v>
      </c>
      <c r="B44" s="19">
        <v>0</v>
      </c>
      <c r="C44" s="19">
        <v>0</v>
      </c>
      <c r="D44" s="59">
        <v>-43164</v>
      </c>
      <c r="E44" s="60">
        <v>-43164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-10791</v>
      </c>
      <c r="X44" s="60">
        <v>10791</v>
      </c>
      <c r="Y44" s="61">
        <v>-100</v>
      </c>
      <c r="Z44" s="62">
        <v>-43164</v>
      </c>
    </row>
    <row r="45" spans="1:26" ht="13.5">
      <c r="A45" s="70" t="s">
        <v>65</v>
      </c>
      <c r="B45" s="22">
        <v>89550879</v>
      </c>
      <c r="C45" s="22">
        <v>0</v>
      </c>
      <c r="D45" s="99">
        <v>159071937</v>
      </c>
      <c r="E45" s="100">
        <v>159071937</v>
      </c>
      <c r="F45" s="100">
        <v>290834566</v>
      </c>
      <c r="G45" s="100">
        <v>245514008</v>
      </c>
      <c r="H45" s="100">
        <v>183345468</v>
      </c>
      <c r="I45" s="100">
        <v>183345468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183345468</v>
      </c>
      <c r="W45" s="100">
        <v>236020375</v>
      </c>
      <c r="X45" s="100">
        <v>-52674907</v>
      </c>
      <c r="Y45" s="101">
        <v>-22.32</v>
      </c>
      <c r="Z45" s="102">
        <v>159071937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4957248</v>
      </c>
      <c r="C49" s="52">
        <v>0</v>
      </c>
      <c r="D49" s="129">
        <v>1525534</v>
      </c>
      <c r="E49" s="54">
        <v>56312544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62795326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99.9999589493783</v>
      </c>
      <c r="C58" s="5">
        <f>IF(C67=0,0,+(C76/C67)*100)</f>
        <v>0</v>
      </c>
      <c r="D58" s="6">
        <f aca="true" t="shared" si="6" ref="D58:Z58">IF(D67=0,0,+(D76/D67)*100)</f>
        <v>64.99997888589364</v>
      </c>
      <c r="E58" s="7">
        <f t="shared" si="6"/>
        <v>64.99997888589364</v>
      </c>
      <c r="F58" s="7">
        <f t="shared" si="6"/>
        <v>100</v>
      </c>
      <c r="G58" s="7">
        <f t="shared" si="6"/>
        <v>99.99995730877961</v>
      </c>
      <c r="H58" s="7">
        <f t="shared" si="6"/>
        <v>100</v>
      </c>
      <c r="I58" s="7">
        <f t="shared" si="6"/>
        <v>99.999984701267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99.999984701267</v>
      </c>
      <c r="W58" s="7">
        <f t="shared" si="6"/>
        <v>64.99997512584874</v>
      </c>
      <c r="X58" s="7">
        <f t="shared" si="6"/>
        <v>0</v>
      </c>
      <c r="Y58" s="7">
        <f t="shared" si="6"/>
        <v>0</v>
      </c>
      <c r="Z58" s="8">
        <f t="shared" si="6"/>
        <v>64.99997888589364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99.99995818470435</v>
      </c>
      <c r="C60" s="12">
        <f t="shared" si="7"/>
        <v>0</v>
      </c>
      <c r="D60" s="3">
        <f t="shared" si="7"/>
        <v>64.99997888589364</v>
      </c>
      <c r="E60" s="13">
        <f t="shared" si="7"/>
        <v>64.99997888589364</v>
      </c>
      <c r="F60" s="13">
        <f t="shared" si="7"/>
        <v>100</v>
      </c>
      <c r="G60" s="13">
        <f t="shared" si="7"/>
        <v>99.99995730877961</v>
      </c>
      <c r="H60" s="13">
        <f t="shared" si="7"/>
        <v>100</v>
      </c>
      <c r="I60" s="13">
        <f t="shared" si="7"/>
        <v>99.999984701267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99.999984701267</v>
      </c>
      <c r="W60" s="13">
        <f t="shared" si="7"/>
        <v>64.99997512584874</v>
      </c>
      <c r="X60" s="13">
        <f t="shared" si="7"/>
        <v>0</v>
      </c>
      <c r="Y60" s="13">
        <f t="shared" si="7"/>
        <v>0</v>
      </c>
      <c r="Z60" s="14">
        <f t="shared" si="7"/>
        <v>64.99997888589364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99.99995818470435</v>
      </c>
      <c r="C62" s="12">
        <f t="shared" si="7"/>
        <v>0</v>
      </c>
      <c r="D62" s="3">
        <f t="shared" si="7"/>
        <v>50.24454466610374</v>
      </c>
      <c r="E62" s="13">
        <f t="shared" si="7"/>
        <v>50.24454466610374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50.24454319068872</v>
      </c>
      <c r="X62" s="13">
        <f t="shared" si="7"/>
        <v>0</v>
      </c>
      <c r="Y62" s="13">
        <f t="shared" si="7"/>
        <v>0</v>
      </c>
      <c r="Z62" s="14">
        <f t="shared" si="7"/>
        <v>50.24454466610374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1032.2050634519476</v>
      </c>
      <c r="E63" s="13">
        <f t="shared" si="7"/>
        <v>1032.2050634519476</v>
      </c>
      <c r="F63" s="13">
        <f t="shared" si="7"/>
        <v>100</v>
      </c>
      <c r="G63" s="13">
        <f t="shared" si="7"/>
        <v>99.99983630467628</v>
      </c>
      <c r="H63" s="13">
        <f t="shared" si="7"/>
        <v>100</v>
      </c>
      <c r="I63" s="13">
        <f t="shared" si="7"/>
        <v>99.99993860571115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99.99993860571115</v>
      </c>
      <c r="W63" s="13">
        <f t="shared" si="7"/>
        <v>1032.2030766387952</v>
      </c>
      <c r="X63" s="13">
        <f t="shared" si="7"/>
        <v>0</v>
      </c>
      <c r="Y63" s="13">
        <f t="shared" si="7"/>
        <v>0</v>
      </c>
      <c r="Z63" s="14">
        <f t="shared" si="7"/>
        <v>1032.2050634519476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24360167</v>
      </c>
      <c r="C67" s="24"/>
      <c r="D67" s="25">
        <v>34574042</v>
      </c>
      <c r="E67" s="26">
        <v>34574042</v>
      </c>
      <c r="F67" s="26">
        <v>1877486</v>
      </c>
      <c r="G67" s="26">
        <v>2342402</v>
      </c>
      <c r="H67" s="26">
        <v>2316601</v>
      </c>
      <c r="I67" s="26">
        <v>6536489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6536489</v>
      </c>
      <c r="W67" s="26">
        <v>8643511</v>
      </c>
      <c r="X67" s="26"/>
      <c r="Y67" s="25"/>
      <c r="Z67" s="27">
        <v>34574042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23914694</v>
      </c>
      <c r="C69" s="19"/>
      <c r="D69" s="20">
        <v>34574042</v>
      </c>
      <c r="E69" s="21">
        <v>34574042</v>
      </c>
      <c r="F69" s="21">
        <v>1877486</v>
      </c>
      <c r="G69" s="21">
        <v>2342402</v>
      </c>
      <c r="H69" s="21">
        <v>2316601</v>
      </c>
      <c r="I69" s="21">
        <v>6536489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6536489</v>
      </c>
      <c r="W69" s="21">
        <v>8643511</v>
      </c>
      <c r="X69" s="21"/>
      <c r="Y69" s="20"/>
      <c r="Z69" s="23">
        <v>34574042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23914694</v>
      </c>
      <c r="C71" s="19"/>
      <c r="D71" s="20">
        <v>34054515</v>
      </c>
      <c r="E71" s="21">
        <v>34054515</v>
      </c>
      <c r="F71" s="21">
        <v>1489414</v>
      </c>
      <c r="G71" s="21">
        <v>1731511</v>
      </c>
      <c r="H71" s="21">
        <v>1686748</v>
      </c>
      <c r="I71" s="21">
        <v>4907673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4907673</v>
      </c>
      <c r="W71" s="21">
        <v>8513629</v>
      </c>
      <c r="X71" s="21"/>
      <c r="Y71" s="20"/>
      <c r="Z71" s="23">
        <v>34054515</v>
      </c>
    </row>
    <row r="72" spans="1:26" ht="13.5" hidden="1">
      <c r="A72" s="39" t="s">
        <v>105</v>
      </c>
      <c r="B72" s="19"/>
      <c r="C72" s="19"/>
      <c r="D72" s="20">
        <v>519527</v>
      </c>
      <c r="E72" s="21">
        <v>519527</v>
      </c>
      <c r="F72" s="21">
        <v>388072</v>
      </c>
      <c r="G72" s="21">
        <v>610891</v>
      </c>
      <c r="H72" s="21">
        <v>629853</v>
      </c>
      <c r="I72" s="21">
        <v>1628816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1628816</v>
      </c>
      <c r="W72" s="21">
        <v>129882</v>
      </c>
      <c r="X72" s="21"/>
      <c r="Y72" s="20"/>
      <c r="Z72" s="23">
        <v>519527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445473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24360157</v>
      </c>
      <c r="C76" s="32"/>
      <c r="D76" s="33">
        <v>22473120</v>
      </c>
      <c r="E76" s="34">
        <v>22473120</v>
      </c>
      <c r="F76" s="34">
        <v>1877486</v>
      </c>
      <c r="G76" s="34">
        <v>2342401</v>
      </c>
      <c r="H76" s="34">
        <v>2316601</v>
      </c>
      <c r="I76" s="34">
        <v>6536488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6536488</v>
      </c>
      <c r="W76" s="34">
        <v>5618280</v>
      </c>
      <c r="X76" s="34"/>
      <c r="Y76" s="33"/>
      <c r="Z76" s="35">
        <v>22473120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23914684</v>
      </c>
      <c r="C78" s="19"/>
      <c r="D78" s="20">
        <v>22473120</v>
      </c>
      <c r="E78" s="21">
        <v>22473120</v>
      </c>
      <c r="F78" s="21">
        <v>1877486</v>
      </c>
      <c r="G78" s="21">
        <v>2342401</v>
      </c>
      <c r="H78" s="21">
        <v>2316601</v>
      </c>
      <c r="I78" s="21">
        <v>6536488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6536488</v>
      </c>
      <c r="W78" s="21">
        <v>5618280</v>
      </c>
      <c r="X78" s="21"/>
      <c r="Y78" s="20"/>
      <c r="Z78" s="23">
        <v>22473120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23914684</v>
      </c>
      <c r="C80" s="19"/>
      <c r="D80" s="20">
        <v>17110536</v>
      </c>
      <c r="E80" s="21">
        <v>17110536</v>
      </c>
      <c r="F80" s="21">
        <v>1489414</v>
      </c>
      <c r="G80" s="21">
        <v>1731511</v>
      </c>
      <c r="H80" s="21">
        <v>1686748</v>
      </c>
      <c r="I80" s="21">
        <v>4907673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4907673</v>
      </c>
      <c r="W80" s="21">
        <v>4277634</v>
      </c>
      <c r="X80" s="21"/>
      <c r="Y80" s="20"/>
      <c r="Z80" s="23">
        <v>17110536</v>
      </c>
    </row>
    <row r="81" spans="1:26" ht="13.5" hidden="1">
      <c r="A81" s="39" t="s">
        <v>105</v>
      </c>
      <c r="B81" s="19"/>
      <c r="C81" s="19"/>
      <c r="D81" s="20">
        <v>5362584</v>
      </c>
      <c r="E81" s="21">
        <v>5362584</v>
      </c>
      <c r="F81" s="21">
        <v>388072</v>
      </c>
      <c r="G81" s="21">
        <v>610890</v>
      </c>
      <c r="H81" s="21">
        <v>629853</v>
      </c>
      <c r="I81" s="21">
        <v>1628815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1628815</v>
      </c>
      <c r="W81" s="21">
        <v>1340646</v>
      </c>
      <c r="X81" s="21"/>
      <c r="Y81" s="20"/>
      <c r="Z81" s="23">
        <v>5362584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445473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45902867</v>
      </c>
      <c r="F5" s="358">
        <f t="shared" si="0"/>
        <v>45902867</v>
      </c>
      <c r="G5" s="358">
        <f t="shared" si="0"/>
        <v>10247</v>
      </c>
      <c r="H5" s="356">
        <f t="shared" si="0"/>
        <v>601303</v>
      </c>
      <c r="I5" s="356">
        <f t="shared" si="0"/>
        <v>1469558</v>
      </c>
      <c r="J5" s="358">
        <f t="shared" si="0"/>
        <v>2081108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2081108</v>
      </c>
      <c r="X5" s="356">
        <f t="shared" si="0"/>
        <v>11475717</v>
      </c>
      <c r="Y5" s="358">
        <f t="shared" si="0"/>
        <v>-9394609</v>
      </c>
      <c r="Z5" s="359">
        <f>+IF(X5&lt;&gt;0,+(Y5/X5)*100,0)</f>
        <v>-81.86511570475291</v>
      </c>
      <c r="AA5" s="360">
        <f>+AA6+AA8+AA11+AA13+AA15</f>
        <v>45902867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10247</v>
      </c>
      <c r="H11" s="362">
        <f t="shared" si="3"/>
        <v>601303</v>
      </c>
      <c r="I11" s="362">
        <f t="shared" si="3"/>
        <v>1469558</v>
      </c>
      <c r="J11" s="364">
        <f t="shared" si="3"/>
        <v>2081108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2081108</v>
      </c>
      <c r="X11" s="362">
        <f t="shared" si="3"/>
        <v>0</v>
      </c>
      <c r="Y11" s="364">
        <f t="shared" si="3"/>
        <v>2081108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>
        <v>10247</v>
      </c>
      <c r="H12" s="60">
        <v>601303</v>
      </c>
      <c r="I12" s="60">
        <v>1469558</v>
      </c>
      <c r="J12" s="59">
        <v>2081108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2081108</v>
      </c>
      <c r="X12" s="60"/>
      <c r="Y12" s="59">
        <v>2081108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45902867</v>
      </c>
      <c r="F13" s="342">
        <f t="shared" si="4"/>
        <v>45902867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11475717</v>
      </c>
      <c r="Y13" s="342">
        <f t="shared" si="4"/>
        <v>-11475717</v>
      </c>
      <c r="Z13" s="335">
        <f>+IF(X13&lt;&gt;0,+(Y13/X13)*100,0)</f>
        <v>-100</v>
      </c>
      <c r="AA13" s="273">
        <f t="shared" si="4"/>
        <v>45902867</v>
      </c>
    </row>
    <row r="14" spans="1:27" ht="13.5">
      <c r="A14" s="291" t="s">
        <v>232</v>
      </c>
      <c r="B14" s="136"/>
      <c r="C14" s="60"/>
      <c r="D14" s="340"/>
      <c r="E14" s="60">
        <v>45902867</v>
      </c>
      <c r="F14" s="59">
        <v>45902867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11475717</v>
      </c>
      <c r="Y14" s="59">
        <v>-11475717</v>
      </c>
      <c r="Z14" s="61">
        <v>-100</v>
      </c>
      <c r="AA14" s="62">
        <v>45902867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5838395</v>
      </c>
      <c r="F40" s="345">
        <f t="shared" si="9"/>
        <v>5838395</v>
      </c>
      <c r="G40" s="345">
        <f t="shared" si="9"/>
        <v>62119</v>
      </c>
      <c r="H40" s="343">
        <f t="shared" si="9"/>
        <v>364921</v>
      </c>
      <c r="I40" s="343">
        <f t="shared" si="9"/>
        <v>258623</v>
      </c>
      <c r="J40" s="345">
        <f t="shared" si="9"/>
        <v>685663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685663</v>
      </c>
      <c r="X40" s="343">
        <f t="shared" si="9"/>
        <v>1459599</v>
      </c>
      <c r="Y40" s="345">
        <f t="shared" si="9"/>
        <v>-773936</v>
      </c>
      <c r="Z40" s="336">
        <f>+IF(X40&lt;&gt;0,+(Y40/X40)*100,0)</f>
        <v>-53.023878476211614</v>
      </c>
      <c r="AA40" s="350">
        <f>SUM(AA41:AA49)</f>
        <v>5838395</v>
      </c>
    </row>
    <row r="41" spans="1:27" ht="13.5">
      <c r="A41" s="361" t="s">
        <v>247</v>
      </c>
      <c r="B41" s="142"/>
      <c r="C41" s="362"/>
      <c r="D41" s="363"/>
      <c r="E41" s="362">
        <v>3044304</v>
      </c>
      <c r="F41" s="364">
        <v>3044304</v>
      </c>
      <c r="G41" s="364">
        <v>59724</v>
      </c>
      <c r="H41" s="362">
        <v>175771</v>
      </c>
      <c r="I41" s="362">
        <v>130317</v>
      </c>
      <c r="J41" s="364">
        <v>365812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365812</v>
      </c>
      <c r="X41" s="362">
        <v>761076</v>
      </c>
      <c r="Y41" s="364">
        <v>-395264</v>
      </c>
      <c r="Z41" s="365">
        <v>-51.93</v>
      </c>
      <c r="AA41" s="366">
        <v>3044304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219014</v>
      </c>
      <c r="F43" s="370">
        <v>219014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54754</v>
      </c>
      <c r="Y43" s="370">
        <v>-54754</v>
      </c>
      <c r="Z43" s="371">
        <v>-100</v>
      </c>
      <c r="AA43" s="303">
        <v>219014</v>
      </c>
    </row>
    <row r="44" spans="1:27" ht="13.5">
      <c r="A44" s="361" t="s">
        <v>250</v>
      </c>
      <c r="B44" s="136"/>
      <c r="C44" s="60"/>
      <c r="D44" s="368"/>
      <c r="E44" s="54">
        <v>317165</v>
      </c>
      <c r="F44" s="53">
        <v>317165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79291</v>
      </c>
      <c r="Y44" s="53">
        <v>-79291</v>
      </c>
      <c r="Z44" s="94">
        <v>-100</v>
      </c>
      <c r="AA44" s="95">
        <v>317165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2134501</v>
      </c>
      <c r="F47" s="53">
        <v>2134501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533625</v>
      </c>
      <c r="Y47" s="53">
        <v>-533625</v>
      </c>
      <c r="Z47" s="94">
        <v>-100</v>
      </c>
      <c r="AA47" s="95">
        <v>2134501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2395</v>
      </c>
      <c r="H48" s="54">
        <v>189150</v>
      </c>
      <c r="I48" s="54">
        <v>128306</v>
      </c>
      <c r="J48" s="53">
        <v>319851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319851</v>
      </c>
      <c r="X48" s="54"/>
      <c r="Y48" s="53">
        <v>319851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123411</v>
      </c>
      <c r="F49" s="53">
        <v>123411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30853</v>
      </c>
      <c r="Y49" s="53">
        <v>-30853</v>
      </c>
      <c r="Z49" s="94">
        <v>-100</v>
      </c>
      <c r="AA49" s="95">
        <v>123411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51741262</v>
      </c>
      <c r="F60" s="264">
        <f t="shared" si="14"/>
        <v>51741262</v>
      </c>
      <c r="G60" s="264">
        <f t="shared" si="14"/>
        <v>72366</v>
      </c>
      <c r="H60" s="219">
        <f t="shared" si="14"/>
        <v>966224</v>
      </c>
      <c r="I60" s="219">
        <f t="shared" si="14"/>
        <v>1728181</v>
      </c>
      <c r="J60" s="264">
        <f t="shared" si="14"/>
        <v>2766771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2766771</v>
      </c>
      <c r="X60" s="219">
        <f t="shared" si="14"/>
        <v>12935316</v>
      </c>
      <c r="Y60" s="264">
        <f t="shared" si="14"/>
        <v>-10168545</v>
      </c>
      <c r="Z60" s="337">
        <f>+IF(X60&lt;&gt;0,+(Y60/X60)*100,0)</f>
        <v>-78.61071967627231</v>
      </c>
      <c r="AA60" s="232">
        <f>+AA57+AA54+AA51+AA40+AA37+AA34+AA22+AA5</f>
        <v>51741262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282642316</v>
      </c>
      <c r="D5" s="153">
        <f>SUM(D6:D8)</f>
        <v>0</v>
      </c>
      <c r="E5" s="154">
        <f t="shared" si="0"/>
        <v>431958378</v>
      </c>
      <c r="F5" s="100">
        <f t="shared" si="0"/>
        <v>431958378</v>
      </c>
      <c r="G5" s="100">
        <f t="shared" si="0"/>
        <v>116975803</v>
      </c>
      <c r="H5" s="100">
        <f t="shared" si="0"/>
        <v>816919</v>
      </c>
      <c r="I5" s="100">
        <f t="shared" si="0"/>
        <v>1111937</v>
      </c>
      <c r="J5" s="100">
        <f t="shared" si="0"/>
        <v>118904659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118904659</v>
      </c>
      <c r="X5" s="100">
        <f t="shared" si="0"/>
        <v>107989595</v>
      </c>
      <c r="Y5" s="100">
        <f t="shared" si="0"/>
        <v>10915064</v>
      </c>
      <c r="Z5" s="137">
        <f>+IF(X5&lt;&gt;0,+(Y5/X5)*100,0)</f>
        <v>10.107514524894738</v>
      </c>
      <c r="AA5" s="153">
        <f>SUM(AA6:AA8)</f>
        <v>431958378</v>
      </c>
    </row>
    <row r="6" spans="1:27" ht="13.5">
      <c r="A6" s="138" t="s">
        <v>75</v>
      </c>
      <c r="B6" s="136"/>
      <c r="C6" s="155"/>
      <c r="D6" s="155"/>
      <c r="E6" s="156">
        <v>35280259</v>
      </c>
      <c r="F6" s="60">
        <v>35280259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8820065</v>
      </c>
      <c r="Y6" s="60">
        <v>-8820065</v>
      </c>
      <c r="Z6" s="140">
        <v>-100</v>
      </c>
      <c r="AA6" s="155">
        <v>35280259</v>
      </c>
    </row>
    <row r="7" spans="1:27" ht="13.5">
      <c r="A7" s="138" t="s">
        <v>76</v>
      </c>
      <c r="B7" s="136"/>
      <c r="C7" s="157">
        <v>266724997</v>
      </c>
      <c r="D7" s="157"/>
      <c r="E7" s="158">
        <v>396678119</v>
      </c>
      <c r="F7" s="159">
        <v>396678119</v>
      </c>
      <c r="G7" s="159">
        <v>116975803</v>
      </c>
      <c r="H7" s="159">
        <v>723929</v>
      </c>
      <c r="I7" s="159">
        <v>1111937</v>
      </c>
      <c r="J7" s="159">
        <v>118811669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118811669</v>
      </c>
      <c r="X7" s="159">
        <v>99169530</v>
      </c>
      <c r="Y7" s="159">
        <v>19642139</v>
      </c>
      <c r="Z7" s="141">
        <v>19.81</v>
      </c>
      <c r="AA7" s="157">
        <v>396678119</v>
      </c>
    </row>
    <row r="8" spans="1:27" ht="13.5">
      <c r="A8" s="138" t="s">
        <v>77</v>
      </c>
      <c r="B8" s="136"/>
      <c r="C8" s="155">
        <v>15917319</v>
      </c>
      <c r="D8" s="155"/>
      <c r="E8" s="156"/>
      <c r="F8" s="60"/>
      <c r="G8" s="60"/>
      <c r="H8" s="60">
        <v>92990</v>
      </c>
      <c r="I8" s="60"/>
      <c r="J8" s="60">
        <v>92990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92990</v>
      </c>
      <c r="X8" s="60"/>
      <c r="Y8" s="60">
        <v>92990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17147777</v>
      </c>
      <c r="D9" s="153">
        <f>SUM(D10:D14)</f>
        <v>0</v>
      </c>
      <c r="E9" s="154">
        <f t="shared" si="1"/>
        <v>4108000</v>
      </c>
      <c r="F9" s="100">
        <f t="shared" si="1"/>
        <v>4108000</v>
      </c>
      <c r="G9" s="100">
        <f t="shared" si="1"/>
        <v>820400</v>
      </c>
      <c r="H9" s="100">
        <f t="shared" si="1"/>
        <v>900</v>
      </c>
      <c r="I9" s="100">
        <f t="shared" si="1"/>
        <v>0</v>
      </c>
      <c r="J9" s="100">
        <f t="shared" si="1"/>
        <v>821300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821300</v>
      </c>
      <c r="X9" s="100">
        <f t="shared" si="1"/>
        <v>1027000</v>
      </c>
      <c r="Y9" s="100">
        <f t="shared" si="1"/>
        <v>-205700</v>
      </c>
      <c r="Z9" s="137">
        <f>+IF(X9&lt;&gt;0,+(Y9/X9)*100,0)</f>
        <v>-20.02921129503408</v>
      </c>
      <c r="AA9" s="153">
        <f>SUM(AA10:AA14)</f>
        <v>4108000</v>
      </c>
    </row>
    <row r="10" spans="1:27" ht="13.5">
      <c r="A10" s="138" t="s">
        <v>79</v>
      </c>
      <c r="B10" s="136"/>
      <c r="C10" s="155">
        <v>17147777</v>
      </c>
      <c r="D10" s="155"/>
      <c r="E10" s="156">
        <v>4108000</v>
      </c>
      <c r="F10" s="60">
        <v>4108000</v>
      </c>
      <c r="G10" s="60">
        <v>820400</v>
      </c>
      <c r="H10" s="60">
        <v>900</v>
      </c>
      <c r="I10" s="60"/>
      <c r="J10" s="60">
        <v>821300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821300</v>
      </c>
      <c r="X10" s="60">
        <v>1027000</v>
      </c>
      <c r="Y10" s="60">
        <v>-205700</v>
      </c>
      <c r="Z10" s="140">
        <v>-20.03</v>
      </c>
      <c r="AA10" s="155">
        <v>4108000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4883536</v>
      </c>
      <c r="D15" s="153">
        <f>SUM(D16:D18)</f>
        <v>0</v>
      </c>
      <c r="E15" s="154">
        <f t="shared" si="2"/>
        <v>2756000</v>
      </c>
      <c r="F15" s="100">
        <f t="shared" si="2"/>
        <v>2756000</v>
      </c>
      <c r="G15" s="100">
        <f t="shared" si="2"/>
        <v>1866000</v>
      </c>
      <c r="H15" s="100">
        <f t="shared" si="2"/>
        <v>890000</v>
      </c>
      <c r="I15" s="100">
        <f t="shared" si="2"/>
        <v>1903520</v>
      </c>
      <c r="J15" s="100">
        <f t="shared" si="2"/>
        <v>4659520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4659520</v>
      </c>
      <c r="X15" s="100">
        <f t="shared" si="2"/>
        <v>689000</v>
      </c>
      <c r="Y15" s="100">
        <f t="shared" si="2"/>
        <v>3970520</v>
      </c>
      <c r="Z15" s="137">
        <f>+IF(X15&lt;&gt;0,+(Y15/X15)*100,0)</f>
        <v>576.2728592162555</v>
      </c>
      <c r="AA15" s="153">
        <f>SUM(AA16:AA18)</f>
        <v>2756000</v>
      </c>
    </row>
    <row r="16" spans="1:27" ht="13.5">
      <c r="A16" s="138" t="s">
        <v>85</v>
      </c>
      <c r="B16" s="136"/>
      <c r="C16" s="155">
        <v>4883536</v>
      </c>
      <c r="D16" s="155"/>
      <c r="E16" s="156">
        <v>2756000</v>
      </c>
      <c r="F16" s="60">
        <v>2756000</v>
      </c>
      <c r="G16" s="60">
        <v>1866000</v>
      </c>
      <c r="H16" s="60">
        <v>890000</v>
      </c>
      <c r="I16" s="60">
        <v>1903520</v>
      </c>
      <c r="J16" s="60">
        <v>4659520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4659520</v>
      </c>
      <c r="X16" s="60">
        <v>689000</v>
      </c>
      <c r="Y16" s="60">
        <v>3970520</v>
      </c>
      <c r="Z16" s="140">
        <v>576.27</v>
      </c>
      <c r="AA16" s="155">
        <v>2756000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384116793</v>
      </c>
      <c r="D19" s="153">
        <f>SUM(D20:D23)</f>
        <v>0</v>
      </c>
      <c r="E19" s="154">
        <f t="shared" si="3"/>
        <v>401033042</v>
      </c>
      <c r="F19" s="100">
        <f t="shared" si="3"/>
        <v>401033042</v>
      </c>
      <c r="G19" s="100">
        <f t="shared" si="3"/>
        <v>125973543</v>
      </c>
      <c r="H19" s="100">
        <f t="shared" si="3"/>
        <v>7426380</v>
      </c>
      <c r="I19" s="100">
        <f t="shared" si="3"/>
        <v>9209718</v>
      </c>
      <c r="J19" s="100">
        <f t="shared" si="3"/>
        <v>142609641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142609641</v>
      </c>
      <c r="X19" s="100">
        <f t="shared" si="3"/>
        <v>100258261</v>
      </c>
      <c r="Y19" s="100">
        <f t="shared" si="3"/>
        <v>42351380</v>
      </c>
      <c r="Z19" s="137">
        <f>+IF(X19&lt;&gt;0,+(Y19/X19)*100,0)</f>
        <v>42.242284653231714</v>
      </c>
      <c r="AA19" s="153">
        <f>SUM(AA20:AA23)</f>
        <v>401033042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384116793</v>
      </c>
      <c r="D21" s="155"/>
      <c r="E21" s="156">
        <v>400513515</v>
      </c>
      <c r="F21" s="60">
        <v>400513515</v>
      </c>
      <c r="G21" s="60">
        <v>125582989</v>
      </c>
      <c r="H21" s="60">
        <v>6814662</v>
      </c>
      <c r="I21" s="60">
        <v>8579865</v>
      </c>
      <c r="J21" s="60">
        <v>140977516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140977516</v>
      </c>
      <c r="X21" s="60">
        <v>100128379</v>
      </c>
      <c r="Y21" s="60">
        <v>40849137</v>
      </c>
      <c r="Z21" s="140">
        <v>40.8</v>
      </c>
      <c r="AA21" s="155">
        <v>400513515</v>
      </c>
    </row>
    <row r="22" spans="1:27" ht="13.5">
      <c r="A22" s="138" t="s">
        <v>91</v>
      </c>
      <c r="B22" s="136"/>
      <c r="C22" s="157"/>
      <c r="D22" s="157"/>
      <c r="E22" s="158">
        <v>519527</v>
      </c>
      <c r="F22" s="159">
        <v>519527</v>
      </c>
      <c r="G22" s="159">
        <v>390554</v>
      </c>
      <c r="H22" s="159">
        <v>611718</v>
      </c>
      <c r="I22" s="159">
        <v>629853</v>
      </c>
      <c r="J22" s="159">
        <v>1632125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1632125</v>
      </c>
      <c r="X22" s="159">
        <v>129882</v>
      </c>
      <c r="Y22" s="159">
        <v>1502243</v>
      </c>
      <c r="Z22" s="141">
        <v>1156.62</v>
      </c>
      <c r="AA22" s="157">
        <v>519527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688790422</v>
      </c>
      <c r="D25" s="168">
        <f>+D5+D9+D15+D19+D24</f>
        <v>0</v>
      </c>
      <c r="E25" s="169">
        <f t="shared" si="4"/>
        <v>839855420</v>
      </c>
      <c r="F25" s="73">
        <f t="shared" si="4"/>
        <v>839855420</v>
      </c>
      <c r="G25" s="73">
        <f t="shared" si="4"/>
        <v>245635746</v>
      </c>
      <c r="H25" s="73">
        <f t="shared" si="4"/>
        <v>9134199</v>
      </c>
      <c r="I25" s="73">
        <f t="shared" si="4"/>
        <v>12225175</v>
      </c>
      <c r="J25" s="73">
        <f t="shared" si="4"/>
        <v>266995120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266995120</v>
      </c>
      <c r="X25" s="73">
        <f t="shared" si="4"/>
        <v>209963856</v>
      </c>
      <c r="Y25" s="73">
        <f t="shared" si="4"/>
        <v>57031264</v>
      </c>
      <c r="Z25" s="170">
        <f>+IF(X25&lt;&gt;0,+(Y25/X25)*100,0)</f>
        <v>27.162419802387323</v>
      </c>
      <c r="AA25" s="168">
        <f>+AA5+AA9+AA15+AA19+AA24</f>
        <v>839855420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100847012</v>
      </c>
      <c r="D28" s="153">
        <f>SUM(D29:D31)</f>
        <v>0</v>
      </c>
      <c r="E28" s="154">
        <f t="shared" si="5"/>
        <v>156985490</v>
      </c>
      <c r="F28" s="100">
        <f t="shared" si="5"/>
        <v>156985490</v>
      </c>
      <c r="G28" s="100">
        <f t="shared" si="5"/>
        <v>7085645</v>
      </c>
      <c r="H28" s="100">
        <f t="shared" si="5"/>
        <v>9006278</v>
      </c>
      <c r="I28" s="100">
        <f t="shared" si="5"/>
        <v>8998956</v>
      </c>
      <c r="J28" s="100">
        <f t="shared" si="5"/>
        <v>25090879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25090879</v>
      </c>
      <c r="X28" s="100">
        <f t="shared" si="5"/>
        <v>39246373</v>
      </c>
      <c r="Y28" s="100">
        <f t="shared" si="5"/>
        <v>-14155494</v>
      </c>
      <c r="Z28" s="137">
        <f>+IF(X28&lt;&gt;0,+(Y28/X28)*100,0)</f>
        <v>-36.06828585153588</v>
      </c>
      <c r="AA28" s="153">
        <f>SUM(AA29:AA31)</f>
        <v>156985490</v>
      </c>
    </row>
    <row r="29" spans="1:27" ht="13.5">
      <c r="A29" s="138" t="s">
        <v>75</v>
      </c>
      <c r="B29" s="136"/>
      <c r="C29" s="155">
        <v>32519298</v>
      </c>
      <c r="D29" s="155"/>
      <c r="E29" s="156">
        <v>87517127</v>
      </c>
      <c r="F29" s="60">
        <v>87517127</v>
      </c>
      <c r="G29" s="60">
        <v>2954203</v>
      </c>
      <c r="H29" s="60">
        <v>2474320</v>
      </c>
      <c r="I29" s="60">
        <v>3119363</v>
      </c>
      <c r="J29" s="60">
        <v>8547886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8547886</v>
      </c>
      <c r="X29" s="60">
        <v>21879282</v>
      </c>
      <c r="Y29" s="60">
        <v>-13331396</v>
      </c>
      <c r="Z29" s="140">
        <v>-60.93</v>
      </c>
      <c r="AA29" s="155">
        <v>87517127</v>
      </c>
    </row>
    <row r="30" spans="1:27" ht="13.5">
      <c r="A30" s="138" t="s">
        <v>76</v>
      </c>
      <c r="B30" s="136"/>
      <c r="C30" s="157">
        <v>30610453</v>
      </c>
      <c r="D30" s="157"/>
      <c r="E30" s="158">
        <v>23386974</v>
      </c>
      <c r="F30" s="159">
        <v>23386974</v>
      </c>
      <c r="G30" s="159">
        <v>1573992</v>
      </c>
      <c r="H30" s="159">
        <v>2274123</v>
      </c>
      <c r="I30" s="159">
        <v>2152973</v>
      </c>
      <c r="J30" s="159">
        <v>6001088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6001088</v>
      </c>
      <c r="X30" s="159">
        <v>5846744</v>
      </c>
      <c r="Y30" s="159">
        <v>154344</v>
      </c>
      <c r="Z30" s="141">
        <v>2.64</v>
      </c>
      <c r="AA30" s="157">
        <v>23386974</v>
      </c>
    </row>
    <row r="31" spans="1:27" ht="13.5">
      <c r="A31" s="138" t="s">
        <v>77</v>
      </c>
      <c r="B31" s="136"/>
      <c r="C31" s="155">
        <v>37717261</v>
      </c>
      <c r="D31" s="155"/>
      <c r="E31" s="156">
        <v>46081389</v>
      </c>
      <c r="F31" s="60">
        <v>46081389</v>
      </c>
      <c r="G31" s="60">
        <v>2557450</v>
      </c>
      <c r="H31" s="60">
        <v>4257835</v>
      </c>
      <c r="I31" s="60">
        <v>3726620</v>
      </c>
      <c r="J31" s="60">
        <v>10541905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10541905</v>
      </c>
      <c r="X31" s="60">
        <v>11520347</v>
      </c>
      <c r="Y31" s="60">
        <v>-978442</v>
      </c>
      <c r="Z31" s="140">
        <v>-8.49</v>
      </c>
      <c r="AA31" s="155">
        <v>46081389</v>
      </c>
    </row>
    <row r="32" spans="1:27" ht="13.5">
      <c r="A32" s="135" t="s">
        <v>78</v>
      </c>
      <c r="B32" s="136"/>
      <c r="C32" s="153">
        <f aca="true" t="shared" si="6" ref="C32:Y32">SUM(C33:C37)</f>
        <v>57303272</v>
      </c>
      <c r="D32" s="153">
        <f>SUM(D33:D37)</f>
        <v>0</v>
      </c>
      <c r="E32" s="154">
        <f t="shared" si="6"/>
        <v>60046770</v>
      </c>
      <c r="F32" s="100">
        <f t="shared" si="6"/>
        <v>60046770</v>
      </c>
      <c r="G32" s="100">
        <f t="shared" si="6"/>
        <v>1974468</v>
      </c>
      <c r="H32" s="100">
        <f t="shared" si="6"/>
        <v>4116841</v>
      </c>
      <c r="I32" s="100">
        <f t="shared" si="6"/>
        <v>2888124</v>
      </c>
      <c r="J32" s="100">
        <f t="shared" si="6"/>
        <v>8979433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8979433</v>
      </c>
      <c r="X32" s="100">
        <f t="shared" si="6"/>
        <v>15011693</v>
      </c>
      <c r="Y32" s="100">
        <f t="shared" si="6"/>
        <v>-6032260</v>
      </c>
      <c r="Z32" s="137">
        <f>+IF(X32&lt;&gt;0,+(Y32/X32)*100,0)</f>
        <v>-40.18374210024146</v>
      </c>
      <c r="AA32" s="153">
        <f>SUM(AA33:AA37)</f>
        <v>60046770</v>
      </c>
    </row>
    <row r="33" spans="1:27" ht="13.5">
      <c r="A33" s="138" t="s">
        <v>79</v>
      </c>
      <c r="B33" s="136"/>
      <c r="C33" s="155">
        <v>57303272</v>
      </c>
      <c r="D33" s="155"/>
      <c r="E33" s="156">
        <v>60046770</v>
      </c>
      <c r="F33" s="60">
        <v>60046770</v>
      </c>
      <c r="G33" s="60">
        <v>1974468</v>
      </c>
      <c r="H33" s="60">
        <v>4116841</v>
      </c>
      <c r="I33" s="60">
        <v>2888124</v>
      </c>
      <c r="J33" s="60">
        <v>8979433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8979433</v>
      </c>
      <c r="X33" s="60">
        <v>15011693</v>
      </c>
      <c r="Y33" s="60">
        <v>-6032260</v>
      </c>
      <c r="Z33" s="140">
        <v>-40.18</v>
      </c>
      <c r="AA33" s="155">
        <v>60046770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15790665</v>
      </c>
      <c r="D38" s="153">
        <f>SUM(D39:D41)</f>
        <v>0</v>
      </c>
      <c r="E38" s="154">
        <f t="shared" si="7"/>
        <v>14715925</v>
      </c>
      <c r="F38" s="100">
        <f t="shared" si="7"/>
        <v>14715925</v>
      </c>
      <c r="G38" s="100">
        <f t="shared" si="7"/>
        <v>1606343</v>
      </c>
      <c r="H38" s="100">
        <f t="shared" si="7"/>
        <v>1169833</v>
      </c>
      <c r="I38" s="100">
        <f t="shared" si="7"/>
        <v>1168174</v>
      </c>
      <c r="J38" s="100">
        <f t="shared" si="7"/>
        <v>3944350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3944350</v>
      </c>
      <c r="X38" s="100">
        <f t="shared" si="7"/>
        <v>3678981</v>
      </c>
      <c r="Y38" s="100">
        <f t="shared" si="7"/>
        <v>265369</v>
      </c>
      <c r="Z38" s="137">
        <f>+IF(X38&lt;&gt;0,+(Y38/X38)*100,0)</f>
        <v>7.213111456677813</v>
      </c>
      <c r="AA38" s="153">
        <f>SUM(AA39:AA41)</f>
        <v>14715925</v>
      </c>
    </row>
    <row r="39" spans="1:27" ht="13.5">
      <c r="A39" s="138" t="s">
        <v>85</v>
      </c>
      <c r="B39" s="136"/>
      <c r="C39" s="155">
        <v>15790665</v>
      </c>
      <c r="D39" s="155"/>
      <c r="E39" s="156">
        <v>14715925</v>
      </c>
      <c r="F39" s="60">
        <v>14715925</v>
      </c>
      <c r="G39" s="60">
        <v>1606343</v>
      </c>
      <c r="H39" s="60">
        <v>1169833</v>
      </c>
      <c r="I39" s="60">
        <v>1168174</v>
      </c>
      <c r="J39" s="60">
        <v>3944350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3944350</v>
      </c>
      <c r="X39" s="60">
        <v>3678981</v>
      </c>
      <c r="Y39" s="60">
        <v>265369</v>
      </c>
      <c r="Z39" s="140">
        <v>7.21</v>
      </c>
      <c r="AA39" s="155">
        <v>14715925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282924620</v>
      </c>
      <c r="D42" s="153">
        <f>SUM(D43:D46)</f>
        <v>0</v>
      </c>
      <c r="E42" s="154">
        <f t="shared" si="8"/>
        <v>220678832</v>
      </c>
      <c r="F42" s="100">
        <f t="shared" si="8"/>
        <v>220678832</v>
      </c>
      <c r="G42" s="100">
        <f t="shared" si="8"/>
        <v>15006906</v>
      </c>
      <c r="H42" s="100">
        <f t="shared" si="8"/>
        <v>18383334</v>
      </c>
      <c r="I42" s="100">
        <f t="shared" si="8"/>
        <v>22755951</v>
      </c>
      <c r="J42" s="100">
        <f t="shared" si="8"/>
        <v>56146191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56146191</v>
      </c>
      <c r="X42" s="100">
        <f t="shared" si="8"/>
        <v>55169708</v>
      </c>
      <c r="Y42" s="100">
        <f t="shared" si="8"/>
        <v>976483</v>
      </c>
      <c r="Z42" s="137">
        <f>+IF(X42&lt;&gt;0,+(Y42/X42)*100,0)</f>
        <v>1.769962240873198</v>
      </c>
      <c r="AA42" s="153">
        <f>SUM(AA43:AA46)</f>
        <v>220678832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282924620</v>
      </c>
      <c r="D44" s="155"/>
      <c r="E44" s="156">
        <v>213063396</v>
      </c>
      <c r="F44" s="60">
        <v>213063396</v>
      </c>
      <c r="G44" s="60">
        <v>14679252</v>
      </c>
      <c r="H44" s="60">
        <v>18081333</v>
      </c>
      <c r="I44" s="60">
        <v>21926655</v>
      </c>
      <c r="J44" s="60">
        <v>54687240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54687240</v>
      </c>
      <c r="X44" s="60">
        <v>53265849</v>
      </c>
      <c r="Y44" s="60">
        <v>1421391</v>
      </c>
      <c r="Z44" s="140">
        <v>2.67</v>
      </c>
      <c r="AA44" s="155">
        <v>213063396</v>
      </c>
    </row>
    <row r="45" spans="1:27" ht="13.5">
      <c r="A45" s="138" t="s">
        <v>91</v>
      </c>
      <c r="B45" s="136"/>
      <c r="C45" s="157"/>
      <c r="D45" s="157"/>
      <c r="E45" s="158">
        <v>7615436</v>
      </c>
      <c r="F45" s="159">
        <v>7615436</v>
      </c>
      <c r="G45" s="159">
        <v>327654</v>
      </c>
      <c r="H45" s="159">
        <v>302001</v>
      </c>
      <c r="I45" s="159">
        <v>829296</v>
      </c>
      <c r="J45" s="159">
        <v>1458951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1458951</v>
      </c>
      <c r="X45" s="159">
        <v>1903859</v>
      </c>
      <c r="Y45" s="159">
        <v>-444908</v>
      </c>
      <c r="Z45" s="141">
        <v>-23.37</v>
      </c>
      <c r="AA45" s="157">
        <v>7615436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456865569</v>
      </c>
      <c r="D48" s="168">
        <f>+D28+D32+D38+D42+D47</f>
        <v>0</v>
      </c>
      <c r="E48" s="169">
        <f t="shared" si="9"/>
        <v>452427017</v>
      </c>
      <c r="F48" s="73">
        <f t="shared" si="9"/>
        <v>452427017</v>
      </c>
      <c r="G48" s="73">
        <f t="shared" si="9"/>
        <v>25673362</v>
      </c>
      <c r="H48" s="73">
        <f t="shared" si="9"/>
        <v>32676286</v>
      </c>
      <c r="I48" s="73">
        <f t="shared" si="9"/>
        <v>35811205</v>
      </c>
      <c r="J48" s="73">
        <f t="shared" si="9"/>
        <v>94160853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94160853</v>
      </c>
      <c r="X48" s="73">
        <f t="shared" si="9"/>
        <v>113106755</v>
      </c>
      <c r="Y48" s="73">
        <f t="shared" si="9"/>
        <v>-18945902</v>
      </c>
      <c r="Z48" s="170">
        <f>+IF(X48&lt;&gt;0,+(Y48/X48)*100,0)</f>
        <v>-16.75046021787116</v>
      </c>
      <c r="AA48" s="168">
        <f>+AA28+AA32+AA38+AA42+AA47</f>
        <v>452427017</v>
      </c>
    </row>
    <row r="49" spans="1:27" ht="13.5">
      <c r="A49" s="148" t="s">
        <v>49</v>
      </c>
      <c r="B49" s="149"/>
      <c r="C49" s="171">
        <f aca="true" t="shared" si="10" ref="C49:Y49">+C25-C48</f>
        <v>231924853</v>
      </c>
      <c r="D49" s="171">
        <f>+D25-D48</f>
        <v>0</v>
      </c>
      <c r="E49" s="172">
        <f t="shared" si="10"/>
        <v>387428403</v>
      </c>
      <c r="F49" s="173">
        <f t="shared" si="10"/>
        <v>387428403</v>
      </c>
      <c r="G49" s="173">
        <f t="shared" si="10"/>
        <v>219962384</v>
      </c>
      <c r="H49" s="173">
        <f t="shared" si="10"/>
        <v>-23542087</v>
      </c>
      <c r="I49" s="173">
        <f t="shared" si="10"/>
        <v>-23586030</v>
      </c>
      <c r="J49" s="173">
        <f t="shared" si="10"/>
        <v>172834267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172834267</v>
      </c>
      <c r="X49" s="173">
        <f>IF(F25=F48,0,X25-X48)</f>
        <v>96857101</v>
      </c>
      <c r="Y49" s="173">
        <f t="shared" si="10"/>
        <v>75977166</v>
      </c>
      <c r="Z49" s="174">
        <f>+IF(X49&lt;&gt;0,+(Y49/X49)*100,0)</f>
        <v>78.4425356691194</v>
      </c>
      <c r="AA49" s="171">
        <f>+AA25-AA48</f>
        <v>387428403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23914694</v>
      </c>
      <c r="D8" s="155">
        <v>0</v>
      </c>
      <c r="E8" s="156">
        <v>34054515</v>
      </c>
      <c r="F8" s="60">
        <v>34054515</v>
      </c>
      <c r="G8" s="60">
        <v>1489414</v>
      </c>
      <c r="H8" s="60">
        <v>1731511</v>
      </c>
      <c r="I8" s="60">
        <v>1686748</v>
      </c>
      <c r="J8" s="60">
        <v>4907673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4907673</v>
      </c>
      <c r="X8" s="60">
        <v>8513629</v>
      </c>
      <c r="Y8" s="60">
        <v>-3605956</v>
      </c>
      <c r="Z8" s="140">
        <v>-42.36</v>
      </c>
      <c r="AA8" s="155">
        <v>34054515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519527</v>
      </c>
      <c r="F9" s="60">
        <v>519527</v>
      </c>
      <c r="G9" s="60">
        <v>388072</v>
      </c>
      <c r="H9" s="60">
        <v>610891</v>
      </c>
      <c r="I9" s="60">
        <v>629853</v>
      </c>
      <c r="J9" s="60">
        <v>1628816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1628816</v>
      </c>
      <c r="X9" s="60">
        <v>129882</v>
      </c>
      <c r="Y9" s="60">
        <v>1498934</v>
      </c>
      <c r="Z9" s="140">
        <v>1154.07</v>
      </c>
      <c r="AA9" s="155">
        <v>519527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106272</v>
      </c>
      <c r="D12" s="155">
        <v>0</v>
      </c>
      <c r="E12" s="156">
        <v>103812</v>
      </c>
      <c r="F12" s="60">
        <v>103812</v>
      </c>
      <c r="G12" s="60">
        <v>0</v>
      </c>
      <c r="H12" s="60">
        <v>19631</v>
      </c>
      <c r="I12" s="60">
        <v>0</v>
      </c>
      <c r="J12" s="60">
        <v>19631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19631</v>
      </c>
      <c r="X12" s="60">
        <v>25953</v>
      </c>
      <c r="Y12" s="60">
        <v>-6322</v>
      </c>
      <c r="Z12" s="140">
        <v>-24.36</v>
      </c>
      <c r="AA12" s="155">
        <v>103812</v>
      </c>
    </row>
    <row r="13" spans="1:27" ht="13.5">
      <c r="A13" s="181" t="s">
        <v>109</v>
      </c>
      <c r="B13" s="185"/>
      <c r="C13" s="155">
        <v>11829016</v>
      </c>
      <c r="D13" s="155">
        <v>0</v>
      </c>
      <c r="E13" s="156">
        <v>13981389</v>
      </c>
      <c r="F13" s="60">
        <v>13981389</v>
      </c>
      <c r="G13" s="60">
        <v>232532</v>
      </c>
      <c r="H13" s="60">
        <v>687704</v>
      </c>
      <c r="I13" s="60">
        <v>1077346</v>
      </c>
      <c r="J13" s="60">
        <v>1997582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1997582</v>
      </c>
      <c r="X13" s="60">
        <v>3495347</v>
      </c>
      <c r="Y13" s="60">
        <v>-1497765</v>
      </c>
      <c r="Z13" s="140">
        <v>-42.85</v>
      </c>
      <c r="AA13" s="155">
        <v>13981389</v>
      </c>
    </row>
    <row r="14" spans="1:27" ht="13.5">
      <c r="A14" s="181" t="s">
        <v>110</v>
      </c>
      <c r="B14" s="185"/>
      <c r="C14" s="155">
        <v>445473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304592943</v>
      </c>
      <c r="D19" s="155">
        <v>0</v>
      </c>
      <c r="E19" s="156">
        <v>292472000</v>
      </c>
      <c r="F19" s="60">
        <v>292472000</v>
      </c>
      <c r="G19" s="60">
        <v>121968500</v>
      </c>
      <c r="H19" s="60">
        <v>2067000</v>
      </c>
      <c r="I19" s="60">
        <v>1903520</v>
      </c>
      <c r="J19" s="60">
        <v>125939020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125939020</v>
      </c>
      <c r="X19" s="60">
        <v>73118000</v>
      </c>
      <c r="Y19" s="60">
        <v>52821020</v>
      </c>
      <c r="Z19" s="140">
        <v>72.24</v>
      </c>
      <c r="AA19" s="155">
        <v>292472000</v>
      </c>
    </row>
    <row r="20" spans="1:27" ht="13.5">
      <c r="A20" s="181" t="s">
        <v>35</v>
      </c>
      <c r="B20" s="185"/>
      <c r="C20" s="155">
        <v>1834441</v>
      </c>
      <c r="D20" s="155">
        <v>0</v>
      </c>
      <c r="E20" s="156">
        <v>139693177</v>
      </c>
      <c r="F20" s="54">
        <v>139693177</v>
      </c>
      <c r="G20" s="54">
        <v>125228</v>
      </c>
      <c r="H20" s="54">
        <v>171462</v>
      </c>
      <c r="I20" s="54">
        <v>57958</v>
      </c>
      <c r="J20" s="54">
        <v>354648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354648</v>
      </c>
      <c r="X20" s="54">
        <v>34923294</v>
      </c>
      <c r="Y20" s="54">
        <v>-34568646</v>
      </c>
      <c r="Z20" s="184">
        <v>-98.98</v>
      </c>
      <c r="AA20" s="130">
        <v>139693177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342722839</v>
      </c>
      <c r="D22" s="188">
        <f>SUM(D5:D21)</f>
        <v>0</v>
      </c>
      <c r="E22" s="189">
        <f t="shared" si="0"/>
        <v>480824420</v>
      </c>
      <c r="F22" s="190">
        <f t="shared" si="0"/>
        <v>480824420</v>
      </c>
      <c r="G22" s="190">
        <f t="shared" si="0"/>
        <v>124203746</v>
      </c>
      <c r="H22" s="190">
        <f t="shared" si="0"/>
        <v>5288199</v>
      </c>
      <c r="I22" s="190">
        <f t="shared" si="0"/>
        <v>5355425</v>
      </c>
      <c r="J22" s="190">
        <f t="shared" si="0"/>
        <v>134847370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134847370</v>
      </c>
      <c r="X22" s="190">
        <f t="shared" si="0"/>
        <v>120206105</v>
      </c>
      <c r="Y22" s="190">
        <f t="shared" si="0"/>
        <v>14641265</v>
      </c>
      <c r="Z22" s="191">
        <f>+IF(X22&lt;&gt;0,+(Y22/X22)*100,0)</f>
        <v>12.180134278537682</v>
      </c>
      <c r="AA22" s="188">
        <f>SUM(AA5:AA21)</f>
        <v>480824420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113004999</v>
      </c>
      <c r="D25" s="155">
        <v>0</v>
      </c>
      <c r="E25" s="156">
        <v>129968453</v>
      </c>
      <c r="F25" s="60">
        <v>129968453</v>
      </c>
      <c r="G25" s="60">
        <v>10479922</v>
      </c>
      <c r="H25" s="60">
        <v>10775954</v>
      </c>
      <c r="I25" s="60">
        <v>10747467</v>
      </c>
      <c r="J25" s="60">
        <v>32003343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32003343</v>
      </c>
      <c r="X25" s="60">
        <v>32492113</v>
      </c>
      <c r="Y25" s="60">
        <v>-488770</v>
      </c>
      <c r="Z25" s="140">
        <v>-1.5</v>
      </c>
      <c r="AA25" s="155">
        <v>129968453</v>
      </c>
    </row>
    <row r="26" spans="1:27" ht="13.5">
      <c r="A26" s="183" t="s">
        <v>38</v>
      </c>
      <c r="B26" s="182"/>
      <c r="C26" s="155">
        <v>6054148</v>
      </c>
      <c r="D26" s="155">
        <v>0</v>
      </c>
      <c r="E26" s="156">
        <v>6272356</v>
      </c>
      <c r="F26" s="60">
        <v>6272356</v>
      </c>
      <c r="G26" s="60">
        <v>506977</v>
      </c>
      <c r="H26" s="60">
        <v>487855</v>
      </c>
      <c r="I26" s="60">
        <v>506977</v>
      </c>
      <c r="J26" s="60">
        <v>1501809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1501809</v>
      </c>
      <c r="X26" s="60">
        <v>1568089</v>
      </c>
      <c r="Y26" s="60">
        <v>-66280</v>
      </c>
      <c r="Z26" s="140">
        <v>-4.23</v>
      </c>
      <c r="AA26" s="155">
        <v>6272356</v>
      </c>
    </row>
    <row r="27" spans="1:27" ht="13.5">
      <c r="A27" s="183" t="s">
        <v>118</v>
      </c>
      <c r="B27" s="182"/>
      <c r="C27" s="155">
        <v>2525817</v>
      </c>
      <c r="D27" s="155">
        <v>0</v>
      </c>
      <c r="E27" s="156">
        <v>3403711</v>
      </c>
      <c r="F27" s="60">
        <v>3403711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850928</v>
      </c>
      <c r="Y27" s="60">
        <v>-850928</v>
      </c>
      <c r="Z27" s="140">
        <v>-100</v>
      </c>
      <c r="AA27" s="155">
        <v>3403711</v>
      </c>
    </row>
    <row r="28" spans="1:27" ht="13.5">
      <c r="A28" s="183" t="s">
        <v>39</v>
      </c>
      <c r="B28" s="182"/>
      <c r="C28" s="155">
        <v>31165452</v>
      </c>
      <c r="D28" s="155">
        <v>0</v>
      </c>
      <c r="E28" s="156">
        <v>35280259</v>
      </c>
      <c r="F28" s="60">
        <v>35280259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8820065</v>
      </c>
      <c r="Y28" s="60">
        <v>-8820065</v>
      </c>
      <c r="Z28" s="140">
        <v>-100</v>
      </c>
      <c r="AA28" s="155">
        <v>35280259</v>
      </c>
    </row>
    <row r="29" spans="1:27" ht="13.5">
      <c r="A29" s="183" t="s">
        <v>40</v>
      </c>
      <c r="B29" s="182"/>
      <c r="C29" s="155">
        <v>10519</v>
      </c>
      <c r="D29" s="155">
        <v>0</v>
      </c>
      <c r="E29" s="156">
        <v>10902</v>
      </c>
      <c r="F29" s="60">
        <v>10902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2726</v>
      </c>
      <c r="Y29" s="60">
        <v>-2726</v>
      </c>
      <c r="Z29" s="140">
        <v>-100</v>
      </c>
      <c r="AA29" s="155">
        <v>10902</v>
      </c>
    </row>
    <row r="30" spans="1:27" ht="13.5">
      <c r="A30" s="183" t="s">
        <v>119</v>
      </c>
      <c r="B30" s="182"/>
      <c r="C30" s="155">
        <v>67096498</v>
      </c>
      <c r="D30" s="155">
        <v>0</v>
      </c>
      <c r="E30" s="156">
        <v>75574610</v>
      </c>
      <c r="F30" s="60">
        <v>75574610</v>
      </c>
      <c r="G30" s="60">
        <v>1885769</v>
      </c>
      <c r="H30" s="60">
        <v>5214850</v>
      </c>
      <c r="I30" s="60">
        <v>5385861</v>
      </c>
      <c r="J30" s="60">
        <v>12486480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12486480</v>
      </c>
      <c r="X30" s="60">
        <v>18893653</v>
      </c>
      <c r="Y30" s="60">
        <v>-6407173</v>
      </c>
      <c r="Z30" s="140">
        <v>-33.91</v>
      </c>
      <c r="AA30" s="155">
        <v>75574610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10691098</v>
      </c>
      <c r="D32" s="155">
        <v>0</v>
      </c>
      <c r="E32" s="156">
        <v>62039559</v>
      </c>
      <c r="F32" s="60">
        <v>62039559</v>
      </c>
      <c r="G32" s="60">
        <v>910978</v>
      </c>
      <c r="H32" s="60">
        <v>1771140</v>
      </c>
      <c r="I32" s="60">
        <v>2670225</v>
      </c>
      <c r="J32" s="60">
        <v>5352343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5352343</v>
      </c>
      <c r="X32" s="60">
        <v>15509890</v>
      </c>
      <c r="Y32" s="60">
        <v>-10157547</v>
      </c>
      <c r="Z32" s="140">
        <v>-65.49</v>
      </c>
      <c r="AA32" s="155">
        <v>62039559</v>
      </c>
    </row>
    <row r="33" spans="1:27" ht="13.5">
      <c r="A33" s="183" t="s">
        <v>42</v>
      </c>
      <c r="B33" s="182"/>
      <c r="C33" s="155">
        <v>1041732</v>
      </c>
      <c r="D33" s="155">
        <v>0</v>
      </c>
      <c r="E33" s="156">
        <v>1939239</v>
      </c>
      <c r="F33" s="60">
        <v>1939239</v>
      </c>
      <c r="G33" s="60">
        <v>0</v>
      </c>
      <c r="H33" s="60">
        <v>0</v>
      </c>
      <c r="I33" s="60">
        <v>100000</v>
      </c>
      <c r="J33" s="60">
        <v>100000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100000</v>
      </c>
      <c r="X33" s="60">
        <v>484810</v>
      </c>
      <c r="Y33" s="60">
        <v>-384810</v>
      </c>
      <c r="Z33" s="140">
        <v>-79.37</v>
      </c>
      <c r="AA33" s="155">
        <v>1939239</v>
      </c>
    </row>
    <row r="34" spans="1:27" ht="13.5">
      <c r="A34" s="183" t="s">
        <v>43</v>
      </c>
      <c r="B34" s="182"/>
      <c r="C34" s="155">
        <v>225275306</v>
      </c>
      <c r="D34" s="155">
        <v>0</v>
      </c>
      <c r="E34" s="156">
        <v>137937928</v>
      </c>
      <c r="F34" s="60">
        <v>137937928</v>
      </c>
      <c r="G34" s="60">
        <v>11889716</v>
      </c>
      <c r="H34" s="60">
        <v>14426487</v>
      </c>
      <c r="I34" s="60">
        <v>16400675</v>
      </c>
      <c r="J34" s="60">
        <v>42716878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42716878</v>
      </c>
      <c r="X34" s="60">
        <v>34484482</v>
      </c>
      <c r="Y34" s="60">
        <v>8232396</v>
      </c>
      <c r="Z34" s="140">
        <v>23.87</v>
      </c>
      <c r="AA34" s="155">
        <v>137937928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456865569</v>
      </c>
      <c r="D36" s="188">
        <f>SUM(D25:D35)</f>
        <v>0</v>
      </c>
      <c r="E36" s="189">
        <f t="shared" si="1"/>
        <v>452427017</v>
      </c>
      <c r="F36" s="190">
        <f t="shared" si="1"/>
        <v>452427017</v>
      </c>
      <c r="G36" s="190">
        <f t="shared" si="1"/>
        <v>25673362</v>
      </c>
      <c r="H36" s="190">
        <f t="shared" si="1"/>
        <v>32676286</v>
      </c>
      <c r="I36" s="190">
        <f t="shared" si="1"/>
        <v>35811205</v>
      </c>
      <c r="J36" s="190">
        <f t="shared" si="1"/>
        <v>94160853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94160853</v>
      </c>
      <c r="X36" s="190">
        <f t="shared" si="1"/>
        <v>113106756</v>
      </c>
      <c r="Y36" s="190">
        <f t="shared" si="1"/>
        <v>-18945903</v>
      </c>
      <c r="Z36" s="191">
        <f>+IF(X36&lt;&gt;0,+(Y36/X36)*100,0)</f>
        <v>-16.750460953897395</v>
      </c>
      <c r="AA36" s="188">
        <f>SUM(AA25:AA35)</f>
        <v>452427017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-114142730</v>
      </c>
      <c r="D38" s="199">
        <f>+D22-D36</f>
        <v>0</v>
      </c>
      <c r="E38" s="200">
        <f t="shared" si="2"/>
        <v>28397403</v>
      </c>
      <c r="F38" s="106">
        <f t="shared" si="2"/>
        <v>28397403</v>
      </c>
      <c r="G38" s="106">
        <f t="shared" si="2"/>
        <v>98530384</v>
      </c>
      <c r="H38" s="106">
        <f t="shared" si="2"/>
        <v>-27388087</v>
      </c>
      <c r="I38" s="106">
        <f t="shared" si="2"/>
        <v>-30455780</v>
      </c>
      <c r="J38" s="106">
        <f t="shared" si="2"/>
        <v>40686517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40686517</v>
      </c>
      <c r="X38" s="106">
        <f>IF(F22=F36,0,X22-X36)</f>
        <v>7099349</v>
      </c>
      <c r="Y38" s="106">
        <f t="shared" si="2"/>
        <v>33587168</v>
      </c>
      <c r="Z38" s="201">
        <f>+IF(X38&lt;&gt;0,+(Y38/X38)*100,0)</f>
        <v>473.10208302197856</v>
      </c>
      <c r="AA38" s="199">
        <f>+AA22-AA36</f>
        <v>28397403</v>
      </c>
    </row>
    <row r="39" spans="1:27" ht="13.5">
      <c r="A39" s="181" t="s">
        <v>46</v>
      </c>
      <c r="B39" s="185"/>
      <c r="C39" s="155">
        <v>346067583</v>
      </c>
      <c r="D39" s="155">
        <v>0</v>
      </c>
      <c r="E39" s="156">
        <v>359031000</v>
      </c>
      <c r="F39" s="60">
        <v>359031000</v>
      </c>
      <c r="G39" s="60">
        <v>121432000</v>
      </c>
      <c r="H39" s="60">
        <v>3846000</v>
      </c>
      <c r="I39" s="60">
        <v>6869750</v>
      </c>
      <c r="J39" s="60">
        <v>132147750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132147750</v>
      </c>
      <c r="X39" s="60">
        <v>89757750</v>
      </c>
      <c r="Y39" s="60">
        <v>42390000</v>
      </c>
      <c r="Z39" s="140">
        <v>47.23</v>
      </c>
      <c r="AA39" s="155">
        <v>359031000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231924853</v>
      </c>
      <c r="D42" s="206">
        <f>SUM(D38:D41)</f>
        <v>0</v>
      </c>
      <c r="E42" s="207">
        <f t="shared" si="3"/>
        <v>387428403</v>
      </c>
      <c r="F42" s="88">
        <f t="shared" si="3"/>
        <v>387428403</v>
      </c>
      <c r="G42" s="88">
        <f t="shared" si="3"/>
        <v>219962384</v>
      </c>
      <c r="H42" s="88">
        <f t="shared" si="3"/>
        <v>-23542087</v>
      </c>
      <c r="I42" s="88">
        <f t="shared" si="3"/>
        <v>-23586030</v>
      </c>
      <c r="J42" s="88">
        <f t="shared" si="3"/>
        <v>172834267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172834267</v>
      </c>
      <c r="X42" s="88">
        <f t="shared" si="3"/>
        <v>96857099</v>
      </c>
      <c r="Y42" s="88">
        <f t="shared" si="3"/>
        <v>75977168</v>
      </c>
      <c r="Z42" s="208">
        <f>+IF(X42&lt;&gt;0,+(Y42/X42)*100,0)</f>
        <v>78.4425393537752</v>
      </c>
      <c r="AA42" s="206">
        <f>SUM(AA38:AA41)</f>
        <v>387428403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231924853</v>
      </c>
      <c r="D44" s="210">
        <f>+D42-D43</f>
        <v>0</v>
      </c>
      <c r="E44" s="211">
        <f t="shared" si="4"/>
        <v>387428403</v>
      </c>
      <c r="F44" s="77">
        <f t="shared" si="4"/>
        <v>387428403</v>
      </c>
      <c r="G44" s="77">
        <f t="shared" si="4"/>
        <v>219962384</v>
      </c>
      <c r="H44" s="77">
        <f t="shared" si="4"/>
        <v>-23542087</v>
      </c>
      <c r="I44" s="77">
        <f t="shared" si="4"/>
        <v>-23586030</v>
      </c>
      <c r="J44" s="77">
        <f t="shared" si="4"/>
        <v>172834267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172834267</v>
      </c>
      <c r="X44" s="77">
        <f t="shared" si="4"/>
        <v>96857099</v>
      </c>
      <c r="Y44" s="77">
        <f t="shared" si="4"/>
        <v>75977168</v>
      </c>
      <c r="Z44" s="212">
        <f>+IF(X44&lt;&gt;0,+(Y44/X44)*100,0)</f>
        <v>78.4425393537752</v>
      </c>
      <c r="AA44" s="210">
        <f>+AA42-AA43</f>
        <v>387428403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231924853</v>
      </c>
      <c r="D46" s="206">
        <f>SUM(D44:D45)</f>
        <v>0</v>
      </c>
      <c r="E46" s="207">
        <f t="shared" si="5"/>
        <v>387428403</v>
      </c>
      <c r="F46" s="88">
        <f t="shared" si="5"/>
        <v>387428403</v>
      </c>
      <c r="G46" s="88">
        <f t="shared" si="5"/>
        <v>219962384</v>
      </c>
      <c r="H46" s="88">
        <f t="shared" si="5"/>
        <v>-23542087</v>
      </c>
      <c r="I46" s="88">
        <f t="shared" si="5"/>
        <v>-23586030</v>
      </c>
      <c r="J46" s="88">
        <f t="shared" si="5"/>
        <v>172834267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172834267</v>
      </c>
      <c r="X46" s="88">
        <f t="shared" si="5"/>
        <v>96857099</v>
      </c>
      <c r="Y46" s="88">
        <f t="shared" si="5"/>
        <v>75977168</v>
      </c>
      <c r="Z46" s="208">
        <f>+IF(X46&lt;&gt;0,+(Y46/X46)*100,0)</f>
        <v>78.4425393537752</v>
      </c>
      <c r="AA46" s="206">
        <f>SUM(AA44:AA45)</f>
        <v>387428403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231924853</v>
      </c>
      <c r="D48" s="217">
        <f>SUM(D46:D47)</f>
        <v>0</v>
      </c>
      <c r="E48" s="218">
        <f t="shared" si="6"/>
        <v>387428403</v>
      </c>
      <c r="F48" s="219">
        <f t="shared" si="6"/>
        <v>387428403</v>
      </c>
      <c r="G48" s="219">
        <f t="shared" si="6"/>
        <v>219962384</v>
      </c>
      <c r="H48" s="220">
        <f t="shared" si="6"/>
        <v>-23542087</v>
      </c>
      <c r="I48" s="220">
        <f t="shared" si="6"/>
        <v>-23586030</v>
      </c>
      <c r="J48" s="220">
        <f t="shared" si="6"/>
        <v>172834267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172834267</v>
      </c>
      <c r="X48" s="220">
        <f t="shared" si="6"/>
        <v>96857099</v>
      </c>
      <c r="Y48" s="220">
        <f t="shared" si="6"/>
        <v>75977168</v>
      </c>
      <c r="Z48" s="221">
        <f>+IF(X48&lt;&gt;0,+(Y48/X48)*100,0)</f>
        <v>78.4425393537752</v>
      </c>
      <c r="AA48" s="222">
        <f>SUM(AA46:AA47)</f>
        <v>387428403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21427606</v>
      </c>
      <c r="F5" s="100">
        <f t="shared" si="0"/>
        <v>21427606</v>
      </c>
      <c r="G5" s="100">
        <f t="shared" si="0"/>
        <v>0</v>
      </c>
      <c r="H5" s="100">
        <f t="shared" si="0"/>
        <v>1</v>
      </c>
      <c r="I5" s="100">
        <f t="shared" si="0"/>
        <v>4509115</v>
      </c>
      <c r="J5" s="100">
        <f t="shared" si="0"/>
        <v>4509116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4509116</v>
      </c>
      <c r="X5" s="100">
        <f t="shared" si="0"/>
        <v>5356902</v>
      </c>
      <c r="Y5" s="100">
        <f t="shared" si="0"/>
        <v>-847786</v>
      </c>
      <c r="Z5" s="137">
        <f>+IF(X5&lt;&gt;0,+(Y5/X5)*100,0)</f>
        <v>-15.826050205883924</v>
      </c>
      <c r="AA5" s="153">
        <f>SUM(AA6:AA8)</f>
        <v>21427606</v>
      </c>
    </row>
    <row r="6" spans="1:27" ht="13.5">
      <c r="A6" s="138" t="s">
        <v>75</v>
      </c>
      <c r="B6" s="136"/>
      <c r="C6" s="155"/>
      <c r="D6" s="155"/>
      <c r="E6" s="156">
        <v>10500000</v>
      </c>
      <c r="F6" s="60">
        <v>10500000</v>
      </c>
      <c r="G6" s="60"/>
      <c r="H6" s="60">
        <v>1</v>
      </c>
      <c r="I6" s="60"/>
      <c r="J6" s="60">
        <v>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</v>
      </c>
      <c r="X6" s="60">
        <v>2625000</v>
      </c>
      <c r="Y6" s="60">
        <v>-2624999</v>
      </c>
      <c r="Z6" s="140">
        <v>-100</v>
      </c>
      <c r="AA6" s="62">
        <v>10500000</v>
      </c>
    </row>
    <row r="7" spans="1:27" ht="13.5">
      <c r="A7" s="138" t="s">
        <v>76</v>
      </c>
      <c r="B7" s="136"/>
      <c r="C7" s="157"/>
      <c r="D7" s="157"/>
      <c r="E7" s="158">
        <v>4494644</v>
      </c>
      <c r="F7" s="159">
        <v>4494644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1123661</v>
      </c>
      <c r="Y7" s="159">
        <v>-1123661</v>
      </c>
      <c r="Z7" s="141">
        <v>-100</v>
      </c>
      <c r="AA7" s="225">
        <v>4494644</v>
      </c>
    </row>
    <row r="8" spans="1:27" ht="13.5">
      <c r="A8" s="138" t="s">
        <v>77</v>
      </c>
      <c r="B8" s="136"/>
      <c r="C8" s="155"/>
      <c r="D8" s="155"/>
      <c r="E8" s="156">
        <v>6432962</v>
      </c>
      <c r="F8" s="60">
        <v>6432962</v>
      </c>
      <c r="G8" s="60"/>
      <c r="H8" s="60"/>
      <c r="I8" s="60">
        <v>4509115</v>
      </c>
      <c r="J8" s="60">
        <v>4509115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4509115</v>
      </c>
      <c r="X8" s="60">
        <v>1608241</v>
      </c>
      <c r="Y8" s="60">
        <v>2900874</v>
      </c>
      <c r="Z8" s="140">
        <v>180.38</v>
      </c>
      <c r="AA8" s="62">
        <v>6432962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2623563</v>
      </c>
      <c r="F9" s="100">
        <f t="shared" si="1"/>
        <v>2623563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655891</v>
      </c>
      <c r="Y9" s="100">
        <f t="shared" si="1"/>
        <v>-655891</v>
      </c>
      <c r="Z9" s="137">
        <f>+IF(X9&lt;&gt;0,+(Y9/X9)*100,0)</f>
        <v>-100</v>
      </c>
      <c r="AA9" s="102">
        <f>SUM(AA10:AA14)</f>
        <v>2623563</v>
      </c>
    </row>
    <row r="10" spans="1:27" ht="13.5">
      <c r="A10" s="138" t="s">
        <v>79</v>
      </c>
      <c r="B10" s="136"/>
      <c r="C10" s="155"/>
      <c r="D10" s="155"/>
      <c r="E10" s="156">
        <v>2623563</v>
      </c>
      <c r="F10" s="60">
        <v>2623563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655891</v>
      </c>
      <c r="Y10" s="60">
        <v>-655891</v>
      </c>
      <c r="Z10" s="140">
        <v>-100</v>
      </c>
      <c r="AA10" s="62">
        <v>2623563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1934000</v>
      </c>
      <c r="F15" s="100">
        <f t="shared" si="2"/>
        <v>1934000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483500</v>
      </c>
      <c r="Y15" s="100">
        <f t="shared" si="2"/>
        <v>-483500</v>
      </c>
      <c r="Z15" s="137">
        <f>+IF(X15&lt;&gt;0,+(Y15/X15)*100,0)</f>
        <v>-100</v>
      </c>
      <c r="AA15" s="102">
        <f>SUM(AA16:AA18)</f>
        <v>1934000</v>
      </c>
    </row>
    <row r="16" spans="1:27" ht="13.5">
      <c r="A16" s="138" t="s">
        <v>85</v>
      </c>
      <c r="B16" s="136"/>
      <c r="C16" s="155"/>
      <c r="D16" s="155"/>
      <c r="E16" s="156">
        <v>1934000</v>
      </c>
      <c r="F16" s="60">
        <v>1934000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483500</v>
      </c>
      <c r="Y16" s="60">
        <v>-483500</v>
      </c>
      <c r="Z16" s="140">
        <v>-100</v>
      </c>
      <c r="AA16" s="62">
        <v>1934000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377268232</v>
      </c>
      <c r="F19" s="100">
        <f t="shared" si="3"/>
        <v>377268232</v>
      </c>
      <c r="G19" s="100">
        <f t="shared" si="3"/>
        <v>18678100</v>
      </c>
      <c r="H19" s="100">
        <f t="shared" si="3"/>
        <v>21760413</v>
      </c>
      <c r="I19" s="100">
        <f t="shared" si="3"/>
        <v>34070797</v>
      </c>
      <c r="J19" s="100">
        <f t="shared" si="3"/>
        <v>74509310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74509310</v>
      </c>
      <c r="X19" s="100">
        <f t="shared" si="3"/>
        <v>94317058</v>
      </c>
      <c r="Y19" s="100">
        <f t="shared" si="3"/>
        <v>-19807748</v>
      </c>
      <c r="Z19" s="137">
        <f>+IF(X19&lt;&gt;0,+(Y19/X19)*100,0)</f>
        <v>-21.00123606484842</v>
      </c>
      <c r="AA19" s="102">
        <f>SUM(AA20:AA23)</f>
        <v>377268232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377268232</v>
      </c>
      <c r="F21" s="60">
        <v>377268232</v>
      </c>
      <c r="G21" s="60">
        <v>18678100</v>
      </c>
      <c r="H21" s="60">
        <v>21760413</v>
      </c>
      <c r="I21" s="60">
        <v>34070797</v>
      </c>
      <c r="J21" s="60">
        <v>74509310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74509310</v>
      </c>
      <c r="X21" s="60">
        <v>94317058</v>
      </c>
      <c r="Y21" s="60">
        <v>-19807748</v>
      </c>
      <c r="Z21" s="140">
        <v>-21</v>
      </c>
      <c r="AA21" s="62">
        <v>377268232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403253401</v>
      </c>
      <c r="F25" s="219">
        <f t="shared" si="4"/>
        <v>403253401</v>
      </c>
      <c r="G25" s="219">
        <f t="shared" si="4"/>
        <v>18678100</v>
      </c>
      <c r="H25" s="219">
        <f t="shared" si="4"/>
        <v>21760414</v>
      </c>
      <c r="I25" s="219">
        <f t="shared" si="4"/>
        <v>38579912</v>
      </c>
      <c r="J25" s="219">
        <f t="shared" si="4"/>
        <v>79018426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79018426</v>
      </c>
      <c r="X25" s="219">
        <f t="shared" si="4"/>
        <v>100813351</v>
      </c>
      <c r="Y25" s="219">
        <f t="shared" si="4"/>
        <v>-21794925</v>
      </c>
      <c r="Z25" s="231">
        <f>+IF(X25&lt;&gt;0,+(Y25/X25)*100,0)</f>
        <v>-21.619085948249054</v>
      </c>
      <c r="AA25" s="232">
        <f>+AA5+AA9+AA15+AA19+AA24</f>
        <v>403253401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356562000</v>
      </c>
      <c r="F28" s="60">
        <v>356562000</v>
      </c>
      <c r="G28" s="60">
        <v>18678100</v>
      </c>
      <c r="H28" s="60">
        <v>20884054</v>
      </c>
      <c r="I28" s="60">
        <v>34070797</v>
      </c>
      <c r="J28" s="60">
        <v>73632951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73632951</v>
      </c>
      <c r="X28" s="60">
        <v>89140500</v>
      </c>
      <c r="Y28" s="60">
        <v>-15507549</v>
      </c>
      <c r="Z28" s="140">
        <v>-17.4</v>
      </c>
      <c r="AA28" s="155">
        <v>356562000</v>
      </c>
    </row>
    <row r="29" spans="1:27" ht="13.5">
      <c r="A29" s="234" t="s">
        <v>134</v>
      </c>
      <c r="B29" s="136"/>
      <c r="C29" s="155"/>
      <c r="D29" s="155"/>
      <c r="E29" s="156">
        <v>2469000</v>
      </c>
      <c r="F29" s="60">
        <v>2469000</v>
      </c>
      <c r="G29" s="60"/>
      <c r="H29" s="60"/>
      <c r="I29" s="60">
        <v>755049</v>
      </c>
      <c r="J29" s="60">
        <v>755049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755049</v>
      </c>
      <c r="X29" s="60">
        <v>617250</v>
      </c>
      <c r="Y29" s="60">
        <v>137799</v>
      </c>
      <c r="Z29" s="140">
        <v>22.32</v>
      </c>
      <c r="AA29" s="62">
        <v>2469000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359031000</v>
      </c>
      <c r="F32" s="77">
        <f t="shared" si="5"/>
        <v>359031000</v>
      </c>
      <c r="G32" s="77">
        <f t="shared" si="5"/>
        <v>18678100</v>
      </c>
      <c r="H32" s="77">
        <f t="shared" si="5"/>
        <v>20884054</v>
      </c>
      <c r="I32" s="77">
        <f t="shared" si="5"/>
        <v>34825846</v>
      </c>
      <c r="J32" s="77">
        <f t="shared" si="5"/>
        <v>74388000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74388000</v>
      </c>
      <c r="X32" s="77">
        <f t="shared" si="5"/>
        <v>89757750</v>
      </c>
      <c r="Y32" s="77">
        <f t="shared" si="5"/>
        <v>-15369750</v>
      </c>
      <c r="Z32" s="212">
        <f>+IF(X32&lt;&gt;0,+(Y32/X32)*100,0)</f>
        <v>-17.123590999105925</v>
      </c>
      <c r="AA32" s="79">
        <f>SUM(AA28:AA31)</f>
        <v>359031000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44222401</v>
      </c>
      <c r="F35" s="60">
        <v>44222401</v>
      </c>
      <c r="G35" s="60"/>
      <c r="H35" s="60">
        <v>876360</v>
      </c>
      <c r="I35" s="60">
        <v>3754066</v>
      </c>
      <c r="J35" s="60">
        <v>4630426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4630426</v>
      </c>
      <c r="X35" s="60">
        <v>11055600</v>
      </c>
      <c r="Y35" s="60">
        <v>-6425174</v>
      </c>
      <c r="Z35" s="140">
        <v>-58.12</v>
      </c>
      <c r="AA35" s="62">
        <v>44222401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403253401</v>
      </c>
      <c r="F36" s="220">
        <f t="shared" si="6"/>
        <v>403253401</v>
      </c>
      <c r="G36" s="220">
        <f t="shared" si="6"/>
        <v>18678100</v>
      </c>
      <c r="H36" s="220">
        <f t="shared" si="6"/>
        <v>21760414</v>
      </c>
      <c r="I36" s="220">
        <f t="shared" si="6"/>
        <v>38579912</v>
      </c>
      <c r="J36" s="220">
        <f t="shared" si="6"/>
        <v>79018426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79018426</v>
      </c>
      <c r="X36" s="220">
        <f t="shared" si="6"/>
        <v>100813350</v>
      </c>
      <c r="Y36" s="220">
        <f t="shared" si="6"/>
        <v>-21794924</v>
      </c>
      <c r="Z36" s="221">
        <f>+IF(X36&lt;&gt;0,+(Y36/X36)*100,0)</f>
        <v>-21.619085170763594</v>
      </c>
      <c r="AA36" s="239">
        <f>SUM(AA32:AA35)</f>
        <v>403253401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89550879</v>
      </c>
      <c r="D6" s="155"/>
      <c r="E6" s="59"/>
      <c r="F6" s="60"/>
      <c r="G6" s="60">
        <v>77469379</v>
      </c>
      <c r="H6" s="60"/>
      <c r="I6" s="60"/>
      <c r="J6" s="60">
        <v>77469379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77469379</v>
      </c>
      <c r="X6" s="60"/>
      <c r="Y6" s="60">
        <v>77469379</v>
      </c>
      <c r="Z6" s="140"/>
      <c r="AA6" s="62"/>
    </row>
    <row r="7" spans="1:27" ht="13.5">
      <c r="A7" s="249" t="s">
        <v>144</v>
      </c>
      <c r="B7" s="182"/>
      <c r="C7" s="155">
        <v>1234719</v>
      </c>
      <c r="D7" s="155"/>
      <c r="E7" s="59">
        <v>217245600</v>
      </c>
      <c r="F7" s="60">
        <v>217245600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54311400</v>
      </c>
      <c r="Y7" s="60">
        <v>-54311400</v>
      </c>
      <c r="Z7" s="140">
        <v>-100</v>
      </c>
      <c r="AA7" s="62">
        <v>217245600</v>
      </c>
    </row>
    <row r="8" spans="1:27" ht="13.5">
      <c r="A8" s="249" t="s">
        <v>145</v>
      </c>
      <c r="B8" s="182"/>
      <c r="C8" s="155">
        <v>16222743</v>
      </c>
      <c r="D8" s="155"/>
      <c r="E8" s="59">
        <v>19337076</v>
      </c>
      <c r="F8" s="60">
        <v>19337076</v>
      </c>
      <c r="G8" s="60">
        <v>-162097</v>
      </c>
      <c r="H8" s="60"/>
      <c r="I8" s="60"/>
      <c r="J8" s="60">
        <v>-162097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-162097</v>
      </c>
      <c r="X8" s="60">
        <v>4834269</v>
      </c>
      <c r="Y8" s="60">
        <v>-4996366</v>
      </c>
      <c r="Z8" s="140">
        <v>-103.35</v>
      </c>
      <c r="AA8" s="62">
        <v>19337076</v>
      </c>
    </row>
    <row r="9" spans="1:27" ht="13.5">
      <c r="A9" s="249" t="s">
        <v>146</v>
      </c>
      <c r="B9" s="182"/>
      <c r="C9" s="155">
        <v>4478807</v>
      </c>
      <c r="D9" s="155"/>
      <c r="E9" s="59">
        <v>4303297</v>
      </c>
      <c r="F9" s="60">
        <v>4303297</v>
      </c>
      <c r="G9" s="60">
        <v>-4226364</v>
      </c>
      <c r="H9" s="60"/>
      <c r="I9" s="60"/>
      <c r="J9" s="60">
        <v>-4226364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-4226364</v>
      </c>
      <c r="X9" s="60">
        <v>1075824</v>
      </c>
      <c r="Y9" s="60">
        <v>-5302188</v>
      </c>
      <c r="Z9" s="140">
        <v>-492.85</v>
      </c>
      <c r="AA9" s="62">
        <v>4303297</v>
      </c>
    </row>
    <row r="10" spans="1:27" ht="13.5">
      <c r="A10" s="249" t="s">
        <v>147</v>
      </c>
      <c r="B10" s="182"/>
      <c r="C10" s="155">
        <v>9958786</v>
      </c>
      <c r="D10" s="155"/>
      <c r="E10" s="59">
        <v>15896119</v>
      </c>
      <c r="F10" s="60">
        <v>15896119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3974030</v>
      </c>
      <c r="Y10" s="159">
        <v>-3974030</v>
      </c>
      <c r="Z10" s="141">
        <v>-100</v>
      </c>
      <c r="AA10" s="225">
        <v>15896119</v>
      </c>
    </row>
    <row r="11" spans="1:27" ht="13.5">
      <c r="A11" s="249" t="s">
        <v>148</v>
      </c>
      <c r="B11" s="182"/>
      <c r="C11" s="155">
        <v>3351202</v>
      </c>
      <c r="D11" s="155"/>
      <c r="E11" s="59">
        <v>6460081</v>
      </c>
      <c r="F11" s="60">
        <v>6460081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1615020</v>
      </c>
      <c r="Y11" s="60">
        <v>-1615020</v>
      </c>
      <c r="Z11" s="140">
        <v>-100</v>
      </c>
      <c r="AA11" s="62">
        <v>6460081</v>
      </c>
    </row>
    <row r="12" spans="1:27" ht="13.5">
      <c r="A12" s="250" t="s">
        <v>56</v>
      </c>
      <c r="B12" s="251"/>
      <c r="C12" s="168">
        <f aca="true" t="shared" si="0" ref="C12:Y12">SUM(C6:C11)</f>
        <v>124797136</v>
      </c>
      <c r="D12" s="168">
        <f>SUM(D6:D11)</f>
        <v>0</v>
      </c>
      <c r="E12" s="72">
        <f t="shared" si="0"/>
        <v>263242173</v>
      </c>
      <c r="F12" s="73">
        <f t="shared" si="0"/>
        <v>263242173</v>
      </c>
      <c r="G12" s="73">
        <f t="shared" si="0"/>
        <v>73080918</v>
      </c>
      <c r="H12" s="73">
        <f t="shared" si="0"/>
        <v>0</v>
      </c>
      <c r="I12" s="73">
        <f t="shared" si="0"/>
        <v>0</v>
      </c>
      <c r="J12" s="73">
        <f t="shared" si="0"/>
        <v>73080918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73080918</v>
      </c>
      <c r="X12" s="73">
        <f t="shared" si="0"/>
        <v>65810543</v>
      </c>
      <c r="Y12" s="73">
        <f t="shared" si="0"/>
        <v>7270375</v>
      </c>
      <c r="Z12" s="170">
        <f>+IF(X12&lt;&gt;0,+(Y12/X12)*100,0)</f>
        <v>11.047432020124798</v>
      </c>
      <c r="AA12" s="74">
        <f>SUM(AA6:AA11)</f>
        <v>263242173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4699090</v>
      </c>
      <c r="D15" s="155"/>
      <c r="E15" s="59">
        <v>4116819</v>
      </c>
      <c r="F15" s="60">
        <v>4116819</v>
      </c>
      <c r="G15" s="60">
        <v>-2022</v>
      </c>
      <c r="H15" s="60"/>
      <c r="I15" s="60"/>
      <c r="J15" s="60">
        <v>-2022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-2022</v>
      </c>
      <c r="X15" s="60">
        <v>1029205</v>
      </c>
      <c r="Y15" s="60">
        <v>-1031227</v>
      </c>
      <c r="Z15" s="140">
        <v>-100.2</v>
      </c>
      <c r="AA15" s="62">
        <v>4116819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100000000</v>
      </c>
      <c r="H16" s="159"/>
      <c r="I16" s="159"/>
      <c r="J16" s="60">
        <v>100000000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100000000</v>
      </c>
      <c r="X16" s="60"/>
      <c r="Y16" s="159">
        <v>100000000</v>
      </c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1758465960</v>
      </c>
      <c r="D19" s="155"/>
      <c r="E19" s="59">
        <v>2308363263</v>
      </c>
      <c r="F19" s="60">
        <v>2308363263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577090816</v>
      </c>
      <c r="Y19" s="60">
        <v>-577090816</v>
      </c>
      <c r="Z19" s="140">
        <v>-100</v>
      </c>
      <c r="AA19" s="62">
        <v>2308363263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378948</v>
      </c>
      <c r="D22" s="155"/>
      <c r="E22" s="59">
        <v>310635</v>
      </c>
      <c r="F22" s="60">
        <v>310635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77659</v>
      </c>
      <c r="Y22" s="60">
        <v>-77659</v>
      </c>
      <c r="Z22" s="140">
        <v>-100</v>
      </c>
      <c r="AA22" s="62">
        <v>310635</v>
      </c>
    </row>
    <row r="23" spans="1:27" ht="13.5">
      <c r="A23" s="249" t="s">
        <v>158</v>
      </c>
      <c r="B23" s="182"/>
      <c r="C23" s="155">
        <v>988478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1764532476</v>
      </c>
      <c r="D24" s="168">
        <f>SUM(D15:D23)</f>
        <v>0</v>
      </c>
      <c r="E24" s="76">
        <f t="shared" si="1"/>
        <v>2312790717</v>
      </c>
      <c r="F24" s="77">
        <f t="shared" si="1"/>
        <v>2312790717</v>
      </c>
      <c r="G24" s="77">
        <f t="shared" si="1"/>
        <v>99997978</v>
      </c>
      <c r="H24" s="77">
        <f t="shared" si="1"/>
        <v>0</v>
      </c>
      <c r="I24" s="77">
        <f t="shared" si="1"/>
        <v>0</v>
      </c>
      <c r="J24" s="77">
        <f t="shared" si="1"/>
        <v>99997978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99997978</v>
      </c>
      <c r="X24" s="77">
        <f t="shared" si="1"/>
        <v>578197680</v>
      </c>
      <c r="Y24" s="77">
        <f t="shared" si="1"/>
        <v>-478199702</v>
      </c>
      <c r="Z24" s="212">
        <f>+IF(X24&lt;&gt;0,+(Y24/X24)*100,0)</f>
        <v>-82.70522669686257</v>
      </c>
      <c r="AA24" s="79">
        <f>SUM(AA15:AA23)</f>
        <v>2312790717</v>
      </c>
    </row>
    <row r="25" spans="1:27" ht="13.5">
      <c r="A25" s="250" t="s">
        <v>159</v>
      </c>
      <c r="B25" s="251"/>
      <c r="C25" s="168">
        <f aca="true" t="shared" si="2" ref="C25:Y25">+C12+C24</f>
        <v>1889329612</v>
      </c>
      <c r="D25" s="168">
        <f>+D12+D24</f>
        <v>0</v>
      </c>
      <c r="E25" s="72">
        <f t="shared" si="2"/>
        <v>2576032890</v>
      </c>
      <c r="F25" s="73">
        <f t="shared" si="2"/>
        <v>2576032890</v>
      </c>
      <c r="G25" s="73">
        <f t="shared" si="2"/>
        <v>173078896</v>
      </c>
      <c r="H25" s="73">
        <f t="shared" si="2"/>
        <v>0</v>
      </c>
      <c r="I25" s="73">
        <f t="shared" si="2"/>
        <v>0</v>
      </c>
      <c r="J25" s="73">
        <f t="shared" si="2"/>
        <v>173078896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173078896</v>
      </c>
      <c r="X25" s="73">
        <f t="shared" si="2"/>
        <v>644008223</v>
      </c>
      <c r="Y25" s="73">
        <f t="shared" si="2"/>
        <v>-470929327</v>
      </c>
      <c r="Z25" s="170">
        <f>+IF(X25&lt;&gt;0,+(Y25/X25)*100,0)</f>
        <v>-73.12473819142524</v>
      </c>
      <c r="AA25" s="74">
        <f>+AA12+AA24</f>
        <v>2576032890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32712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3218441</v>
      </c>
      <c r="D31" s="155"/>
      <c r="E31" s="59">
        <v>3275683</v>
      </c>
      <c r="F31" s="60">
        <v>3275683</v>
      </c>
      <c r="G31" s="60">
        <v>-796</v>
      </c>
      <c r="H31" s="60"/>
      <c r="I31" s="60"/>
      <c r="J31" s="60">
        <v>-796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-796</v>
      </c>
      <c r="X31" s="60">
        <v>818921</v>
      </c>
      <c r="Y31" s="60">
        <v>-819717</v>
      </c>
      <c r="Z31" s="140">
        <v>-100.1</v>
      </c>
      <c r="AA31" s="62">
        <v>3275683</v>
      </c>
    </row>
    <row r="32" spans="1:27" ht="13.5">
      <c r="A32" s="249" t="s">
        <v>164</v>
      </c>
      <c r="B32" s="182"/>
      <c r="C32" s="155">
        <v>85423040</v>
      </c>
      <c r="D32" s="155"/>
      <c r="E32" s="59">
        <v>74178159</v>
      </c>
      <c r="F32" s="60">
        <v>74178159</v>
      </c>
      <c r="G32" s="60">
        <v>-28962611</v>
      </c>
      <c r="H32" s="60"/>
      <c r="I32" s="60"/>
      <c r="J32" s="60">
        <v>-28962611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-28962611</v>
      </c>
      <c r="X32" s="60">
        <v>18544540</v>
      </c>
      <c r="Y32" s="60">
        <v>-47507151</v>
      </c>
      <c r="Z32" s="140">
        <v>-256.18</v>
      </c>
      <c r="AA32" s="62">
        <v>74178159</v>
      </c>
    </row>
    <row r="33" spans="1:27" ht="13.5">
      <c r="A33" s="249" t="s">
        <v>165</v>
      </c>
      <c r="B33" s="182"/>
      <c r="C33" s="155">
        <v>5280542</v>
      </c>
      <c r="D33" s="155"/>
      <c r="E33" s="59"/>
      <c r="F33" s="60"/>
      <c r="G33" s="60">
        <v>758019</v>
      </c>
      <c r="H33" s="60"/>
      <c r="I33" s="60"/>
      <c r="J33" s="60">
        <v>758019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758019</v>
      </c>
      <c r="X33" s="60"/>
      <c r="Y33" s="60">
        <v>758019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93954735</v>
      </c>
      <c r="D34" s="168">
        <f>SUM(D29:D33)</f>
        <v>0</v>
      </c>
      <c r="E34" s="72">
        <f t="shared" si="3"/>
        <v>77453842</v>
      </c>
      <c r="F34" s="73">
        <f t="shared" si="3"/>
        <v>77453842</v>
      </c>
      <c r="G34" s="73">
        <f t="shared" si="3"/>
        <v>-28205388</v>
      </c>
      <c r="H34" s="73">
        <f t="shared" si="3"/>
        <v>0</v>
      </c>
      <c r="I34" s="73">
        <f t="shared" si="3"/>
        <v>0</v>
      </c>
      <c r="J34" s="73">
        <f t="shared" si="3"/>
        <v>-28205388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-28205388</v>
      </c>
      <c r="X34" s="73">
        <f t="shared" si="3"/>
        <v>19363461</v>
      </c>
      <c r="Y34" s="73">
        <f t="shared" si="3"/>
        <v>-47568849</v>
      </c>
      <c r="Z34" s="170">
        <f>+IF(X34&lt;&gt;0,+(Y34/X34)*100,0)</f>
        <v>-245.66294734190336</v>
      </c>
      <c r="AA34" s="74">
        <f>SUM(AA29:AA33)</f>
        <v>77453842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5325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5325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93960060</v>
      </c>
      <c r="D40" s="168">
        <f>+D34+D39</f>
        <v>0</v>
      </c>
      <c r="E40" s="72">
        <f t="shared" si="5"/>
        <v>77453842</v>
      </c>
      <c r="F40" s="73">
        <f t="shared" si="5"/>
        <v>77453842</v>
      </c>
      <c r="G40" s="73">
        <f t="shared" si="5"/>
        <v>-28205388</v>
      </c>
      <c r="H40" s="73">
        <f t="shared" si="5"/>
        <v>0</v>
      </c>
      <c r="I40" s="73">
        <f t="shared" si="5"/>
        <v>0</v>
      </c>
      <c r="J40" s="73">
        <f t="shared" si="5"/>
        <v>-28205388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-28205388</v>
      </c>
      <c r="X40" s="73">
        <f t="shared" si="5"/>
        <v>19363461</v>
      </c>
      <c r="Y40" s="73">
        <f t="shared" si="5"/>
        <v>-47568849</v>
      </c>
      <c r="Z40" s="170">
        <f>+IF(X40&lt;&gt;0,+(Y40/X40)*100,0)</f>
        <v>-245.66294734190336</v>
      </c>
      <c r="AA40" s="74">
        <f>+AA34+AA39</f>
        <v>77453842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1795369552</v>
      </c>
      <c r="D42" s="257">
        <f>+D25-D40</f>
        <v>0</v>
      </c>
      <c r="E42" s="258">
        <f t="shared" si="6"/>
        <v>2498579048</v>
      </c>
      <c r="F42" s="259">
        <f t="shared" si="6"/>
        <v>2498579048</v>
      </c>
      <c r="G42" s="259">
        <f t="shared" si="6"/>
        <v>201284284</v>
      </c>
      <c r="H42" s="259">
        <f t="shared" si="6"/>
        <v>0</v>
      </c>
      <c r="I42" s="259">
        <f t="shared" si="6"/>
        <v>0</v>
      </c>
      <c r="J42" s="259">
        <f t="shared" si="6"/>
        <v>201284284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201284284</v>
      </c>
      <c r="X42" s="259">
        <f t="shared" si="6"/>
        <v>624644762</v>
      </c>
      <c r="Y42" s="259">
        <f t="shared" si="6"/>
        <v>-423360478</v>
      </c>
      <c r="Z42" s="260">
        <f>+IF(X42&lt;&gt;0,+(Y42/X42)*100,0)</f>
        <v>-67.77619917030538</v>
      </c>
      <c r="AA42" s="261">
        <f>+AA25-AA40</f>
        <v>2498579048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1795369552</v>
      </c>
      <c r="D45" s="155"/>
      <c r="E45" s="59">
        <v>2498579048</v>
      </c>
      <c r="F45" s="60">
        <v>2498579048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624644762</v>
      </c>
      <c r="Y45" s="60">
        <v>-624644762</v>
      </c>
      <c r="Z45" s="139">
        <v>-100</v>
      </c>
      <c r="AA45" s="62">
        <v>2498579048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>
        <v>201284284</v>
      </c>
      <c r="H47" s="60"/>
      <c r="I47" s="60"/>
      <c r="J47" s="60">
        <v>201284284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>
        <v>201284284</v>
      </c>
      <c r="X47" s="60"/>
      <c r="Y47" s="60">
        <v>201284284</v>
      </c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1795369552</v>
      </c>
      <c r="D48" s="217">
        <f>SUM(D45:D47)</f>
        <v>0</v>
      </c>
      <c r="E48" s="264">
        <f t="shared" si="7"/>
        <v>2498579048</v>
      </c>
      <c r="F48" s="219">
        <f t="shared" si="7"/>
        <v>2498579048</v>
      </c>
      <c r="G48" s="219">
        <f t="shared" si="7"/>
        <v>201284284</v>
      </c>
      <c r="H48" s="219">
        <f t="shared" si="7"/>
        <v>0</v>
      </c>
      <c r="I48" s="219">
        <f t="shared" si="7"/>
        <v>0</v>
      </c>
      <c r="J48" s="219">
        <f t="shared" si="7"/>
        <v>201284284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201284284</v>
      </c>
      <c r="X48" s="219">
        <f t="shared" si="7"/>
        <v>624644762</v>
      </c>
      <c r="Y48" s="219">
        <f t="shared" si="7"/>
        <v>-423360478</v>
      </c>
      <c r="Z48" s="265">
        <f>+IF(X48&lt;&gt;0,+(Y48/X48)*100,0)</f>
        <v>-67.77619917030538</v>
      </c>
      <c r="AA48" s="232">
        <f>SUM(AA45:AA47)</f>
        <v>2498579048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25855407</v>
      </c>
      <c r="D6" s="155"/>
      <c r="E6" s="59">
        <v>27549036</v>
      </c>
      <c r="F6" s="60">
        <v>27549036</v>
      </c>
      <c r="G6" s="60">
        <v>2002714</v>
      </c>
      <c r="H6" s="60">
        <v>2515437</v>
      </c>
      <c r="I6" s="60">
        <v>2374559</v>
      </c>
      <c r="J6" s="60">
        <v>6892710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6892710</v>
      </c>
      <c r="X6" s="60">
        <v>6887259</v>
      </c>
      <c r="Y6" s="60">
        <v>5451</v>
      </c>
      <c r="Z6" s="140">
        <v>0.08</v>
      </c>
      <c r="AA6" s="62">
        <v>27549036</v>
      </c>
    </row>
    <row r="7" spans="1:27" ht="13.5">
      <c r="A7" s="249" t="s">
        <v>178</v>
      </c>
      <c r="B7" s="182"/>
      <c r="C7" s="155">
        <v>269369494</v>
      </c>
      <c r="D7" s="155"/>
      <c r="E7" s="59">
        <v>292472004</v>
      </c>
      <c r="F7" s="60">
        <v>292472004</v>
      </c>
      <c r="G7" s="60">
        <v>121968500</v>
      </c>
      <c r="H7" s="60">
        <v>2067000</v>
      </c>
      <c r="I7" s="60">
        <v>1903520</v>
      </c>
      <c r="J7" s="60">
        <v>125939020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125939020</v>
      </c>
      <c r="X7" s="60">
        <v>73118001</v>
      </c>
      <c r="Y7" s="60">
        <v>52821019</v>
      </c>
      <c r="Z7" s="140">
        <v>72.24</v>
      </c>
      <c r="AA7" s="62">
        <v>292472004</v>
      </c>
    </row>
    <row r="8" spans="1:27" ht="13.5">
      <c r="A8" s="249" t="s">
        <v>179</v>
      </c>
      <c r="B8" s="182"/>
      <c r="C8" s="155">
        <v>361400908</v>
      </c>
      <c r="D8" s="155"/>
      <c r="E8" s="59">
        <v>359031000</v>
      </c>
      <c r="F8" s="60">
        <v>359031000</v>
      </c>
      <c r="G8" s="60">
        <v>121432000</v>
      </c>
      <c r="H8" s="60">
        <v>3846000</v>
      </c>
      <c r="I8" s="60">
        <v>6869750</v>
      </c>
      <c r="J8" s="60">
        <v>132147750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132147750</v>
      </c>
      <c r="X8" s="60">
        <v>89757750</v>
      </c>
      <c r="Y8" s="60">
        <v>42390000</v>
      </c>
      <c r="Z8" s="140">
        <v>47.23</v>
      </c>
      <c r="AA8" s="62">
        <v>359031000</v>
      </c>
    </row>
    <row r="9" spans="1:27" ht="13.5">
      <c r="A9" s="249" t="s">
        <v>180</v>
      </c>
      <c r="B9" s="182"/>
      <c r="C9" s="155">
        <v>12274489</v>
      </c>
      <c r="D9" s="155"/>
      <c r="E9" s="59">
        <v>13981392</v>
      </c>
      <c r="F9" s="60">
        <v>13981392</v>
      </c>
      <c r="G9" s="60">
        <v>232532</v>
      </c>
      <c r="H9" s="60">
        <v>687704</v>
      </c>
      <c r="I9" s="60">
        <v>1077346</v>
      </c>
      <c r="J9" s="60">
        <v>1997582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1997582</v>
      </c>
      <c r="X9" s="60">
        <v>3495348</v>
      </c>
      <c r="Y9" s="60">
        <v>-1497766</v>
      </c>
      <c r="Z9" s="140">
        <v>-42.85</v>
      </c>
      <c r="AA9" s="62">
        <v>13981392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-422788831</v>
      </c>
      <c r="D12" s="155"/>
      <c r="E12" s="59">
        <v>-403557039</v>
      </c>
      <c r="F12" s="60">
        <v>-403557039</v>
      </c>
      <c r="G12" s="60">
        <v>-25673959</v>
      </c>
      <c r="H12" s="60">
        <v>-32676285</v>
      </c>
      <c r="I12" s="60">
        <v>-35711205</v>
      </c>
      <c r="J12" s="60">
        <v>-94061449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-94061449</v>
      </c>
      <c r="X12" s="60">
        <v>-100096212</v>
      </c>
      <c r="Y12" s="60">
        <v>6034763</v>
      </c>
      <c r="Z12" s="140">
        <v>-6.03</v>
      </c>
      <c r="AA12" s="62">
        <v>-403557039</v>
      </c>
    </row>
    <row r="13" spans="1:27" ht="13.5">
      <c r="A13" s="249" t="s">
        <v>40</v>
      </c>
      <c r="B13" s="182"/>
      <c r="C13" s="155">
        <v>-10516</v>
      </c>
      <c r="D13" s="155"/>
      <c r="E13" s="59">
        <v>-10908</v>
      </c>
      <c r="F13" s="60">
        <v>-10908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-2727</v>
      </c>
      <c r="Y13" s="60">
        <v>2727</v>
      </c>
      <c r="Z13" s="140">
        <v>-100</v>
      </c>
      <c r="AA13" s="62">
        <v>-10908</v>
      </c>
    </row>
    <row r="14" spans="1:27" ht="13.5">
      <c r="A14" s="249" t="s">
        <v>42</v>
      </c>
      <c r="B14" s="182"/>
      <c r="C14" s="155">
        <v>-1041732</v>
      </c>
      <c r="D14" s="155"/>
      <c r="E14" s="59">
        <v>-1939236</v>
      </c>
      <c r="F14" s="60">
        <v>-1939236</v>
      </c>
      <c r="G14" s="60"/>
      <c r="H14" s="60"/>
      <c r="I14" s="60">
        <v>-100000</v>
      </c>
      <c r="J14" s="60">
        <v>-100000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-100000</v>
      </c>
      <c r="X14" s="60">
        <v>-484809</v>
      </c>
      <c r="Y14" s="60">
        <v>384809</v>
      </c>
      <c r="Z14" s="140">
        <v>-79.37</v>
      </c>
      <c r="AA14" s="62">
        <v>-1939236</v>
      </c>
    </row>
    <row r="15" spans="1:27" ht="13.5">
      <c r="A15" s="250" t="s">
        <v>184</v>
      </c>
      <c r="B15" s="251"/>
      <c r="C15" s="168">
        <f aca="true" t="shared" si="0" ref="C15:Y15">SUM(C6:C14)</f>
        <v>245059219</v>
      </c>
      <c r="D15" s="168">
        <f>SUM(D6:D14)</f>
        <v>0</v>
      </c>
      <c r="E15" s="72">
        <f t="shared" si="0"/>
        <v>287526249</v>
      </c>
      <c r="F15" s="73">
        <f t="shared" si="0"/>
        <v>287526249</v>
      </c>
      <c r="G15" s="73">
        <f t="shared" si="0"/>
        <v>219961787</v>
      </c>
      <c r="H15" s="73">
        <f t="shared" si="0"/>
        <v>-23560144</v>
      </c>
      <c r="I15" s="73">
        <f t="shared" si="0"/>
        <v>-23586030</v>
      </c>
      <c r="J15" s="73">
        <f t="shared" si="0"/>
        <v>172815613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172815613</v>
      </c>
      <c r="X15" s="73">
        <f t="shared" si="0"/>
        <v>72674610</v>
      </c>
      <c r="Y15" s="73">
        <f t="shared" si="0"/>
        <v>100141003</v>
      </c>
      <c r="Z15" s="170">
        <f>+IF(X15&lt;&gt;0,+(Y15/X15)*100,0)</f>
        <v>137.7936572346243</v>
      </c>
      <c r="AA15" s="74">
        <f>SUM(AA6:AA14)</f>
        <v>287526249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-761868</v>
      </c>
      <c r="F20" s="159">
        <v>-761868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-190467</v>
      </c>
      <c r="Y20" s="60">
        <v>190467</v>
      </c>
      <c r="Z20" s="140">
        <v>-100</v>
      </c>
      <c r="AA20" s="62">
        <v>-761868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-286059107</v>
      </c>
      <c r="D24" s="155"/>
      <c r="E24" s="59">
        <v>-387428404</v>
      </c>
      <c r="F24" s="60">
        <v>-387428404</v>
      </c>
      <c r="G24" s="60">
        <v>-18678100</v>
      </c>
      <c r="H24" s="60">
        <v>-21760414</v>
      </c>
      <c r="I24" s="60">
        <v>-38582510</v>
      </c>
      <c r="J24" s="60">
        <v>-79021024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-79021024</v>
      </c>
      <c r="X24" s="60">
        <v>-96232101</v>
      </c>
      <c r="Y24" s="60">
        <v>17211077</v>
      </c>
      <c r="Z24" s="140">
        <v>-17.88</v>
      </c>
      <c r="AA24" s="62">
        <v>-387428404</v>
      </c>
    </row>
    <row r="25" spans="1:27" ht="13.5">
      <c r="A25" s="250" t="s">
        <v>191</v>
      </c>
      <c r="B25" s="251"/>
      <c r="C25" s="168">
        <f aca="true" t="shared" si="1" ref="C25:Y25">SUM(C19:C24)</f>
        <v>-286059107</v>
      </c>
      <c r="D25" s="168">
        <f>SUM(D19:D24)</f>
        <v>0</v>
      </c>
      <c r="E25" s="72">
        <f t="shared" si="1"/>
        <v>-388190272</v>
      </c>
      <c r="F25" s="73">
        <f t="shared" si="1"/>
        <v>-388190272</v>
      </c>
      <c r="G25" s="73">
        <f t="shared" si="1"/>
        <v>-18678100</v>
      </c>
      <c r="H25" s="73">
        <f t="shared" si="1"/>
        <v>-21760414</v>
      </c>
      <c r="I25" s="73">
        <f t="shared" si="1"/>
        <v>-38582510</v>
      </c>
      <c r="J25" s="73">
        <f t="shared" si="1"/>
        <v>-79021024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-79021024</v>
      </c>
      <c r="X25" s="73">
        <f t="shared" si="1"/>
        <v>-96422568</v>
      </c>
      <c r="Y25" s="73">
        <f t="shared" si="1"/>
        <v>17401544</v>
      </c>
      <c r="Z25" s="170">
        <f>+IF(X25&lt;&gt;0,+(Y25/X25)*100,0)</f>
        <v>-18.04716920627959</v>
      </c>
      <c r="AA25" s="74">
        <f>SUM(AA19:AA24)</f>
        <v>-388190272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-43164</v>
      </c>
      <c r="F31" s="60">
        <v>-43164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-10791</v>
      </c>
      <c r="Y31" s="60">
        <v>10791</v>
      </c>
      <c r="Z31" s="140">
        <v>-100</v>
      </c>
      <c r="AA31" s="62">
        <v>-43164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-43164</v>
      </c>
      <c r="F34" s="73">
        <f t="shared" si="2"/>
        <v>-43164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-10791</v>
      </c>
      <c r="Y34" s="73">
        <f t="shared" si="2"/>
        <v>10791</v>
      </c>
      <c r="Z34" s="170">
        <f>+IF(X34&lt;&gt;0,+(Y34/X34)*100,0)</f>
        <v>-100</v>
      </c>
      <c r="AA34" s="74">
        <f>SUM(AA29:AA33)</f>
        <v>-43164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-40999888</v>
      </c>
      <c r="D36" s="153">
        <f>+D15+D25+D34</f>
        <v>0</v>
      </c>
      <c r="E36" s="99">
        <f t="shared" si="3"/>
        <v>-100707187</v>
      </c>
      <c r="F36" s="100">
        <f t="shared" si="3"/>
        <v>-100707187</v>
      </c>
      <c r="G36" s="100">
        <f t="shared" si="3"/>
        <v>201283687</v>
      </c>
      <c r="H36" s="100">
        <f t="shared" si="3"/>
        <v>-45320558</v>
      </c>
      <c r="I36" s="100">
        <f t="shared" si="3"/>
        <v>-62168540</v>
      </c>
      <c r="J36" s="100">
        <f t="shared" si="3"/>
        <v>93794589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93794589</v>
      </c>
      <c r="X36" s="100">
        <f t="shared" si="3"/>
        <v>-23758749</v>
      </c>
      <c r="Y36" s="100">
        <f t="shared" si="3"/>
        <v>117553338</v>
      </c>
      <c r="Z36" s="137">
        <f>+IF(X36&lt;&gt;0,+(Y36/X36)*100,0)</f>
        <v>-494.77915693288395</v>
      </c>
      <c r="AA36" s="102">
        <f>+AA15+AA25+AA34</f>
        <v>-100707187</v>
      </c>
    </row>
    <row r="37" spans="1:27" ht="13.5">
      <c r="A37" s="249" t="s">
        <v>199</v>
      </c>
      <c r="B37" s="182"/>
      <c r="C37" s="153">
        <v>130550767</v>
      </c>
      <c r="D37" s="153"/>
      <c r="E37" s="99">
        <v>259779126</v>
      </c>
      <c r="F37" s="100">
        <v>259779126</v>
      </c>
      <c r="G37" s="100">
        <v>89550879</v>
      </c>
      <c r="H37" s="100">
        <v>290834566</v>
      </c>
      <c r="I37" s="100">
        <v>245514008</v>
      </c>
      <c r="J37" s="100">
        <v>89550879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89550879</v>
      </c>
      <c r="X37" s="100">
        <v>259779126</v>
      </c>
      <c r="Y37" s="100">
        <v>-170228247</v>
      </c>
      <c r="Z37" s="137">
        <v>-65.53</v>
      </c>
      <c r="AA37" s="102">
        <v>259779126</v>
      </c>
    </row>
    <row r="38" spans="1:27" ht="13.5">
      <c r="A38" s="269" t="s">
        <v>200</v>
      </c>
      <c r="B38" s="256"/>
      <c r="C38" s="257">
        <v>89550879</v>
      </c>
      <c r="D38" s="257"/>
      <c r="E38" s="258">
        <v>159071937</v>
      </c>
      <c r="F38" s="259">
        <v>159071937</v>
      </c>
      <c r="G38" s="259">
        <v>290834566</v>
      </c>
      <c r="H38" s="259">
        <v>245514008</v>
      </c>
      <c r="I38" s="259">
        <v>183345468</v>
      </c>
      <c r="J38" s="259">
        <v>183345468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183345468</v>
      </c>
      <c r="X38" s="259">
        <v>236020375</v>
      </c>
      <c r="Y38" s="259">
        <v>-52674907</v>
      </c>
      <c r="Z38" s="260">
        <v>-22.32</v>
      </c>
      <c r="AA38" s="261">
        <v>159071937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387428401</v>
      </c>
      <c r="F5" s="106">
        <f t="shared" si="0"/>
        <v>387428401</v>
      </c>
      <c r="G5" s="106">
        <f t="shared" si="0"/>
        <v>18678100</v>
      </c>
      <c r="H5" s="106">
        <f t="shared" si="0"/>
        <v>21760414</v>
      </c>
      <c r="I5" s="106">
        <f t="shared" si="0"/>
        <v>38579912</v>
      </c>
      <c r="J5" s="106">
        <f t="shared" si="0"/>
        <v>79018426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79018426</v>
      </c>
      <c r="X5" s="106">
        <f t="shared" si="0"/>
        <v>96857100</v>
      </c>
      <c r="Y5" s="106">
        <f t="shared" si="0"/>
        <v>-17838674</v>
      </c>
      <c r="Z5" s="201">
        <f>+IF(X5&lt;&gt;0,+(Y5/X5)*100,0)</f>
        <v>-18.41751817884285</v>
      </c>
      <c r="AA5" s="199">
        <f>SUM(AA11:AA18)</f>
        <v>387428401</v>
      </c>
    </row>
    <row r="6" spans="1:27" ht="13.5">
      <c r="A6" s="291" t="s">
        <v>204</v>
      </c>
      <c r="B6" s="142"/>
      <c r="C6" s="62"/>
      <c r="D6" s="156"/>
      <c r="E6" s="60">
        <v>1866000</v>
      </c>
      <c r="F6" s="60">
        <v>1866000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466500</v>
      </c>
      <c r="Y6" s="60">
        <v>-466500</v>
      </c>
      <c r="Z6" s="140">
        <v>-100</v>
      </c>
      <c r="AA6" s="155">
        <v>1866000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358038232</v>
      </c>
      <c r="F8" s="60">
        <v>358038232</v>
      </c>
      <c r="G8" s="60">
        <v>18678100</v>
      </c>
      <c r="H8" s="60">
        <v>21760414</v>
      </c>
      <c r="I8" s="60">
        <v>34070797</v>
      </c>
      <c r="J8" s="60">
        <v>74509311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74509311</v>
      </c>
      <c r="X8" s="60">
        <v>89509558</v>
      </c>
      <c r="Y8" s="60">
        <v>-15000247</v>
      </c>
      <c r="Z8" s="140">
        <v>-16.76</v>
      </c>
      <c r="AA8" s="155">
        <v>358038232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>
        <v>755049</v>
      </c>
      <c r="J10" s="60">
        <v>755049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755049</v>
      </c>
      <c r="X10" s="60"/>
      <c r="Y10" s="60">
        <v>755049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359904232</v>
      </c>
      <c r="F11" s="295">
        <f t="shared" si="1"/>
        <v>359904232</v>
      </c>
      <c r="G11" s="295">
        <f t="shared" si="1"/>
        <v>18678100</v>
      </c>
      <c r="H11" s="295">
        <f t="shared" si="1"/>
        <v>21760414</v>
      </c>
      <c r="I11" s="295">
        <f t="shared" si="1"/>
        <v>34825846</v>
      </c>
      <c r="J11" s="295">
        <f t="shared" si="1"/>
        <v>75264360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75264360</v>
      </c>
      <c r="X11" s="295">
        <f t="shared" si="1"/>
        <v>89976058</v>
      </c>
      <c r="Y11" s="295">
        <f t="shared" si="1"/>
        <v>-14711698</v>
      </c>
      <c r="Z11" s="296">
        <f>+IF(X11&lt;&gt;0,+(Y11/X11)*100,0)</f>
        <v>-16.350680755540544</v>
      </c>
      <c r="AA11" s="297">
        <f>SUM(AA6:AA10)</f>
        <v>359904232</v>
      </c>
    </row>
    <row r="12" spans="1:27" ht="13.5">
      <c r="A12" s="298" t="s">
        <v>210</v>
      </c>
      <c r="B12" s="136"/>
      <c r="C12" s="62"/>
      <c r="D12" s="156"/>
      <c r="E12" s="60">
        <v>2469000</v>
      </c>
      <c r="F12" s="60">
        <v>2469000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617250</v>
      </c>
      <c r="Y12" s="60">
        <v>-617250</v>
      </c>
      <c r="Z12" s="140">
        <v>-100</v>
      </c>
      <c r="AA12" s="155">
        <v>2469000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25055169</v>
      </c>
      <c r="F15" s="60">
        <v>25055169</v>
      </c>
      <c r="G15" s="60"/>
      <c r="H15" s="60"/>
      <c r="I15" s="60">
        <v>3754066</v>
      </c>
      <c r="J15" s="60">
        <v>3754066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3754066</v>
      </c>
      <c r="X15" s="60">
        <v>6263792</v>
      </c>
      <c r="Y15" s="60">
        <v>-2509726</v>
      </c>
      <c r="Z15" s="140">
        <v>-40.07</v>
      </c>
      <c r="AA15" s="155">
        <v>25055169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15825000</v>
      </c>
      <c r="F20" s="100">
        <f t="shared" si="2"/>
        <v>15825000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3956250</v>
      </c>
      <c r="Y20" s="100">
        <f t="shared" si="2"/>
        <v>-3956250</v>
      </c>
      <c r="Z20" s="137">
        <f>+IF(X20&lt;&gt;0,+(Y20/X20)*100,0)</f>
        <v>-100</v>
      </c>
      <c r="AA20" s="153">
        <f>SUM(AA26:AA33)</f>
        <v>15825000</v>
      </c>
    </row>
    <row r="21" spans="1:27" ht="13.5">
      <c r="A21" s="291" t="s">
        <v>204</v>
      </c>
      <c r="B21" s="142"/>
      <c r="C21" s="62"/>
      <c r="D21" s="156"/>
      <c r="E21" s="60">
        <v>4000000</v>
      </c>
      <c r="F21" s="60">
        <v>4000000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1000000</v>
      </c>
      <c r="Y21" s="60">
        <v>-1000000</v>
      </c>
      <c r="Z21" s="140">
        <v>-100</v>
      </c>
      <c r="AA21" s="155">
        <v>4000000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6000000</v>
      </c>
      <c r="F23" s="60">
        <v>6000000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1500000</v>
      </c>
      <c r="Y23" s="60">
        <v>-1500000</v>
      </c>
      <c r="Z23" s="140">
        <v>-100</v>
      </c>
      <c r="AA23" s="155">
        <v>6000000</v>
      </c>
    </row>
    <row r="24" spans="1:27" ht="13.5">
      <c r="A24" s="291" t="s">
        <v>207</v>
      </c>
      <c r="B24" s="142"/>
      <c r="C24" s="62"/>
      <c r="D24" s="156"/>
      <c r="E24" s="60">
        <v>5825000</v>
      </c>
      <c r="F24" s="60">
        <v>5825000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1456250</v>
      </c>
      <c r="Y24" s="60">
        <v>-1456250</v>
      </c>
      <c r="Z24" s="140">
        <v>-100</v>
      </c>
      <c r="AA24" s="155">
        <v>5825000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15825000</v>
      </c>
      <c r="F26" s="295">
        <f t="shared" si="3"/>
        <v>15825000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3956250</v>
      </c>
      <c r="Y26" s="295">
        <f t="shared" si="3"/>
        <v>-3956250</v>
      </c>
      <c r="Z26" s="296">
        <f>+IF(X26&lt;&gt;0,+(Y26/X26)*100,0)</f>
        <v>-100</v>
      </c>
      <c r="AA26" s="297">
        <f>SUM(AA21:AA25)</f>
        <v>15825000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5866000</v>
      </c>
      <c r="F36" s="60">
        <f t="shared" si="4"/>
        <v>5866000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1466500</v>
      </c>
      <c r="Y36" s="60">
        <f t="shared" si="4"/>
        <v>-1466500</v>
      </c>
      <c r="Z36" s="140">
        <f aca="true" t="shared" si="5" ref="Z36:Z49">+IF(X36&lt;&gt;0,+(Y36/X36)*100,0)</f>
        <v>-100</v>
      </c>
      <c r="AA36" s="155">
        <f>AA6+AA21</f>
        <v>5866000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364038232</v>
      </c>
      <c r="F38" s="60">
        <f t="shared" si="4"/>
        <v>364038232</v>
      </c>
      <c r="G38" s="60">
        <f t="shared" si="4"/>
        <v>18678100</v>
      </c>
      <c r="H38" s="60">
        <f t="shared" si="4"/>
        <v>21760414</v>
      </c>
      <c r="I38" s="60">
        <f t="shared" si="4"/>
        <v>34070797</v>
      </c>
      <c r="J38" s="60">
        <f t="shared" si="4"/>
        <v>74509311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74509311</v>
      </c>
      <c r="X38" s="60">
        <f t="shared" si="4"/>
        <v>91009558</v>
      </c>
      <c r="Y38" s="60">
        <f t="shared" si="4"/>
        <v>-16500247</v>
      </c>
      <c r="Z38" s="140">
        <f t="shared" si="5"/>
        <v>-18.130235288034253</v>
      </c>
      <c r="AA38" s="155">
        <f>AA8+AA23</f>
        <v>364038232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5825000</v>
      </c>
      <c r="F39" s="60">
        <f t="shared" si="4"/>
        <v>5825000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1456250</v>
      </c>
      <c r="Y39" s="60">
        <f t="shared" si="4"/>
        <v>-1456250</v>
      </c>
      <c r="Z39" s="140">
        <f t="shared" si="5"/>
        <v>-100</v>
      </c>
      <c r="AA39" s="155">
        <f>AA9+AA24</f>
        <v>5825000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755049</v>
      </c>
      <c r="J40" s="60">
        <f t="shared" si="4"/>
        <v>755049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755049</v>
      </c>
      <c r="X40" s="60">
        <f t="shared" si="4"/>
        <v>0</v>
      </c>
      <c r="Y40" s="60">
        <f t="shared" si="4"/>
        <v>755049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375729232</v>
      </c>
      <c r="F41" s="295">
        <f t="shared" si="6"/>
        <v>375729232</v>
      </c>
      <c r="G41" s="295">
        <f t="shared" si="6"/>
        <v>18678100</v>
      </c>
      <c r="H41" s="295">
        <f t="shared" si="6"/>
        <v>21760414</v>
      </c>
      <c r="I41" s="295">
        <f t="shared" si="6"/>
        <v>34825846</v>
      </c>
      <c r="J41" s="295">
        <f t="shared" si="6"/>
        <v>75264360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75264360</v>
      </c>
      <c r="X41" s="295">
        <f t="shared" si="6"/>
        <v>93932308</v>
      </c>
      <c r="Y41" s="295">
        <f t="shared" si="6"/>
        <v>-18667948</v>
      </c>
      <c r="Z41" s="296">
        <f t="shared" si="5"/>
        <v>-19.873830844228806</v>
      </c>
      <c r="AA41" s="297">
        <f>SUM(AA36:AA40)</f>
        <v>375729232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2469000</v>
      </c>
      <c r="F42" s="54">
        <f t="shared" si="7"/>
        <v>2469000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617250</v>
      </c>
      <c r="Y42" s="54">
        <f t="shared" si="7"/>
        <v>-617250</v>
      </c>
      <c r="Z42" s="184">
        <f t="shared" si="5"/>
        <v>-100</v>
      </c>
      <c r="AA42" s="130">
        <f aca="true" t="shared" si="8" ref="AA42:AA48">AA12+AA27</f>
        <v>2469000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25055169</v>
      </c>
      <c r="F45" s="54">
        <f t="shared" si="7"/>
        <v>25055169</v>
      </c>
      <c r="G45" s="54">
        <f t="shared" si="7"/>
        <v>0</v>
      </c>
      <c r="H45" s="54">
        <f t="shared" si="7"/>
        <v>0</v>
      </c>
      <c r="I45" s="54">
        <f t="shared" si="7"/>
        <v>3754066</v>
      </c>
      <c r="J45" s="54">
        <f t="shared" si="7"/>
        <v>3754066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3754066</v>
      </c>
      <c r="X45" s="54">
        <f t="shared" si="7"/>
        <v>6263792</v>
      </c>
      <c r="Y45" s="54">
        <f t="shared" si="7"/>
        <v>-2509726</v>
      </c>
      <c r="Z45" s="184">
        <f t="shared" si="5"/>
        <v>-40.06719891081952</v>
      </c>
      <c r="AA45" s="130">
        <f t="shared" si="8"/>
        <v>25055169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403253401</v>
      </c>
      <c r="F49" s="220">
        <f t="shared" si="9"/>
        <v>403253401</v>
      </c>
      <c r="G49" s="220">
        <f t="shared" si="9"/>
        <v>18678100</v>
      </c>
      <c r="H49" s="220">
        <f t="shared" si="9"/>
        <v>21760414</v>
      </c>
      <c r="I49" s="220">
        <f t="shared" si="9"/>
        <v>38579912</v>
      </c>
      <c r="J49" s="220">
        <f t="shared" si="9"/>
        <v>79018426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79018426</v>
      </c>
      <c r="X49" s="220">
        <f t="shared" si="9"/>
        <v>100813350</v>
      </c>
      <c r="Y49" s="220">
        <f t="shared" si="9"/>
        <v>-21794924</v>
      </c>
      <c r="Z49" s="221">
        <f t="shared" si="5"/>
        <v>-21.619085170763594</v>
      </c>
      <c r="AA49" s="222">
        <f>SUM(AA41:AA48)</f>
        <v>403253401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51741262</v>
      </c>
      <c r="F51" s="54">
        <f t="shared" si="10"/>
        <v>51741262</v>
      </c>
      <c r="G51" s="54">
        <f t="shared" si="10"/>
        <v>72366</v>
      </c>
      <c r="H51" s="54">
        <f t="shared" si="10"/>
        <v>966224</v>
      </c>
      <c r="I51" s="54">
        <f t="shared" si="10"/>
        <v>1728181</v>
      </c>
      <c r="J51" s="54">
        <f t="shared" si="10"/>
        <v>2766771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2766771</v>
      </c>
      <c r="X51" s="54">
        <f t="shared" si="10"/>
        <v>12935316</v>
      </c>
      <c r="Y51" s="54">
        <f t="shared" si="10"/>
        <v>-10168545</v>
      </c>
      <c r="Z51" s="184">
        <f>+IF(X51&lt;&gt;0,+(Y51/X51)*100,0)</f>
        <v>-78.61071967627231</v>
      </c>
      <c r="AA51" s="130">
        <f>SUM(AA57:AA61)</f>
        <v>51741262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>
        <v>10247</v>
      </c>
      <c r="H54" s="60">
        <v>601303</v>
      </c>
      <c r="I54" s="60">
        <v>1469558</v>
      </c>
      <c r="J54" s="60">
        <v>2081108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2081108</v>
      </c>
      <c r="X54" s="60"/>
      <c r="Y54" s="60">
        <v>2081108</v>
      </c>
      <c r="Z54" s="140"/>
      <c r="AA54" s="155"/>
    </row>
    <row r="55" spans="1:27" ht="13.5">
      <c r="A55" s="310" t="s">
        <v>207</v>
      </c>
      <c r="B55" s="142"/>
      <c r="C55" s="62"/>
      <c r="D55" s="156"/>
      <c r="E55" s="60">
        <v>45902867</v>
      </c>
      <c r="F55" s="60">
        <v>45902867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11475717</v>
      </c>
      <c r="Y55" s="60">
        <v>-11475717</v>
      </c>
      <c r="Z55" s="140">
        <v>-100</v>
      </c>
      <c r="AA55" s="155">
        <v>45902867</v>
      </c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45902867</v>
      </c>
      <c r="F57" s="295">
        <f t="shared" si="11"/>
        <v>45902867</v>
      </c>
      <c r="G57" s="295">
        <f t="shared" si="11"/>
        <v>10247</v>
      </c>
      <c r="H57" s="295">
        <f t="shared" si="11"/>
        <v>601303</v>
      </c>
      <c r="I57" s="295">
        <f t="shared" si="11"/>
        <v>1469558</v>
      </c>
      <c r="J57" s="295">
        <f t="shared" si="11"/>
        <v>2081108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2081108</v>
      </c>
      <c r="X57" s="295">
        <f t="shared" si="11"/>
        <v>11475717</v>
      </c>
      <c r="Y57" s="295">
        <f t="shared" si="11"/>
        <v>-9394609</v>
      </c>
      <c r="Z57" s="296">
        <f>+IF(X57&lt;&gt;0,+(Y57/X57)*100,0)</f>
        <v>-81.86511570475291</v>
      </c>
      <c r="AA57" s="297">
        <f>SUM(AA52:AA56)</f>
        <v>45902867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5838395</v>
      </c>
      <c r="F61" s="60">
        <v>5838395</v>
      </c>
      <c r="G61" s="60">
        <v>62119</v>
      </c>
      <c r="H61" s="60">
        <v>364921</v>
      </c>
      <c r="I61" s="60">
        <v>258623</v>
      </c>
      <c r="J61" s="60">
        <v>685663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685663</v>
      </c>
      <c r="X61" s="60">
        <v>1459599</v>
      </c>
      <c r="Y61" s="60">
        <v>-773936</v>
      </c>
      <c r="Z61" s="140">
        <v>-53.02</v>
      </c>
      <c r="AA61" s="155">
        <v>5838395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51921262</v>
      </c>
      <c r="F67" s="60"/>
      <c r="G67" s="60">
        <v>72366</v>
      </c>
      <c r="H67" s="60">
        <v>966223</v>
      </c>
      <c r="I67" s="60">
        <v>1728180</v>
      </c>
      <c r="J67" s="60">
        <v>2766769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2766769</v>
      </c>
      <c r="X67" s="60"/>
      <c r="Y67" s="60">
        <v>2766769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51921262</v>
      </c>
      <c r="F69" s="220">
        <f t="shared" si="12"/>
        <v>0</v>
      </c>
      <c r="G69" s="220">
        <f t="shared" si="12"/>
        <v>72366</v>
      </c>
      <c r="H69" s="220">
        <f t="shared" si="12"/>
        <v>966223</v>
      </c>
      <c r="I69" s="220">
        <f t="shared" si="12"/>
        <v>1728180</v>
      </c>
      <c r="J69" s="220">
        <f t="shared" si="12"/>
        <v>2766769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2766769</v>
      </c>
      <c r="X69" s="220">
        <f t="shared" si="12"/>
        <v>0</v>
      </c>
      <c r="Y69" s="220">
        <f t="shared" si="12"/>
        <v>2766769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359904232</v>
      </c>
      <c r="F5" s="358">
        <f t="shared" si="0"/>
        <v>359904232</v>
      </c>
      <c r="G5" s="358">
        <f t="shared" si="0"/>
        <v>18678100</v>
      </c>
      <c r="H5" s="356">
        <f t="shared" si="0"/>
        <v>21760414</v>
      </c>
      <c r="I5" s="356">
        <f t="shared" si="0"/>
        <v>34825846</v>
      </c>
      <c r="J5" s="358">
        <f t="shared" si="0"/>
        <v>75264360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75264360</v>
      </c>
      <c r="X5" s="356">
        <f t="shared" si="0"/>
        <v>89976058</v>
      </c>
      <c r="Y5" s="358">
        <f t="shared" si="0"/>
        <v>-14711698</v>
      </c>
      <c r="Z5" s="359">
        <f>+IF(X5&lt;&gt;0,+(Y5/X5)*100,0)</f>
        <v>-16.350680755540544</v>
      </c>
      <c r="AA5" s="360">
        <f>+AA6+AA8+AA11+AA13+AA15</f>
        <v>359904232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1866000</v>
      </c>
      <c r="F6" s="59">
        <f t="shared" si="1"/>
        <v>1866000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466500</v>
      </c>
      <c r="Y6" s="59">
        <f t="shared" si="1"/>
        <v>-466500</v>
      </c>
      <c r="Z6" s="61">
        <f>+IF(X6&lt;&gt;0,+(Y6/X6)*100,0)</f>
        <v>-100</v>
      </c>
      <c r="AA6" s="62">
        <f t="shared" si="1"/>
        <v>1866000</v>
      </c>
    </row>
    <row r="7" spans="1:27" ht="13.5">
      <c r="A7" s="291" t="s">
        <v>228</v>
      </c>
      <c r="B7" s="142"/>
      <c r="C7" s="60"/>
      <c r="D7" s="340"/>
      <c r="E7" s="60">
        <v>1866000</v>
      </c>
      <c r="F7" s="59">
        <v>1866000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466500</v>
      </c>
      <c r="Y7" s="59">
        <v>-466500</v>
      </c>
      <c r="Z7" s="61">
        <v>-100</v>
      </c>
      <c r="AA7" s="62">
        <v>1866000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358038232</v>
      </c>
      <c r="F11" s="364">
        <f t="shared" si="3"/>
        <v>358038232</v>
      </c>
      <c r="G11" s="364">
        <f t="shared" si="3"/>
        <v>18678100</v>
      </c>
      <c r="H11" s="362">
        <f t="shared" si="3"/>
        <v>21760414</v>
      </c>
      <c r="I11" s="362">
        <f t="shared" si="3"/>
        <v>34070797</v>
      </c>
      <c r="J11" s="364">
        <f t="shared" si="3"/>
        <v>74509311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74509311</v>
      </c>
      <c r="X11" s="362">
        <f t="shared" si="3"/>
        <v>89509558</v>
      </c>
      <c r="Y11" s="364">
        <f t="shared" si="3"/>
        <v>-15000247</v>
      </c>
      <c r="Z11" s="365">
        <f>+IF(X11&lt;&gt;0,+(Y11/X11)*100,0)</f>
        <v>-16.758262843840654</v>
      </c>
      <c r="AA11" s="366">
        <f t="shared" si="3"/>
        <v>358038232</v>
      </c>
    </row>
    <row r="12" spans="1:27" ht="13.5">
      <c r="A12" s="291" t="s">
        <v>231</v>
      </c>
      <c r="B12" s="136"/>
      <c r="C12" s="60"/>
      <c r="D12" s="340"/>
      <c r="E12" s="60">
        <v>358038232</v>
      </c>
      <c r="F12" s="59">
        <v>358038232</v>
      </c>
      <c r="G12" s="59">
        <v>18678100</v>
      </c>
      <c r="H12" s="60">
        <v>21760414</v>
      </c>
      <c r="I12" s="60">
        <v>34070797</v>
      </c>
      <c r="J12" s="59">
        <v>74509311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74509311</v>
      </c>
      <c r="X12" s="60">
        <v>89509558</v>
      </c>
      <c r="Y12" s="59">
        <v>-15000247</v>
      </c>
      <c r="Z12" s="61">
        <v>-16.76</v>
      </c>
      <c r="AA12" s="62">
        <v>358038232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755049</v>
      </c>
      <c r="J15" s="59">
        <f t="shared" si="5"/>
        <v>755049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755049</v>
      </c>
      <c r="X15" s="60">
        <f t="shared" si="5"/>
        <v>0</v>
      </c>
      <c r="Y15" s="59">
        <f t="shared" si="5"/>
        <v>755049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>
        <v>755049</v>
      </c>
      <c r="J17" s="59">
        <v>755049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755049</v>
      </c>
      <c r="X17" s="60"/>
      <c r="Y17" s="59">
        <v>755049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2469000</v>
      </c>
      <c r="F22" s="345">
        <f t="shared" si="6"/>
        <v>2469000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617250</v>
      </c>
      <c r="Y22" s="345">
        <f t="shared" si="6"/>
        <v>-617250</v>
      </c>
      <c r="Z22" s="336">
        <f>+IF(X22&lt;&gt;0,+(Y22/X22)*100,0)</f>
        <v>-100</v>
      </c>
      <c r="AA22" s="350">
        <f>SUM(AA23:AA32)</f>
        <v>2469000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2469000</v>
      </c>
      <c r="F32" s="59">
        <v>2469000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617250</v>
      </c>
      <c r="Y32" s="59">
        <v>-617250</v>
      </c>
      <c r="Z32" s="61">
        <v>-100</v>
      </c>
      <c r="AA32" s="62">
        <v>2469000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25055169</v>
      </c>
      <c r="F40" s="345">
        <f t="shared" si="9"/>
        <v>25055169</v>
      </c>
      <c r="G40" s="345">
        <f t="shared" si="9"/>
        <v>0</v>
      </c>
      <c r="H40" s="343">
        <f t="shared" si="9"/>
        <v>0</v>
      </c>
      <c r="I40" s="343">
        <f t="shared" si="9"/>
        <v>3754066</v>
      </c>
      <c r="J40" s="345">
        <f t="shared" si="9"/>
        <v>3754066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3754066</v>
      </c>
      <c r="X40" s="343">
        <f t="shared" si="9"/>
        <v>6263793</v>
      </c>
      <c r="Y40" s="345">
        <f t="shared" si="9"/>
        <v>-2509727</v>
      </c>
      <c r="Z40" s="336">
        <f>+IF(X40&lt;&gt;0,+(Y40/X40)*100,0)</f>
        <v>-40.06720847895197</v>
      </c>
      <c r="AA40" s="350">
        <f>SUM(AA41:AA49)</f>
        <v>25055169</v>
      </c>
    </row>
    <row r="41" spans="1:27" ht="13.5">
      <c r="A41" s="361" t="s">
        <v>247</v>
      </c>
      <c r="B41" s="142"/>
      <c r="C41" s="362"/>
      <c r="D41" s="363"/>
      <c r="E41" s="362">
        <v>3000000</v>
      </c>
      <c r="F41" s="364">
        <v>3000000</v>
      </c>
      <c r="G41" s="364"/>
      <c r="H41" s="362"/>
      <c r="I41" s="362">
        <v>3748526</v>
      </c>
      <c r="J41" s="364">
        <v>3748526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3748526</v>
      </c>
      <c r="X41" s="362">
        <v>750000</v>
      </c>
      <c r="Y41" s="364">
        <v>2998526</v>
      </c>
      <c r="Z41" s="365">
        <v>399.8</v>
      </c>
      <c r="AA41" s="366">
        <v>3000000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2500000</v>
      </c>
      <c r="F43" s="370">
        <v>2500000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625000</v>
      </c>
      <c r="Y43" s="370">
        <v>-625000</v>
      </c>
      <c r="Z43" s="371">
        <v>-100</v>
      </c>
      <c r="AA43" s="303">
        <v>2500000</v>
      </c>
    </row>
    <row r="44" spans="1:27" ht="13.5">
      <c r="A44" s="361" t="s">
        <v>250</v>
      </c>
      <c r="B44" s="136"/>
      <c r="C44" s="60"/>
      <c r="D44" s="368"/>
      <c r="E44" s="54">
        <v>1904274</v>
      </c>
      <c r="F44" s="53">
        <v>1904274</v>
      </c>
      <c r="G44" s="53"/>
      <c r="H44" s="54"/>
      <c r="I44" s="54">
        <v>5540</v>
      </c>
      <c r="J44" s="53">
        <v>5540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5540</v>
      </c>
      <c r="X44" s="54">
        <v>476069</v>
      </c>
      <c r="Y44" s="53">
        <v>-470529</v>
      </c>
      <c r="Z44" s="94">
        <v>-98.84</v>
      </c>
      <c r="AA44" s="95">
        <v>1904274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10500000</v>
      </c>
      <c r="F47" s="53">
        <v>10500000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2625000</v>
      </c>
      <c r="Y47" s="53">
        <v>-2625000</v>
      </c>
      <c r="Z47" s="94">
        <v>-100</v>
      </c>
      <c r="AA47" s="95">
        <v>10500000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7150895</v>
      </c>
      <c r="F49" s="53">
        <v>7150895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1787724</v>
      </c>
      <c r="Y49" s="53">
        <v>-1787724</v>
      </c>
      <c r="Z49" s="94">
        <v>-100</v>
      </c>
      <c r="AA49" s="95">
        <v>7150895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387428401</v>
      </c>
      <c r="F60" s="264">
        <f t="shared" si="14"/>
        <v>387428401</v>
      </c>
      <c r="G60" s="264">
        <f t="shared" si="14"/>
        <v>18678100</v>
      </c>
      <c r="H60" s="219">
        <f t="shared" si="14"/>
        <v>21760414</v>
      </c>
      <c r="I60" s="219">
        <f t="shared" si="14"/>
        <v>38579912</v>
      </c>
      <c r="J60" s="264">
        <f t="shared" si="14"/>
        <v>79018426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79018426</v>
      </c>
      <c r="X60" s="219">
        <f t="shared" si="14"/>
        <v>96857101</v>
      </c>
      <c r="Y60" s="264">
        <f t="shared" si="14"/>
        <v>-17838675</v>
      </c>
      <c r="Z60" s="337">
        <f>+IF(X60&lt;&gt;0,+(Y60/X60)*100,0)</f>
        <v>-18.417519021140226</v>
      </c>
      <c r="AA60" s="232">
        <f>+AA57+AA54+AA51+AA40+AA37+AA34+AA22+AA5</f>
        <v>387428401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15825000</v>
      </c>
      <c r="F5" s="358">
        <f t="shared" si="0"/>
        <v>15825000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3956250</v>
      </c>
      <c r="Y5" s="358">
        <f t="shared" si="0"/>
        <v>-3956250</v>
      </c>
      <c r="Z5" s="359">
        <f>+IF(X5&lt;&gt;0,+(Y5/X5)*100,0)</f>
        <v>-100</v>
      </c>
      <c r="AA5" s="360">
        <f>+AA6+AA8+AA11+AA13+AA15</f>
        <v>15825000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4000000</v>
      </c>
      <c r="F6" s="59">
        <f t="shared" si="1"/>
        <v>4000000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1000000</v>
      </c>
      <c r="Y6" s="59">
        <f t="shared" si="1"/>
        <v>-1000000</v>
      </c>
      <c r="Z6" s="61">
        <f>+IF(X6&lt;&gt;0,+(Y6/X6)*100,0)</f>
        <v>-100</v>
      </c>
      <c r="AA6" s="62">
        <f t="shared" si="1"/>
        <v>4000000</v>
      </c>
    </row>
    <row r="7" spans="1:27" ht="13.5">
      <c r="A7" s="291" t="s">
        <v>228</v>
      </c>
      <c r="B7" s="142"/>
      <c r="C7" s="60"/>
      <c r="D7" s="340"/>
      <c r="E7" s="60">
        <v>4000000</v>
      </c>
      <c r="F7" s="59">
        <v>4000000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1000000</v>
      </c>
      <c r="Y7" s="59">
        <v>-1000000</v>
      </c>
      <c r="Z7" s="61">
        <v>-100</v>
      </c>
      <c r="AA7" s="62">
        <v>4000000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6000000</v>
      </c>
      <c r="F11" s="364">
        <f t="shared" si="3"/>
        <v>6000000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1500000</v>
      </c>
      <c r="Y11" s="364">
        <f t="shared" si="3"/>
        <v>-1500000</v>
      </c>
      <c r="Z11" s="365">
        <f>+IF(X11&lt;&gt;0,+(Y11/X11)*100,0)</f>
        <v>-100</v>
      </c>
      <c r="AA11" s="366">
        <f t="shared" si="3"/>
        <v>6000000</v>
      </c>
    </row>
    <row r="12" spans="1:27" ht="13.5">
      <c r="A12" s="291" t="s">
        <v>231</v>
      </c>
      <c r="B12" s="136"/>
      <c r="C12" s="60"/>
      <c r="D12" s="340"/>
      <c r="E12" s="60">
        <v>6000000</v>
      </c>
      <c r="F12" s="59">
        <v>6000000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1500000</v>
      </c>
      <c r="Y12" s="59">
        <v>-1500000</v>
      </c>
      <c r="Z12" s="61">
        <v>-100</v>
      </c>
      <c r="AA12" s="62">
        <v>6000000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5825000</v>
      </c>
      <c r="F13" s="342">
        <f t="shared" si="4"/>
        <v>5825000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1456250</v>
      </c>
      <c r="Y13" s="342">
        <f t="shared" si="4"/>
        <v>-1456250</v>
      </c>
      <c r="Z13" s="335">
        <f>+IF(X13&lt;&gt;0,+(Y13/X13)*100,0)</f>
        <v>-100</v>
      </c>
      <c r="AA13" s="273">
        <f t="shared" si="4"/>
        <v>5825000</v>
      </c>
    </row>
    <row r="14" spans="1:27" ht="13.5">
      <c r="A14" s="291" t="s">
        <v>232</v>
      </c>
      <c r="B14" s="136"/>
      <c r="C14" s="60"/>
      <c r="D14" s="340"/>
      <c r="E14" s="60">
        <v>5825000</v>
      </c>
      <c r="F14" s="59">
        <v>5825000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1456250</v>
      </c>
      <c r="Y14" s="59">
        <v>-1456250</v>
      </c>
      <c r="Z14" s="61">
        <v>-100</v>
      </c>
      <c r="AA14" s="62">
        <v>5825000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15825000</v>
      </c>
      <c r="F60" s="264">
        <f t="shared" si="14"/>
        <v>15825000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3956250</v>
      </c>
      <c r="Y60" s="264">
        <f t="shared" si="14"/>
        <v>-3956250</v>
      </c>
      <c r="Z60" s="337">
        <f>+IF(X60&lt;&gt;0,+(Y60/X60)*100,0)</f>
        <v>-100</v>
      </c>
      <c r="AA60" s="232">
        <f>+AA57+AA54+AA51+AA40+AA37+AA34+AA22+AA5</f>
        <v>15825000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2013-11-05T09:01:50Z</dcterms:created>
  <dcterms:modified xsi:type="dcterms:W3CDTF">2013-11-05T09:01:54Z</dcterms:modified>
  <cp:category/>
  <cp:version/>
  <cp:contentType/>
  <cp:contentStatus/>
</cp:coreProperties>
</file>