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<sst xmlns="http://schemas.openxmlformats.org/spreadsheetml/2006/main" count="855" uniqueCount="302">
  <si>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Umkhanyakude(DC27)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</si>
  <si>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</si>
  <si>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</si>
  <si>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</si>
  <si>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</si>
  <si>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</si>
  <si>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</si>
  <si>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</si>
  <si>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</si>
  <si>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</si>
  <si>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</si>
  <si>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</si>
  <si>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</si>
  <si>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</si>
  <si>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</si>
  <si>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</si>
  <si>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</si>
  <si>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</si>
  <si>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</si>
  <si>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</si>
  <si>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</si>
  <si>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</si>
  <si>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</si>
  <si>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</si>
  <si>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</si>
  <si>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</si>
  <si>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</si>
  <si>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</si>
  <si>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</si>
  <si>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</si>
  <si>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</si>
  <si>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</si>
  <si>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</si>
  <si>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</si>
  <si>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</si>
  <si>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</si>
  <si>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</si>
  <si>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</si>
  <si>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</si>
  <si>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</si>
  <si>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</si>
  <si>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</si>
  <si>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</si>
  <si>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</si>
  <si>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</si>
  <si>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</si>
  <si>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</si>
  <si>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</si>
  <si>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</si>
  <si>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</si>
  <si>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</si>
  <si>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</si>
  <si>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</si>
  <si>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</si>
  <si>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</si>
  <si>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</si>
  <si>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</si>
  <si>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</si>
  <si>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</si>
  <si>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</si>
  <si>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</si>
  <si>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</si>
  <si>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</si>
  <si>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</si>
  <si>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</si>
  <si>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</si>
  <si>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</si>
  <si>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</si>
  <si>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</si>
  <si>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</si>
  <si>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Umkhanyakude(DC27)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</si>
  <si>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</si>
  <si>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</si>
  <si>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</si>
  <si>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</si>
  <si>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</si>
  <si>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</si>
  <si>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</si>
  <si>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</si>
  <si>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</si>
  <si>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</si>
  <si>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</si>
  <si>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</si>
  <si>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</si>
  <si>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</si>
  <si>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</si>
  <si>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</si>
  <si>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</si>
  <si>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</si>
  <si>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</si>
  <si>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</si>
  <si>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</si>
  <si>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</si>
  <si>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</si>
  <si>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</si>
  <si>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</si>
  <si>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</si>
  <si>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</si>
  <si>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</si>
  <si>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</si>
  <si>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Umkhanyakude(DC27)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</si>
  <si>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</si>
  <si>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</si>
  <si>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</si>
  <si>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</si>
  <si>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</si>
  <si>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</si>
  <si>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</si>
  <si>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</si>
  <si>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</si>
  <si>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</si>
  <si>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</si>
  <si>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</si>
  <si>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</si>
  <si>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</si>
  <si>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</si>
  <si>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</si>
  <si>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</si>
  <si>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</si>
  <si>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</si>
  <si>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</si>
  <si>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</si>
  <si>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</si>
  <si>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</si>
  <si>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</si>
  <si>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</si>
  <si>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</si>
  <si>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</si>
  <si>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</si>
  <si>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Umkhanyakude(DC27)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</si>
  <si>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</si>
  <si>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</si>
  <si>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</si>
  <si>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</si>
  <si>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</si>
  <si>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</si>
  <si>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</si>
  <si>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</si>
  <si>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</si>
  <si>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</si>
  <si>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Umkhanyakude(DC27)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</si>
  <si>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</si>
  <si>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</si>
  <si>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</si>
  <si>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</si>
  <si>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</si>
  <si>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</si>
  <si>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</si>
  <si>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</si>
  <si>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</si>
  <si>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</si>
  <si>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</si>
  <si>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</si>
  <si>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</si>
  <si>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</si>
  <si>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</si>
  <si>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</si>
  <si>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</si>
  <si>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</si>
  <si>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</si>
  <si>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</si>
  <si>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</si>
  <si>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</si>
  <si>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</si>
  <si>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</si>
  <si>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</si>
  <si>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</si>
  <si>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</si>
  <si>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</si>
  <si>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</si>
  <si>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</si>
  <si>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</si>
  <si>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</si>
  <si>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</si>
  <si>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Umkhanyakude(DC27)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</si>
  <si>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</si>
  <si>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</si>
  <si>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</si>
  <si>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</si>
  <si>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</si>
  <si>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</si>
  <si>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</si>
  <si>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</si>
  <si>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</si>
  <si>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</si>
  <si>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</si>
  <si>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</si>
  <si>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</si>
  <si>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</si>
  <si>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</si>
  <si>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</si>
  <si>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</si>
  <si>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</si>
  <si>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</si>
  <si>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</si>
  <si>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</si>
  <si>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</si>
  <si>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</si>
  <si>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</si>
  <si>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</si>
  <si>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</si>
  <si>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Umkhanyakude(DC27)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</si>
  <si>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</si>
  <si>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</si>
  <si>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</si>
  <si>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</si>
  <si>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</si>
  <si>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</si>
  <si>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</si>
  <si>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</si>
  <si>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</si>
  <si>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</si>
  <si>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</si>
  <si>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</si>
  <si>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</si>
  <si>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</si>
  <si>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</si>
  <si>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</si>
  <si>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</si>
  <si>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</si>
  <si>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</si>
  <si>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</si>
  <si>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</si>
  <si>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</si>
  <si>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</si>
  <si>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</si>
  <si>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Umkhanyakude(DC27)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</si>
  <si>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</si>
  <si>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</si>
  <si>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</si>
  <si>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</si>
  <si>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</si>
  <si>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</si>
  <si>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</si>
  <si>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</si>
  <si>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</si>
  <si>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</si>
  <si>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</si>
  <si>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</si>
  <si>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</si>
  <si>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</si>
  <si>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</si>
  <si>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</si>
  <si>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</si>
  <si>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</si>
  <si>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</si>
  <si>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</si>
  <si>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</si>
  <si>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</si>
  <si>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</si>
  <si>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</si>
  <si>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</si>
  <si>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</si>
  <si>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</si>
  <si>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</si>
  <si>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</si>
  <si>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</si>
  <si>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</si>
  <si>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</si>
  <si>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</si>
  <si>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</si>
  <si>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</si>
  <si>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Umkhanyakude(DC27)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</si>
  <si>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</si>
  <si>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</si>
  <si>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Umkhanyakude(DC27)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</si>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</sst>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41921356</v>
      </c>
      <c r="C6" s="19">
        <v>0</v>
      </c>
      <c r="D6" s="59">
        <v>42433863</v>
      </c>
      <c r="E6" s="60">
        <v>42433863</v>
      </c>
      <c r="F6" s="60">
        <v>4380896</v>
      </c>
      <c r="G6" s="60">
        <v>4267818</v>
      </c>
      <c r="H6" s="60">
        <v>6052057</v>
      </c>
      <c r="I6" s="60">
        <v>14700771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14700771</v>
      </c>
      <c r="W6" s="60">
        <v>10608466</v>
      </c>
      <c r="X6" s="60">
        <v>4092305</v>
      </c>
      <c r="Y6" s="61">
        <v>38.58</v>
      </c>
      <c r="Z6" s="62">
        <v>42433863</v>
      </c>
    </row>
    <row r="7" spans="1:26" ht="13.5">
      <c r="A7" s="58" t="s">
        <v>33</v>
      </c>
      <c r="B7" s="19">
        <v>12524641</v>
      </c>
      <c r="C7" s="19">
        <v>0</v>
      </c>
      <c r="D7" s="59">
        <v>12870000</v>
      </c>
      <c r="E7" s="60">
        <v>12870000</v>
      </c>
      <c r="F7" s="60">
        <v>886301</v>
      </c>
      <c r="G7" s="60">
        <v>384634</v>
      </c>
      <c r="H7" s="60">
        <v>0</v>
      </c>
      <c r="I7" s="60">
        <v>1270935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1270935</v>
      </c>
      <c r="W7" s="60">
        <v>3217500</v>
      </c>
      <c r="X7" s="60">
        <v>-1946565</v>
      </c>
      <c r="Y7" s="61">
        <v>-60.5</v>
      </c>
      <c r="Z7" s="62">
        <v>12870000</v>
      </c>
    </row>
    <row r="8" spans="1:26" ht="13.5">
      <c r="A8" s="58" t="s">
        <v>34</v>
      </c>
      <c r="B8" s="19">
        <v>174928000</v>
      </c>
      <c r="C8" s="19">
        <v>0</v>
      </c>
      <c r="D8" s="59">
        <v>218529850</v>
      </c>
      <c r="E8" s="60">
        <v>218529850</v>
      </c>
      <c r="F8" s="60">
        <v>80153000</v>
      </c>
      <c r="G8" s="60">
        <v>92008</v>
      </c>
      <c r="H8" s="60">
        <v>43283</v>
      </c>
      <c r="I8" s="60">
        <v>80288291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80288291</v>
      </c>
      <c r="W8" s="60">
        <v>54632463</v>
      </c>
      <c r="X8" s="60">
        <v>25655828</v>
      </c>
      <c r="Y8" s="61">
        <v>46.96</v>
      </c>
      <c r="Z8" s="62">
        <v>218529850</v>
      </c>
    </row>
    <row r="9" spans="1:26" ht="13.5">
      <c r="A9" s="58" t="s">
        <v>35</v>
      </c>
      <c r="B9" s="19">
        <v>2321928</v>
      </c>
      <c r="C9" s="19">
        <v>0</v>
      </c>
      <c r="D9" s="59">
        <v>36434674</v>
      </c>
      <c r="E9" s="60">
        <v>36434674</v>
      </c>
      <c r="F9" s="60">
        <v>5364001</v>
      </c>
      <c r="G9" s="60">
        <v>402163</v>
      </c>
      <c r="H9" s="60">
        <v>505485</v>
      </c>
      <c r="I9" s="60">
        <v>6271649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6271649</v>
      </c>
      <c r="W9" s="60">
        <v>9108669</v>
      </c>
      <c r="X9" s="60">
        <v>-2837020</v>
      </c>
      <c r="Y9" s="61">
        <v>-31.15</v>
      </c>
      <c r="Z9" s="62">
        <v>36434674</v>
      </c>
    </row>
    <row r="10" spans="1:26" ht="25.5">
      <c r="A10" s="63" t="s">
        <v>277</v>
      </c>
      <c r="B10" s="64">
        <f>SUM(B5:B9)</f>
        <v>231695925</v>
      </c>
      <c r="C10" s="64">
        <f>SUM(C5:C9)</f>
        <v>0</v>
      </c>
      <c r="D10" s="65">
        <f aca="true" t="shared" si="0" ref="D10:Z10">SUM(D5:D9)</f>
        <v>310268387</v>
      </c>
      <c r="E10" s="66">
        <f t="shared" si="0"/>
        <v>310268387</v>
      </c>
      <c r="F10" s="66">
        <f t="shared" si="0"/>
        <v>90784198</v>
      </c>
      <c r="G10" s="66">
        <f t="shared" si="0"/>
        <v>5146623</v>
      </c>
      <c r="H10" s="66">
        <f t="shared" si="0"/>
        <v>6600825</v>
      </c>
      <c r="I10" s="66">
        <f t="shared" si="0"/>
        <v>102531646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102531646</v>
      </c>
      <c r="W10" s="66">
        <f t="shared" si="0"/>
        <v>77567098</v>
      </c>
      <c r="X10" s="66">
        <f t="shared" si="0"/>
        <v>24964548</v>
      </c>
      <c r="Y10" s="67">
        <f>+IF(W10&lt;&gt;0,(X10/W10)*100,0)</f>
        <v>32.184455321507585</v>
      </c>
      <c r="Z10" s="68">
        <f t="shared" si="0"/>
        <v>310268387</v>
      </c>
    </row>
    <row r="11" spans="1:26" ht="13.5">
      <c r="A11" s="58" t="s">
        <v>37</v>
      </c>
      <c r="B11" s="19">
        <v>68802351</v>
      </c>
      <c r="C11" s="19">
        <v>0</v>
      </c>
      <c r="D11" s="59">
        <v>118630354</v>
      </c>
      <c r="E11" s="60">
        <v>118630354</v>
      </c>
      <c r="F11" s="60">
        <v>7540056</v>
      </c>
      <c r="G11" s="60">
        <v>8229126</v>
      </c>
      <c r="H11" s="60">
        <v>14999554</v>
      </c>
      <c r="I11" s="60">
        <v>30768736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30768736</v>
      </c>
      <c r="W11" s="60">
        <v>29657589</v>
      </c>
      <c r="X11" s="60">
        <v>1111147</v>
      </c>
      <c r="Y11" s="61">
        <v>3.75</v>
      </c>
      <c r="Z11" s="62">
        <v>118630354</v>
      </c>
    </row>
    <row r="12" spans="1:26" ht="13.5">
      <c r="A12" s="58" t="s">
        <v>38</v>
      </c>
      <c r="B12" s="19">
        <v>6556917</v>
      </c>
      <c r="C12" s="19">
        <v>0</v>
      </c>
      <c r="D12" s="59">
        <v>10353575</v>
      </c>
      <c r="E12" s="60">
        <v>10353575</v>
      </c>
      <c r="F12" s="60">
        <v>412989</v>
      </c>
      <c r="G12" s="60">
        <v>652698</v>
      </c>
      <c r="H12" s="60">
        <v>681523</v>
      </c>
      <c r="I12" s="60">
        <v>1747210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1747210</v>
      </c>
      <c r="W12" s="60">
        <v>2588394</v>
      </c>
      <c r="X12" s="60">
        <v>-841184</v>
      </c>
      <c r="Y12" s="61">
        <v>-32.5</v>
      </c>
      <c r="Z12" s="62">
        <v>10353575</v>
      </c>
    </row>
    <row r="13" spans="1:26" ht="13.5">
      <c r="A13" s="58" t="s">
        <v>278</v>
      </c>
      <c r="B13" s="19">
        <v>28223791</v>
      </c>
      <c r="C13" s="19">
        <v>0</v>
      </c>
      <c r="D13" s="59">
        <v>33414000</v>
      </c>
      <c r="E13" s="60">
        <v>33414000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8353500</v>
      </c>
      <c r="X13" s="60">
        <v>-8353500</v>
      </c>
      <c r="Y13" s="61">
        <v>-100</v>
      </c>
      <c r="Z13" s="62">
        <v>33414000</v>
      </c>
    </row>
    <row r="14" spans="1:26" ht="13.5">
      <c r="A14" s="58" t="s">
        <v>40</v>
      </c>
      <c r="B14" s="19">
        <v>1065933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72236888</v>
      </c>
      <c r="C15" s="19">
        <v>0</v>
      </c>
      <c r="D15" s="59">
        <v>77481145</v>
      </c>
      <c r="E15" s="60">
        <v>77481145</v>
      </c>
      <c r="F15" s="60">
        <v>6351209</v>
      </c>
      <c r="G15" s="60">
        <v>24196823</v>
      </c>
      <c r="H15" s="60">
        <v>8145889</v>
      </c>
      <c r="I15" s="60">
        <v>38693921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38693921</v>
      </c>
      <c r="W15" s="60">
        <v>19370286</v>
      </c>
      <c r="X15" s="60">
        <v>19323635</v>
      </c>
      <c r="Y15" s="61">
        <v>99.76</v>
      </c>
      <c r="Z15" s="62">
        <v>77481145</v>
      </c>
    </row>
    <row r="16" spans="1:26" ht="13.5">
      <c r="A16" s="69" t="s">
        <v>42</v>
      </c>
      <c r="B16" s="19">
        <v>0</v>
      </c>
      <c r="C16" s="19">
        <v>0</v>
      </c>
      <c r="D16" s="59">
        <v>3168579</v>
      </c>
      <c r="E16" s="60">
        <v>3168579</v>
      </c>
      <c r="F16" s="60">
        <v>1777626</v>
      </c>
      <c r="G16" s="60">
        <v>1413250</v>
      </c>
      <c r="H16" s="60">
        <v>65747</v>
      </c>
      <c r="I16" s="60">
        <v>3256623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3256623</v>
      </c>
      <c r="W16" s="60">
        <v>792145</v>
      </c>
      <c r="X16" s="60">
        <v>2464478</v>
      </c>
      <c r="Y16" s="61">
        <v>311.11</v>
      </c>
      <c r="Z16" s="62">
        <v>3168579</v>
      </c>
    </row>
    <row r="17" spans="1:26" ht="13.5">
      <c r="A17" s="58" t="s">
        <v>43</v>
      </c>
      <c r="B17" s="19">
        <v>122104001</v>
      </c>
      <c r="C17" s="19">
        <v>0</v>
      </c>
      <c r="D17" s="59">
        <v>67220551</v>
      </c>
      <c r="E17" s="60">
        <v>67220551</v>
      </c>
      <c r="F17" s="60">
        <v>9820565</v>
      </c>
      <c r="G17" s="60">
        <v>8841367</v>
      </c>
      <c r="H17" s="60">
        <v>15067939</v>
      </c>
      <c r="I17" s="60">
        <v>33729871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33729871</v>
      </c>
      <c r="W17" s="60">
        <v>16805138</v>
      </c>
      <c r="X17" s="60">
        <v>16924733</v>
      </c>
      <c r="Y17" s="61">
        <v>100.71</v>
      </c>
      <c r="Z17" s="62">
        <v>67220551</v>
      </c>
    </row>
    <row r="18" spans="1:26" ht="13.5">
      <c r="A18" s="70" t="s">
        <v>44</v>
      </c>
      <c r="B18" s="71">
        <f>SUM(B11:B17)</f>
        <v>298989881</v>
      </c>
      <c r="C18" s="71">
        <f>SUM(C11:C17)</f>
        <v>0</v>
      </c>
      <c r="D18" s="72">
        <f aca="true" t="shared" si="1" ref="D18:Z18">SUM(D11:D17)</f>
        <v>310268204</v>
      </c>
      <c r="E18" s="73">
        <f t="shared" si="1"/>
        <v>310268204</v>
      </c>
      <c r="F18" s="73">
        <f t="shared" si="1"/>
        <v>25902445</v>
      </c>
      <c r="G18" s="73">
        <f t="shared" si="1"/>
        <v>43333264</v>
      </c>
      <c r="H18" s="73">
        <f t="shared" si="1"/>
        <v>38960652</v>
      </c>
      <c r="I18" s="73">
        <f t="shared" si="1"/>
        <v>108196361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108196361</v>
      </c>
      <c r="W18" s="73">
        <f t="shared" si="1"/>
        <v>77567052</v>
      </c>
      <c r="X18" s="73">
        <f t="shared" si="1"/>
        <v>30629309</v>
      </c>
      <c r="Y18" s="67">
        <f>+IF(W18&lt;&gt;0,(X18/W18)*100,0)</f>
        <v>39.48752493520058</v>
      </c>
      <c r="Z18" s="74">
        <f t="shared" si="1"/>
        <v>310268204</v>
      </c>
    </row>
    <row r="19" spans="1:26" ht="13.5">
      <c r="A19" s="70" t="s">
        <v>45</v>
      </c>
      <c r="B19" s="75">
        <f>+B10-B18</f>
        <v>-67293956</v>
      </c>
      <c r="C19" s="75">
        <f>+C10-C18</f>
        <v>0</v>
      </c>
      <c r="D19" s="76">
        <f aca="true" t="shared" si="2" ref="D19:Z19">+D10-D18</f>
        <v>183</v>
      </c>
      <c r="E19" s="77">
        <f t="shared" si="2"/>
        <v>183</v>
      </c>
      <c r="F19" s="77">
        <f t="shared" si="2"/>
        <v>64881753</v>
      </c>
      <c r="G19" s="77">
        <f t="shared" si="2"/>
        <v>-38186641</v>
      </c>
      <c r="H19" s="77">
        <f t="shared" si="2"/>
        <v>-32359827</v>
      </c>
      <c r="I19" s="77">
        <f t="shared" si="2"/>
        <v>-5664715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-5664715</v>
      </c>
      <c r="W19" s="77">
        <f>IF(E10=E18,0,W10-W18)</f>
        <v>46</v>
      </c>
      <c r="X19" s="77">
        <f t="shared" si="2"/>
        <v>-5664761</v>
      </c>
      <c r="Y19" s="78">
        <f>+IF(W19&lt;&gt;0,(X19/W19)*100,0)</f>
        <v>-12314697.826086957</v>
      </c>
      <c r="Z19" s="79">
        <f t="shared" si="2"/>
        <v>183</v>
      </c>
    </row>
    <row r="20" spans="1:26" ht="13.5">
      <c r="A20" s="58" t="s">
        <v>46</v>
      </c>
      <c r="B20" s="19">
        <v>275626429</v>
      </c>
      <c r="C20" s="19">
        <v>0</v>
      </c>
      <c r="D20" s="59">
        <v>238505000</v>
      </c>
      <c r="E20" s="60">
        <v>238505000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59626250</v>
      </c>
      <c r="X20" s="60">
        <v>-59626250</v>
      </c>
      <c r="Y20" s="61">
        <v>-100</v>
      </c>
      <c r="Z20" s="62">
        <v>238505000</v>
      </c>
    </row>
    <row r="21" spans="1:26" ht="13.5">
      <c r="A21" s="58" t="s">
        <v>279</v>
      </c>
      <c r="B21" s="80">
        <v>0</v>
      </c>
      <c r="C21" s="80">
        <v>0</v>
      </c>
      <c r="D21" s="81">
        <v>3000000</v>
      </c>
      <c r="E21" s="82">
        <v>3000000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750000</v>
      </c>
      <c r="X21" s="82">
        <v>-750000</v>
      </c>
      <c r="Y21" s="83">
        <v>-100</v>
      </c>
      <c r="Z21" s="84">
        <v>3000000</v>
      </c>
    </row>
    <row r="22" spans="1:26" ht="25.5">
      <c r="A22" s="85" t="s">
        <v>280</v>
      </c>
      <c r="B22" s="86">
        <f>SUM(B19:B21)</f>
        <v>208332473</v>
      </c>
      <c r="C22" s="86">
        <f>SUM(C19:C21)</f>
        <v>0</v>
      </c>
      <c r="D22" s="87">
        <f aca="true" t="shared" si="3" ref="D22:Z22">SUM(D19:D21)</f>
        <v>241505183</v>
      </c>
      <c r="E22" s="88">
        <f t="shared" si="3"/>
        <v>241505183</v>
      </c>
      <c r="F22" s="88">
        <f t="shared" si="3"/>
        <v>64881753</v>
      </c>
      <c r="G22" s="88">
        <f t="shared" si="3"/>
        <v>-38186641</v>
      </c>
      <c r="H22" s="88">
        <f t="shared" si="3"/>
        <v>-32359827</v>
      </c>
      <c r="I22" s="88">
        <f t="shared" si="3"/>
        <v>-5664715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-5664715</v>
      </c>
      <c r="W22" s="88">
        <f t="shared" si="3"/>
        <v>60376296</v>
      </c>
      <c r="X22" s="88">
        <f t="shared" si="3"/>
        <v>-66041011</v>
      </c>
      <c r="Y22" s="89">
        <f>+IF(W22&lt;&gt;0,(X22/W22)*100,0)</f>
        <v>-109.38234932464223</v>
      </c>
      <c r="Z22" s="90">
        <f t="shared" si="3"/>
        <v>241505183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208332473</v>
      </c>
      <c r="C24" s="75">
        <f>SUM(C22:C23)</f>
        <v>0</v>
      </c>
      <c r="D24" s="76">
        <f aca="true" t="shared" si="4" ref="D24:Z24">SUM(D22:D23)</f>
        <v>241505183</v>
      </c>
      <c r="E24" s="77">
        <f t="shared" si="4"/>
        <v>241505183</v>
      </c>
      <c r="F24" s="77">
        <f t="shared" si="4"/>
        <v>64881753</v>
      </c>
      <c r="G24" s="77">
        <f t="shared" si="4"/>
        <v>-38186641</v>
      </c>
      <c r="H24" s="77">
        <f t="shared" si="4"/>
        <v>-32359827</v>
      </c>
      <c r="I24" s="77">
        <f t="shared" si="4"/>
        <v>-5664715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-5664715</v>
      </c>
      <c r="W24" s="77">
        <f t="shared" si="4"/>
        <v>60376296</v>
      </c>
      <c r="X24" s="77">
        <f t="shared" si="4"/>
        <v>-66041011</v>
      </c>
      <c r="Y24" s="78">
        <f>+IF(W24&lt;&gt;0,(X24/W24)*100,0)</f>
        <v>-109.38234932464223</v>
      </c>
      <c r="Z24" s="79">
        <f t="shared" si="4"/>
        <v>241505183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307248390</v>
      </c>
      <c r="C27" s="22">
        <v>0</v>
      </c>
      <c r="D27" s="99">
        <v>241505000</v>
      </c>
      <c r="E27" s="100">
        <v>241505000</v>
      </c>
      <c r="F27" s="100">
        <v>18641952</v>
      </c>
      <c r="G27" s="100">
        <v>32253409</v>
      </c>
      <c r="H27" s="100">
        <v>19847551</v>
      </c>
      <c r="I27" s="100">
        <v>70742912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70742912</v>
      </c>
      <c r="W27" s="100">
        <v>60376250</v>
      </c>
      <c r="X27" s="100">
        <v>10366662</v>
      </c>
      <c r="Y27" s="101">
        <v>17.17</v>
      </c>
      <c r="Z27" s="102">
        <v>241505000</v>
      </c>
    </row>
    <row r="28" spans="1:26" ht="13.5">
      <c r="A28" s="103" t="s">
        <v>46</v>
      </c>
      <c r="B28" s="19">
        <v>304085002</v>
      </c>
      <c r="C28" s="19">
        <v>0</v>
      </c>
      <c r="D28" s="59">
        <v>241505000</v>
      </c>
      <c r="E28" s="60">
        <v>241505000</v>
      </c>
      <c r="F28" s="60">
        <v>18641952</v>
      </c>
      <c r="G28" s="60">
        <v>32253409</v>
      </c>
      <c r="H28" s="60">
        <v>19847551</v>
      </c>
      <c r="I28" s="60">
        <v>70742912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70742912</v>
      </c>
      <c r="W28" s="60">
        <v>60376250</v>
      </c>
      <c r="X28" s="60">
        <v>10366662</v>
      </c>
      <c r="Y28" s="61">
        <v>17.17</v>
      </c>
      <c r="Z28" s="62">
        <v>241505000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3163388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307248390</v>
      </c>
      <c r="C32" s="22">
        <f>SUM(C28:C31)</f>
        <v>0</v>
      </c>
      <c r="D32" s="99">
        <f aca="true" t="shared" si="5" ref="D32:Z32">SUM(D28:D31)</f>
        <v>241505000</v>
      </c>
      <c r="E32" s="100">
        <f t="shared" si="5"/>
        <v>241505000</v>
      </c>
      <c r="F32" s="100">
        <f t="shared" si="5"/>
        <v>18641952</v>
      </c>
      <c r="G32" s="100">
        <f t="shared" si="5"/>
        <v>32253409</v>
      </c>
      <c r="H32" s="100">
        <f t="shared" si="5"/>
        <v>19847551</v>
      </c>
      <c r="I32" s="100">
        <f t="shared" si="5"/>
        <v>70742912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70742912</v>
      </c>
      <c r="W32" s="100">
        <f t="shared" si="5"/>
        <v>60376250</v>
      </c>
      <c r="X32" s="100">
        <f t="shared" si="5"/>
        <v>10366662</v>
      </c>
      <c r="Y32" s="101">
        <f>+IF(W32&lt;&gt;0,(X32/W32)*100,0)</f>
        <v>17.170099169789445</v>
      </c>
      <c r="Z32" s="102">
        <f t="shared" si="5"/>
        <v>241505000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308069686</v>
      </c>
      <c r="C35" s="19">
        <v>0</v>
      </c>
      <c r="D35" s="59">
        <v>626285216</v>
      </c>
      <c r="E35" s="60">
        <v>626285216</v>
      </c>
      <c r="F35" s="60">
        <v>408590387</v>
      </c>
      <c r="G35" s="60">
        <v>366033811</v>
      </c>
      <c r="H35" s="60">
        <v>319434622</v>
      </c>
      <c r="I35" s="60">
        <v>319434622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319434622</v>
      </c>
      <c r="W35" s="60">
        <v>156571304</v>
      </c>
      <c r="X35" s="60">
        <v>162863318</v>
      </c>
      <c r="Y35" s="61">
        <v>104.02</v>
      </c>
      <c r="Z35" s="62">
        <v>626285216</v>
      </c>
    </row>
    <row r="36" spans="1:26" ht="13.5">
      <c r="A36" s="58" t="s">
        <v>57</v>
      </c>
      <c r="B36" s="19">
        <v>1508425071</v>
      </c>
      <c r="C36" s="19">
        <v>0</v>
      </c>
      <c r="D36" s="59">
        <v>1187494176</v>
      </c>
      <c r="E36" s="60">
        <v>1187494176</v>
      </c>
      <c r="F36" s="60">
        <v>516434577</v>
      </c>
      <c r="G36" s="60">
        <v>1539617478</v>
      </c>
      <c r="H36" s="60">
        <v>1561995186</v>
      </c>
      <c r="I36" s="60">
        <v>1561995186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1561995186</v>
      </c>
      <c r="W36" s="60">
        <v>296873544</v>
      </c>
      <c r="X36" s="60">
        <v>1265121642</v>
      </c>
      <c r="Y36" s="61">
        <v>426.15</v>
      </c>
      <c r="Z36" s="62">
        <v>1187494176</v>
      </c>
    </row>
    <row r="37" spans="1:26" ht="13.5">
      <c r="A37" s="58" t="s">
        <v>58</v>
      </c>
      <c r="B37" s="19">
        <v>140184274</v>
      </c>
      <c r="C37" s="19">
        <v>0</v>
      </c>
      <c r="D37" s="59">
        <v>15152000</v>
      </c>
      <c r="E37" s="60">
        <v>15152000</v>
      </c>
      <c r="F37" s="60">
        <v>185764848</v>
      </c>
      <c r="G37" s="60">
        <v>205223316</v>
      </c>
      <c r="H37" s="60">
        <v>159924947</v>
      </c>
      <c r="I37" s="60">
        <v>159924947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159924947</v>
      </c>
      <c r="W37" s="60">
        <v>3788000</v>
      </c>
      <c r="X37" s="60">
        <v>156136947</v>
      </c>
      <c r="Y37" s="61">
        <v>4121.88</v>
      </c>
      <c r="Z37" s="62">
        <v>15152000</v>
      </c>
    </row>
    <row r="38" spans="1:26" ht="13.5">
      <c r="A38" s="58" t="s">
        <v>59</v>
      </c>
      <c r="B38" s="19">
        <v>9904854</v>
      </c>
      <c r="C38" s="19">
        <v>0</v>
      </c>
      <c r="D38" s="59">
        <v>0</v>
      </c>
      <c r="E38" s="60">
        <v>0</v>
      </c>
      <c r="F38" s="60">
        <v>10946559</v>
      </c>
      <c r="G38" s="60">
        <v>16904945</v>
      </c>
      <c r="H38" s="60">
        <v>14511815</v>
      </c>
      <c r="I38" s="60">
        <v>14511815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14511815</v>
      </c>
      <c r="W38" s="60">
        <v>0</v>
      </c>
      <c r="X38" s="60">
        <v>14511815</v>
      </c>
      <c r="Y38" s="61">
        <v>0</v>
      </c>
      <c r="Z38" s="62">
        <v>0</v>
      </c>
    </row>
    <row r="39" spans="1:26" ht="13.5">
      <c r="A39" s="58" t="s">
        <v>60</v>
      </c>
      <c r="B39" s="19">
        <v>1666405629</v>
      </c>
      <c r="C39" s="19">
        <v>0</v>
      </c>
      <c r="D39" s="59">
        <v>1798627392</v>
      </c>
      <c r="E39" s="60">
        <v>1798627392</v>
      </c>
      <c r="F39" s="60">
        <v>728313557</v>
      </c>
      <c r="G39" s="60">
        <v>1683523028</v>
      </c>
      <c r="H39" s="60">
        <v>1706993046</v>
      </c>
      <c r="I39" s="60">
        <v>1706993046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1706993046</v>
      </c>
      <c r="W39" s="60">
        <v>449656848</v>
      </c>
      <c r="X39" s="60">
        <v>1257336198</v>
      </c>
      <c r="Y39" s="61">
        <v>279.62</v>
      </c>
      <c r="Z39" s="62">
        <v>1798627392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271558549</v>
      </c>
      <c r="C42" s="19">
        <v>0</v>
      </c>
      <c r="D42" s="59">
        <v>281769000</v>
      </c>
      <c r="E42" s="60">
        <v>281769000</v>
      </c>
      <c r="F42" s="60">
        <v>176721368</v>
      </c>
      <c r="G42" s="60">
        <v>-9287538</v>
      </c>
      <c r="H42" s="60">
        <v>-19350471</v>
      </c>
      <c r="I42" s="60">
        <v>148083359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148083359</v>
      </c>
      <c r="W42" s="60">
        <v>108523255</v>
      </c>
      <c r="X42" s="60">
        <v>39560104</v>
      </c>
      <c r="Y42" s="61">
        <v>36.45</v>
      </c>
      <c r="Z42" s="62">
        <v>281769000</v>
      </c>
    </row>
    <row r="43" spans="1:26" ht="13.5">
      <c r="A43" s="58" t="s">
        <v>63</v>
      </c>
      <c r="B43" s="19">
        <v>-304139651</v>
      </c>
      <c r="C43" s="19">
        <v>0</v>
      </c>
      <c r="D43" s="59">
        <v>-21440004</v>
      </c>
      <c r="E43" s="60">
        <v>-21440004</v>
      </c>
      <c r="F43" s="60">
        <v>-39581993</v>
      </c>
      <c r="G43" s="60">
        <v>-12154341</v>
      </c>
      <c r="H43" s="60">
        <v>-32664522</v>
      </c>
      <c r="I43" s="60">
        <v>-84400856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-84400856</v>
      </c>
      <c r="W43" s="60">
        <v>-5361000</v>
      </c>
      <c r="X43" s="60">
        <v>-79039856</v>
      </c>
      <c r="Y43" s="61">
        <v>1474.35</v>
      </c>
      <c r="Z43" s="62">
        <v>-21440004</v>
      </c>
    </row>
    <row r="44" spans="1:26" ht="13.5">
      <c r="A44" s="58" t="s">
        <v>64</v>
      </c>
      <c r="B44" s="19">
        <v>-1322978</v>
      </c>
      <c r="C44" s="19">
        <v>0</v>
      </c>
      <c r="D44" s="59">
        <v>40000</v>
      </c>
      <c r="E44" s="60">
        <v>40000</v>
      </c>
      <c r="F44" s="60">
        <v>25714</v>
      </c>
      <c r="G44" s="60">
        <v>135925</v>
      </c>
      <c r="H44" s="60">
        <v>-755575</v>
      </c>
      <c r="I44" s="60">
        <v>-593936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-593936</v>
      </c>
      <c r="W44" s="60">
        <v>9999</v>
      </c>
      <c r="X44" s="60">
        <v>-603935</v>
      </c>
      <c r="Y44" s="61">
        <v>-6039.95</v>
      </c>
      <c r="Z44" s="62">
        <v>40000</v>
      </c>
    </row>
    <row r="45" spans="1:26" ht="13.5">
      <c r="A45" s="70" t="s">
        <v>65</v>
      </c>
      <c r="B45" s="22">
        <v>141756771</v>
      </c>
      <c r="C45" s="22">
        <v>0</v>
      </c>
      <c r="D45" s="99">
        <v>578995996</v>
      </c>
      <c r="E45" s="100">
        <v>578995996</v>
      </c>
      <c r="F45" s="100">
        <v>63887905</v>
      </c>
      <c r="G45" s="100">
        <v>42581951</v>
      </c>
      <c r="H45" s="100">
        <v>-10188617</v>
      </c>
      <c r="I45" s="100">
        <v>-10188617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-10188617</v>
      </c>
      <c r="W45" s="100">
        <v>421799254</v>
      </c>
      <c r="X45" s="100">
        <v>-431987871</v>
      </c>
      <c r="Y45" s="101">
        <v>-102.42</v>
      </c>
      <c r="Z45" s="102">
        <v>578995996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11623522</v>
      </c>
      <c r="C49" s="52">
        <v>0</v>
      </c>
      <c r="D49" s="129">
        <v>3065129</v>
      </c>
      <c r="E49" s="54">
        <v>4255442</v>
      </c>
      <c r="F49" s="54">
        <v>0</v>
      </c>
      <c r="G49" s="54">
        <v>0</v>
      </c>
      <c r="H49" s="54">
        <v>0</v>
      </c>
      <c r="I49" s="54">
        <v>2370712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2495078</v>
      </c>
      <c r="W49" s="54">
        <v>132889077</v>
      </c>
      <c r="X49" s="54">
        <v>0</v>
      </c>
      <c r="Y49" s="54">
        <v>0</v>
      </c>
      <c r="Z49" s="130">
        <v>156698960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39141698</v>
      </c>
      <c r="C51" s="52">
        <v>0</v>
      </c>
      <c r="D51" s="129">
        <v>1335538</v>
      </c>
      <c r="E51" s="54">
        <v>1871446</v>
      </c>
      <c r="F51" s="54">
        <v>0</v>
      </c>
      <c r="G51" s="54">
        <v>0</v>
      </c>
      <c r="H51" s="54">
        <v>0</v>
      </c>
      <c r="I51" s="54">
        <v>1995793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7252</v>
      </c>
      <c r="W51" s="54">
        <v>3082682</v>
      </c>
      <c r="X51" s="54">
        <v>0</v>
      </c>
      <c r="Y51" s="54">
        <v>0</v>
      </c>
      <c r="Z51" s="130">
        <v>47434409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96.46073717089533</v>
      </c>
      <c r="C58" s="5">
        <f>IF(C67=0,0,+(C76/C67)*100)</f>
        <v>0</v>
      </c>
      <c r="D58" s="6">
        <f aca="true" t="shared" si="6" ref="D58:Z58">IF(D67=0,0,+(D76/D67)*100)</f>
        <v>100.00267946380465</v>
      </c>
      <c r="E58" s="7">
        <f t="shared" si="6"/>
        <v>100.00267946380465</v>
      </c>
      <c r="F58" s="7">
        <f t="shared" si="6"/>
        <v>53.87630749508776</v>
      </c>
      <c r="G58" s="7">
        <f t="shared" si="6"/>
        <v>28.57441437287157</v>
      </c>
      <c r="H58" s="7">
        <f t="shared" si="6"/>
        <v>61.76742882626518</v>
      </c>
      <c r="I58" s="7">
        <f t="shared" si="6"/>
        <v>49.77949115730053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49.77949115730053</v>
      </c>
      <c r="W58" s="7">
        <f t="shared" si="6"/>
        <v>100.00266768044807</v>
      </c>
      <c r="X58" s="7">
        <f t="shared" si="6"/>
        <v>0</v>
      </c>
      <c r="Y58" s="7">
        <f t="shared" si="6"/>
        <v>0</v>
      </c>
      <c r="Z58" s="8">
        <f t="shared" si="6"/>
        <v>100.00267946380465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100.00267946380465</v>
      </c>
      <c r="E60" s="13">
        <f t="shared" si="7"/>
        <v>100.00267946380465</v>
      </c>
      <c r="F60" s="13">
        <f t="shared" si="7"/>
        <v>53.87630749508776</v>
      </c>
      <c r="G60" s="13">
        <f t="shared" si="7"/>
        <v>28.57441437287157</v>
      </c>
      <c r="H60" s="13">
        <f t="shared" si="7"/>
        <v>61.76742882626518</v>
      </c>
      <c r="I60" s="13">
        <f t="shared" si="7"/>
        <v>49.77949115730053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49.77949115730053</v>
      </c>
      <c r="W60" s="13">
        <f t="shared" si="7"/>
        <v>100.00266768044807</v>
      </c>
      <c r="X60" s="13">
        <f t="shared" si="7"/>
        <v>0</v>
      </c>
      <c r="Y60" s="13">
        <f t="shared" si="7"/>
        <v>0</v>
      </c>
      <c r="Z60" s="14">
        <f t="shared" si="7"/>
        <v>100.00267946380465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100.00805632170284</v>
      </c>
      <c r="E61" s="13">
        <f t="shared" si="7"/>
        <v>100.00805632170284</v>
      </c>
      <c r="F61" s="13">
        <f t="shared" si="7"/>
        <v>69.70207605443159</v>
      </c>
      <c r="G61" s="13">
        <f t="shared" si="7"/>
        <v>64.92518649007198</v>
      </c>
      <c r="H61" s="13">
        <f t="shared" si="7"/>
        <v>93.54146201212353</v>
      </c>
      <c r="I61" s="13">
        <f t="shared" si="7"/>
        <v>74.41687767194567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74.41687767194567</v>
      </c>
      <c r="W61" s="13">
        <f t="shared" si="7"/>
        <v>100.0080984979817</v>
      </c>
      <c r="X61" s="13">
        <f t="shared" si="7"/>
        <v>0</v>
      </c>
      <c r="Y61" s="13">
        <f t="shared" si="7"/>
        <v>0</v>
      </c>
      <c r="Z61" s="14">
        <f t="shared" si="7"/>
        <v>100.00805632170284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100.00071679126887</v>
      </c>
      <c r="E62" s="13">
        <f t="shared" si="7"/>
        <v>100.00071679126887</v>
      </c>
      <c r="F62" s="13">
        <f t="shared" si="7"/>
        <v>52.09220958700278</v>
      </c>
      <c r="G62" s="13">
        <f t="shared" si="7"/>
        <v>23.012893211406407</v>
      </c>
      <c r="H62" s="13">
        <f t="shared" si="7"/>
        <v>60.21388251759904</v>
      </c>
      <c r="I62" s="13">
        <f t="shared" si="7"/>
        <v>47.43362265382926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47.43362265382926</v>
      </c>
      <c r="W62" s="13">
        <f t="shared" si="7"/>
        <v>100.00071123470791</v>
      </c>
      <c r="X62" s="13">
        <f t="shared" si="7"/>
        <v>0</v>
      </c>
      <c r="Y62" s="13">
        <f t="shared" si="7"/>
        <v>0</v>
      </c>
      <c r="Z62" s="14">
        <f t="shared" si="7"/>
        <v>100.00071679126887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100.02926106106378</v>
      </c>
      <c r="E63" s="13">
        <f t="shared" si="7"/>
        <v>100.02926106106378</v>
      </c>
      <c r="F63" s="13">
        <f t="shared" si="7"/>
        <v>27.666807051320617</v>
      </c>
      <c r="G63" s="13">
        <f t="shared" si="7"/>
        <v>27.579928519514773</v>
      </c>
      <c r="H63" s="13">
        <f t="shared" si="7"/>
        <v>24.792167139841304</v>
      </c>
      <c r="I63" s="13">
        <f t="shared" si="7"/>
        <v>26.569857971335196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26.569857971335196</v>
      </c>
      <c r="W63" s="13">
        <f t="shared" si="7"/>
        <v>100.02896666713768</v>
      </c>
      <c r="X63" s="13">
        <f t="shared" si="7"/>
        <v>0</v>
      </c>
      <c r="Y63" s="13">
        <f t="shared" si="7"/>
        <v>0</v>
      </c>
      <c r="Z63" s="14">
        <f t="shared" si="7"/>
        <v>100.02926106106378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43459502</v>
      </c>
      <c r="C67" s="24"/>
      <c r="D67" s="25">
        <v>42433863</v>
      </c>
      <c r="E67" s="26">
        <v>42433863</v>
      </c>
      <c r="F67" s="26">
        <v>4380896</v>
      </c>
      <c r="G67" s="26">
        <v>4267818</v>
      </c>
      <c r="H67" s="26">
        <v>6052057</v>
      </c>
      <c r="I67" s="26">
        <v>14700771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14700771</v>
      </c>
      <c r="W67" s="26">
        <v>10608467</v>
      </c>
      <c r="X67" s="26"/>
      <c r="Y67" s="25"/>
      <c r="Z67" s="27">
        <v>42433863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41921356</v>
      </c>
      <c r="C69" s="19"/>
      <c r="D69" s="20">
        <v>42433863</v>
      </c>
      <c r="E69" s="21">
        <v>42433863</v>
      </c>
      <c r="F69" s="21">
        <v>4380896</v>
      </c>
      <c r="G69" s="21">
        <v>4267818</v>
      </c>
      <c r="H69" s="21">
        <v>6052057</v>
      </c>
      <c r="I69" s="21">
        <v>14700771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14700771</v>
      </c>
      <c r="W69" s="21">
        <v>10608467</v>
      </c>
      <c r="X69" s="21"/>
      <c r="Y69" s="20"/>
      <c r="Z69" s="23">
        <v>42433863</v>
      </c>
    </row>
    <row r="70" spans="1:26" ht="13.5" hidden="1">
      <c r="A70" s="39" t="s">
        <v>103</v>
      </c>
      <c r="B70" s="19">
        <v>4379880</v>
      </c>
      <c r="C70" s="19"/>
      <c r="D70" s="20">
        <v>4741618</v>
      </c>
      <c r="E70" s="21">
        <v>4741618</v>
      </c>
      <c r="F70" s="21">
        <v>582162</v>
      </c>
      <c r="G70" s="21">
        <v>551772</v>
      </c>
      <c r="H70" s="21">
        <v>417370</v>
      </c>
      <c r="I70" s="21">
        <v>1551304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1551304</v>
      </c>
      <c r="W70" s="21">
        <v>1185405</v>
      </c>
      <c r="X70" s="21"/>
      <c r="Y70" s="20"/>
      <c r="Z70" s="23">
        <v>4741618</v>
      </c>
    </row>
    <row r="71" spans="1:26" ht="13.5" hidden="1">
      <c r="A71" s="39" t="s">
        <v>104</v>
      </c>
      <c r="B71" s="19">
        <v>36454062</v>
      </c>
      <c r="C71" s="19"/>
      <c r="D71" s="20">
        <v>35993742</v>
      </c>
      <c r="E71" s="21">
        <v>35993742</v>
      </c>
      <c r="F71" s="21">
        <v>3699008</v>
      </c>
      <c r="G71" s="21">
        <v>3582583</v>
      </c>
      <c r="H71" s="21">
        <v>5497317</v>
      </c>
      <c r="I71" s="21">
        <v>12778908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12778908</v>
      </c>
      <c r="W71" s="21">
        <v>8998436</v>
      </c>
      <c r="X71" s="21"/>
      <c r="Y71" s="20"/>
      <c r="Z71" s="23">
        <v>35993742</v>
      </c>
    </row>
    <row r="72" spans="1:26" ht="13.5" hidden="1">
      <c r="A72" s="39" t="s">
        <v>105</v>
      </c>
      <c r="B72" s="19">
        <v>1087414</v>
      </c>
      <c r="C72" s="19"/>
      <c r="D72" s="20">
        <v>1698503</v>
      </c>
      <c r="E72" s="21">
        <v>1698503</v>
      </c>
      <c r="F72" s="21">
        <v>99726</v>
      </c>
      <c r="G72" s="21">
        <v>133463</v>
      </c>
      <c r="H72" s="21">
        <v>137370</v>
      </c>
      <c r="I72" s="21">
        <v>370559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370559</v>
      </c>
      <c r="W72" s="21">
        <v>424626</v>
      </c>
      <c r="X72" s="21"/>
      <c r="Y72" s="20"/>
      <c r="Z72" s="23">
        <v>1698503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1538146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41921356</v>
      </c>
      <c r="C76" s="32"/>
      <c r="D76" s="33">
        <v>42435000</v>
      </c>
      <c r="E76" s="34">
        <v>42435000</v>
      </c>
      <c r="F76" s="34">
        <v>2360265</v>
      </c>
      <c r="G76" s="34">
        <v>1219504</v>
      </c>
      <c r="H76" s="34">
        <v>3738200</v>
      </c>
      <c r="I76" s="34">
        <v>7317969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7317969</v>
      </c>
      <c r="W76" s="34">
        <v>10608750</v>
      </c>
      <c r="X76" s="34"/>
      <c r="Y76" s="33"/>
      <c r="Z76" s="35">
        <v>42435000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41921356</v>
      </c>
      <c r="C78" s="19"/>
      <c r="D78" s="20">
        <v>42435000</v>
      </c>
      <c r="E78" s="21">
        <v>42435000</v>
      </c>
      <c r="F78" s="21">
        <v>2360265</v>
      </c>
      <c r="G78" s="21">
        <v>1219504</v>
      </c>
      <c r="H78" s="21">
        <v>3738200</v>
      </c>
      <c r="I78" s="21">
        <v>7317969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7317969</v>
      </c>
      <c r="W78" s="21">
        <v>10608750</v>
      </c>
      <c r="X78" s="21"/>
      <c r="Y78" s="20"/>
      <c r="Z78" s="23">
        <v>42435000</v>
      </c>
    </row>
    <row r="79" spans="1:26" ht="13.5" hidden="1">
      <c r="A79" s="39" t="s">
        <v>103</v>
      </c>
      <c r="B79" s="19">
        <v>4379880</v>
      </c>
      <c r="C79" s="19"/>
      <c r="D79" s="20">
        <v>4742000</v>
      </c>
      <c r="E79" s="21">
        <v>4742000</v>
      </c>
      <c r="F79" s="21">
        <v>405779</v>
      </c>
      <c r="G79" s="21">
        <v>358239</v>
      </c>
      <c r="H79" s="21">
        <v>390414</v>
      </c>
      <c r="I79" s="21">
        <v>1154432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1154432</v>
      </c>
      <c r="W79" s="21">
        <v>1185501</v>
      </c>
      <c r="X79" s="21"/>
      <c r="Y79" s="20"/>
      <c r="Z79" s="23">
        <v>4742000</v>
      </c>
    </row>
    <row r="80" spans="1:26" ht="13.5" hidden="1">
      <c r="A80" s="39" t="s">
        <v>104</v>
      </c>
      <c r="B80" s="19">
        <v>36454062</v>
      </c>
      <c r="C80" s="19"/>
      <c r="D80" s="20">
        <v>35994000</v>
      </c>
      <c r="E80" s="21">
        <v>35994000</v>
      </c>
      <c r="F80" s="21">
        <v>1926895</v>
      </c>
      <c r="G80" s="21">
        <v>824456</v>
      </c>
      <c r="H80" s="21">
        <v>3310148</v>
      </c>
      <c r="I80" s="21">
        <v>6061499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6061499</v>
      </c>
      <c r="W80" s="21">
        <v>8998500</v>
      </c>
      <c r="X80" s="21"/>
      <c r="Y80" s="20"/>
      <c r="Z80" s="23">
        <v>35994000</v>
      </c>
    </row>
    <row r="81" spans="1:26" ht="13.5" hidden="1">
      <c r="A81" s="39" t="s">
        <v>105</v>
      </c>
      <c r="B81" s="19">
        <v>1087414</v>
      </c>
      <c r="C81" s="19"/>
      <c r="D81" s="20">
        <v>1699000</v>
      </c>
      <c r="E81" s="21">
        <v>1699000</v>
      </c>
      <c r="F81" s="21">
        <v>27591</v>
      </c>
      <c r="G81" s="21">
        <v>36809</v>
      </c>
      <c r="H81" s="21">
        <v>34057</v>
      </c>
      <c r="I81" s="21">
        <v>98457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98457</v>
      </c>
      <c r="W81" s="21">
        <v>424749</v>
      </c>
      <c r="X81" s="21"/>
      <c r="Y81" s="20"/>
      <c r="Z81" s="23">
        <v>1699000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>
        <v>3581</v>
      </c>
      <c r="I83" s="21">
        <v>3581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3581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26032000</v>
      </c>
      <c r="F5" s="358">
        <f t="shared" si="0"/>
        <v>26032000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6508000</v>
      </c>
      <c r="Y5" s="358">
        <f t="shared" si="0"/>
        <v>-6508000</v>
      </c>
      <c r="Z5" s="359">
        <f>+IF(X5&lt;&gt;0,+(Y5/X5)*100,0)</f>
        <v>-100</v>
      </c>
      <c r="AA5" s="360">
        <f>+AA6+AA8+AA11+AA13+AA15</f>
        <v>26032000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26032000</v>
      </c>
      <c r="F11" s="364">
        <f t="shared" si="3"/>
        <v>26032000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6508000</v>
      </c>
      <c r="Y11" s="364">
        <f t="shared" si="3"/>
        <v>-6508000</v>
      </c>
      <c r="Z11" s="365">
        <f>+IF(X11&lt;&gt;0,+(Y11/X11)*100,0)</f>
        <v>-100</v>
      </c>
      <c r="AA11" s="366">
        <f t="shared" si="3"/>
        <v>26032000</v>
      </c>
    </row>
    <row r="12" spans="1:27" ht="13.5">
      <c r="A12" s="291" t="s">
        <v>231</v>
      </c>
      <c r="B12" s="136"/>
      <c r="C12" s="60"/>
      <c r="D12" s="340"/>
      <c r="E12" s="60">
        <v>26032000</v>
      </c>
      <c r="F12" s="59">
        <v>26032000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6508000</v>
      </c>
      <c r="Y12" s="59">
        <v>-6508000</v>
      </c>
      <c r="Z12" s="61">
        <v>-100</v>
      </c>
      <c r="AA12" s="62">
        <v>26032000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26032000</v>
      </c>
      <c r="F60" s="264">
        <f t="shared" si="14"/>
        <v>26032000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6508000</v>
      </c>
      <c r="Y60" s="264">
        <f t="shared" si="14"/>
        <v>-6508000</v>
      </c>
      <c r="Z60" s="337">
        <f>+IF(X60&lt;&gt;0,+(Y60/X60)*100,0)</f>
        <v>-100</v>
      </c>
      <c r="AA60" s="232">
        <f>+AA57+AA54+AA51+AA40+AA37+AA34+AA22+AA5</f>
        <v>26032000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465400998</v>
      </c>
      <c r="D5" s="153">
        <f>SUM(D6:D8)</f>
        <v>0</v>
      </c>
      <c r="E5" s="154">
        <f t="shared" si="0"/>
        <v>250937000</v>
      </c>
      <c r="F5" s="100">
        <f t="shared" si="0"/>
        <v>250937000</v>
      </c>
      <c r="G5" s="100">
        <f t="shared" si="0"/>
        <v>86403302</v>
      </c>
      <c r="H5" s="100">
        <f t="shared" si="0"/>
        <v>878805</v>
      </c>
      <c r="I5" s="100">
        <f t="shared" si="0"/>
        <v>548768</v>
      </c>
      <c r="J5" s="100">
        <f t="shared" si="0"/>
        <v>87830875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87830875</v>
      </c>
      <c r="X5" s="100">
        <f t="shared" si="0"/>
        <v>62734250</v>
      </c>
      <c r="Y5" s="100">
        <f t="shared" si="0"/>
        <v>25096625</v>
      </c>
      <c r="Z5" s="137">
        <f>+IF(X5&lt;&gt;0,+(Y5/X5)*100,0)</f>
        <v>40.00466252485684</v>
      </c>
      <c r="AA5" s="153">
        <f>SUM(AA6:AA8)</f>
        <v>250937000</v>
      </c>
    </row>
    <row r="6" spans="1:27" ht="13.5">
      <c r="A6" s="138" t="s">
        <v>75</v>
      </c>
      <c r="B6" s="136"/>
      <c r="C6" s="155">
        <v>450554429</v>
      </c>
      <c r="D6" s="155"/>
      <c r="E6" s="156">
        <v>196603000</v>
      </c>
      <c r="F6" s="60">
        <v>196603000</v>
      </c>
      <c r="G6" s="60">
        <v>80153000</v>
      </c>
      <c r="H6" s="60"/>
      <c r="I6" s="60"/>
      <c r="J6" s="60">
        <v>80153000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80153000</v>
      </c>
      <c r="X6" s="60">
        <v>49150750</v>
      </c>
      <c r="Y6" s="60">
        <v>31002250</v>
      </c>
      <c r="Z6" s="140">
        <v>63.08</v>
      </c>
      <c r="AA6" s="155">
        <v>196603000</v>
      </c>
    </row>
    <row r="7" spans="1:27" ht="13.5">
      <c r="A7" s="138" t="s">
        <v>76</v>
      </c>
      <c r="B7" s="136"/>
      <c r="C7" s="157">
        <v>14846569</v>
      </c>
      <c r="D7" s="157"/>
      <c r="E7" s="158">
        <v>54094000</v>
      </c>
      <c r="F7" s="159">
        <v>54094000</v>
      </c>
      <c r="G7" s="159">
        <v>6250302</v>
      </c>
      <c r="H7" s="159">
        <v>786797</v>
      </c>
      <c r="I7" s="159">
        <v>548768</v>
      </c>
      <c r="J7" s="159">
        <v>7585867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7585867</v>
      </c>
      <c r="X7" s="159">
        <v>13523500</v>
      </c>
      <c r="Y7" s="159">
        <v>-5937633</v>
      </c>
      <c r="Z7" s="141">
        <v>-43.91</v>
      </c>
      <c r="AA7" s="157">
        <v>54094000</v>
      </c>
    </row>
    <row r="8" spans="1:27" ht="13.5">
      <c r="A8" s="138" t="s">
        <v>77</v>
      </c>
      <c r="B8" s="136"/>
      <c r="C8" s="155"/>
      <c r="D8" s="155"/>
      <c r="E8" s="156">
        <v>240000</v>
      </c>
      <c r="F8" s="60">
        <v>240000</v>
      </c>
      <c r="G8" s="60"/>
      <c r="H8" s="60">
        <v>92008</v>
      </c>
      <c r="I8" s="60"/>
      <c r="J8" s="60">
        <v>92008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92008</v>
      </c>
      <c r="X8" s="60">
        <v>60000</v>
      </c>
      <c r="Y8" s="60">
        <v>32008</v>
      </c>
      <c r="Z8" s="140">
        <v>53.35</v>
      </c>
      <c r="AA8" s="155">
        <v>240000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17908674</v>
      </c>
      <c r="F9" s="100">
        <f t="shared" si="1"/>
        <v>17908674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4477169</v>
      </c>
      <c r="Y9" s="100">
        <f t="shared" si="1"/>
        <v>-4477169</v>
      </c>
      <c r="Z9" s="137">
        <f>+IF(X9&lt;&gt;0,+(Y9/X9)*100,0)</f>
        <v>-100</v>
      </c>
      <c r="AA9" s="153">
        <f>SUM(AA10:AA14)</f>
        <v>17908674</v>
      </c>
    </row>
    <row r="10" spans="1:27" ht="13.5">
      <c r="A10" s="138" t="s">
        <v>79</v>
      </c>
      <c r="B10" s="136"/>
      <c r="C10" s="155"/>
      <c r="D10" s="155"/>
      <c r="E10" s="156">
        <v>17908674</v>
      </c>
      <c r="F10" s="60">
        <v>17908674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4477169</v>
      </c>
      <c r="Y10" s="60">
        <v>-4477169</v>
      </c>
      <c r="Z10" s="140">
        <v>-100</v>
      </c>
      <c r="AA10" s="155">
        <v>17908674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10764850</v>
      </c>
      <c r="F15" s="100">
        <f t="shared" si="2"/>
        <v>10764850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2691213</v>
      </c>
      <c r="Y15" s="100">
        <f t="shared" si="2"/>
        <v>-2691213</v>
      </c>
      <c r="Z15" s="137">
        <f>+IF(X15&lt;&gt;0,+(Y15/X15)*100,0)</f>
        <v>-100</v>
      </c>
      <c r="AA15" s="153">
        <f>SUM(AA16:AA18)</f>
        <v>10764850</v>
      </c>
    </row>
    <row r="16" spans="1:27" ht="13.5">
      <c r="A16" s="138" t="s">
        <v>85</v>
      </c>
      <c r="B16" s="136"/>
      <c r="C16" s="155"/>
      <c r="D16" s="155"/>
      <c r="E16" s="156">
        <v>10764850</v>
      </c>
      <c r="F16" s="60">
        <v>10764850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2691213</v>
      </c>
      <c r="Y16" s="60">
        <v>-2691213</v>
      </c>
      <c r="Z16" s="140">
        <v>-100</v>
      </c>
      <c r="AA16" s="155">
        <v>10764850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41921356</v>
      </c>
      <c r="D19" s="153">
        <f>SUM(D20:D23)</f>
        <v>0</v>
      </c>
      <c r="E19" s="154">
        <f t="shared" si="3"/>
        <v>272162863</v>
      </c>
      <c r="F19" s="100">
        <f t="shared" si="3"/>
        <v>272162863</v>
      </c>
      <c r="G19" s="100">
        <f t="shared" si="3"/>
        <v>4380896</v>
      </c>
      <c r="H19" s="100">
        <f t="shared" si="3"/>
        <v>4267818</v>
      </c>
      <c r="I19" s="100">
        <f t="shared" si="3"/>
        <v>6052057</v>
      </c>
      <c r="J19" s="100">
        <f t="shared" si="3"/>
        <v>14700771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14700771</v>
      </c>
      <c r="X19" s="100">
        <f t="shared" si="3"/>
        <v>68040717</v>
      </c>
      <c r="Y19" s="100">
        <f t="shared" si="3"/>
        <v>-53339946</v>
      </c>
      <c r="Z19" s="137">
        <f>+IF(X19&lt;&gt;0,+(Y19/X19)*100,0)</f>
        <v>-78.39415625205713</v>
      </c>
      <c r="AA19" s="153">
        <f>SUM(AA20:AA23)</f>
        <v>272162863</v>
      </c>
    </row>
    <row r="20" spans="1:27" ht="13.5">
      <c r="A20" s="138" t="s">
        <v>89</v>
      </c>
      <c r="B20" s="136"/>
      <c r="C20" s="155">
        <v>4379880</v>
      </c>
      <c r="D20" s="155"/>
      <c r="E20" s="156">
        <v>4741618</v>
      </c>
      <c r="F20" s="60">
        <v>4741618</v>
      </c>
      <c r="G20" s="60">
        <v>582162</v>
      </c>
      <c r="H20" s="60">
        <v>551772</v>
      </c>
      <c r="I20" s="60">
        <v>417370</v>
      </c>
      <c r="J20" s="60">
        <v>1551304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1551304</v>
      </c>
      <c r="X20" s="60">
        <v>1185405</v>
      </c>
      <c r="Y20" s="60">
        <v>365899</v>
      </c>
      <c r="Z20" s="140">
        <v>30.87</v>
      </c>
      <c r="AA20" s="155">
        <v>4741618</v>
      </c>
    </row>
    <row r="21" spans="1:27" ht="13.5">
      <c r="A21" s="138" t="s">
        <v>90</v>
      </c>
      <c r="B21" s="136"/>
      <c r="C21" s="155">
        <v>36454062</v>
      </c>
      <c r="D21" s="155"/>
      <c r="E21" s="156">
        <v>213722742</v>
      </c>
      <c r="F21" s="60">
        <v>213722742</v>
      </c>
      <c r="G21" s="60">
        <v>3699008</v>
      </c>
      <c r="H21" s="60">
        <v>3582583</v>
      </c>
      <c r="I21" s="60">
        <v>5497317</v>
      </c>
      <c r="J21" s="60">
        <v>12778908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12778908</v>
      </c>
      <c r="X21" s="60">
        <v>53430686</v>
      </c>
      <c r="Y21" s="60">
        <v>-40651778</v>
      </c>
      <c r="Z21" s="140">
        <v>-76.08</v>
      </c>
      <c r="AA21" s="155">
        <v>213722742</v>
      </c>
    </row>
    <row r="22" spans="1:27" ht="13.5">
      <c r="A22" s="138" t="s">
        <v>91</v>
      </c>
      <c r="B22" s="136"/>
      <c r="C22" s="157">
        <v>1087414</v>
      </c>
      <c r="D22" s="157"/>
      <c r="E22" s="158">
        <v>53698503</v>
      </c>
      <c r="F22" s="159">
        <v>53698503</v>
      </c>
      <c r="G22" s="159">
        <v>99726</v>
      </c>
      <c r="H22" s="159">
        <v>133463</v>
      </c>
      <c r="I22" s="159">
        <v>137370</v>
      </c>
      <c r="J22" s="159">
        <v>370559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370559</v>
      </c>
      <c r="X22" s="159">
        <v>13424626</v>
      </c>
      <c r="Y22" s="159">
        <v>-13054067</v>
      </c>
      <c r="Z22" s="141">
        <v>-97.24</v>
      </c>
      <c r="AA22" s="157">
        <v>53698503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507322354</v>
      </c>
      <c r="D25" s="168">
        <f>+D5+D9+D15+D19+D24</f>
        <v>0</v>
      </c>
      <c r="E25" s="169">
        <f t="shared" si="4"/>
        <v>551773387</v>
      </c>
      <c r="F25" s="73">
        <f t="shared" si="4"/>
        <v>551773387</v>
      </c>
      <c r="G25" s="73">
        <f t="shared" si="4"/>
        <v>90784198</v>
      </c>
      <c r="H25" s="73">
        <f t="shared" si="4"/>
        <v>5146623</v>
      </c>
      <c r="I25" s="73">
        <f t="shared" si="4"/>
        <v>6600825</v>
      </c>
      <c r="J25" s="73">
        <f t="shared" si="4"/>
        <v>102531646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102531646</v>
      </c>
      <c r="X25" s="73">
        <f t="shared" si="4"/>
        <v>137943349</v>
      </c>
      <c r="Y25" s="73">
        <f t="shared" si="4"/>
        <v>-35411703</v>
      </c>
      <c r="Z25" s="170">
        <f>+IF(X25&lt;&gt;0,+(Y25/X25)*100,0)</f>
        <v>-25.671192744493975</v>
      </c>
      <c r="AA25" s="168">
        <f>+AA5+AA9+AA15+AA19+AA24</f>
        <v>551773387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198292501</v>
      </c>
      <c r="D28" s="153">
        <f>SUM(D29:D31)</f>
        <v>0</v>
      </c>
      <c r="E28" s="154">
        <f t="shared" si="5"/>
        <v>120168249</v>
      </c>
      <c r="F28" s="100">
        <f t="shared" si="5"/>
        <v>120168249</v>
      </c>
      <c r="G28" s="100">
        <f t="shared" si="5"/>
        <v>6965088</v>
      </c>
      <c r="H28" s="100">
        <f t="shared" si="5"/>
        <v>9062105</v>
      </c>
      <c r="I28" s="100">
        <f t="shared" si="5"/>
        <v>8995644</v>
      </c>
      <c r="J28" s="100">
        <f t="shared" si="5"/>
        <v>25022837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25022837</v>
      </c>
      <c r="X28" s="100">
        <f t="shared" si="5"/>
        <v>30042063</v>
      </c>
      <c r="Y28" s="100">
        <f t="shared" si="5"/>
        <v>-5019226</v>
      </c>
      <c r="Z28" s="137">
        <f>+IF(X28&lt;&gt;0,+(Y28/X28)*100,0)</f>
        <v>-16.707327988760294</v>
      </c>
      <c r="AA28" s="153">
        <f>SUM(AA29:AA31)</f>
        <v>120168249</v>
      </c>
    </row>
    <row r="29" spans="1:27" ht="13.5">
      <c r="A29" s="138" t="s">
        <v>75</v>
      </c>
      <c r="B29" s="136"/>
      <c r="C29" s="155">
        <v>162433773</v>
      </c>
      <c r="D29" s="155"/>
      <c r="E29" s="156">
        <v>29489971</v>
      </c>
      <c r="F29" s="60">
        <v>29489971</v>
      </c>
      <c r="G29" s="60">
        <v>2362870</v>
      </c>
      <c r="H29" s="60">
        <v>4385363</v>
      </c>
      <c r="I29" s="60">
        <v>3030308</v>
      </c>
      <c r="J29" s="60">
        <v>9778541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9778541</v>
      </c>
      <c r="X29" s="60">
        <v>7372493</v>
      </c>
      <c r="Y29" s="60">
        <v>2406048</v>
      </c>
      <c r="Z29" s="140">
        <v>32.64</v>
      </c>
      <c r="AA29" s="155">
        <v>29489971</v>
      </c>
    </row>
    <row r="30" spans="1:27" ht="13.5">
      <c r="A30" s="138" t="s">
        <v>76</v>
      </c>
      <c r="B30" s="136"/>
      <c r="C30" s="157">
        <v>29289724</v>
      </c>
      <c r="D30" s="157"/>
      <c r="E30" s="158">
        <v>60708187</v>
      </c>
      <c r="F30" s="159">
        <v>60708187</v>
      </c>
      <c r="G30" s="159">
        <v>2533177</v>
      </c>
      <c r="H30" s="159">
        <v>1225853</v>
      </c>
      <c r="I30" s="159">
        <v>2224720</v>
      </c>
      <c r="J30" s="159">
        <v>5983750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5983750</v>
      </c>
      <c r="X30" s="159">
        <v>15177047</v>
      </c>
      <c r="Y30" s="159">
        <v>-9193297</v>
      </c>
      <c r="Z30" s="141">
        <v>-60.57</v>
      </c>
      <c r="AA30" s="157">
        <v>60708187</v>
      </c>
    </row>
    <row r="31" spans="1:27" ht="13.5">
      <c r="A31" s="138" t="s">
        <v>77</v>
      </c>
      <c r="B31" s="136"/>
      <c r="C31" s="155">
        <v>6569004</v>
      </c>
      <c r="D31" s="155"/>
      <c r="E31" s="156">
        <v>29970091</v>
      </c>
      <c r="F31" s="60">
        <v>29970091</v>
      </c>
      <c r="G31" s="60">
        <v>2069041</v>
      </c>
      <c r="H31" s="60">
        <v>3450889</v>
      </c>
      <c r="I31" s="60">
        <v>3740616</v>
      </c>
      <c r="J31" s="60">
        <v>9260546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9260546</v>
      </c>
      <c r="X31" s="60">
        <v>7492523</v>
      </c>
      <c r="Y31" s="60">
        <v>1768023</v>
      </c>
      <c r="Z31" s="140">
        <v>23.6</v>
      </c>
      <c r="AA31" s="155">
        <v>29970091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29162690</v>
      </c>
      <c r="F32" s="100">
        <f t="shared" si="6"/>
        <v>29162690</v>
      </c>
      <c r="G32" s="100">
        <f t="shared" si="6"/>
        <v>3161718</v>
      </c>
      <c r="H32" s="100">
        <f t="shared" si="6"/>
        <v>3378994</v>
      </c>
      <c r="I32" s="100">
        <f t="shared" si="6"/>
        <v>3456964</v>
      </c>
      <c r="J32" s="100">
        <f t="shared" si="6"/>
        <v>9997676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9997676</v>
      </c>
      <c r="X32" s="100">
        <f t="shared" si="6"/>
        <v>7290673</v>
      </c>
      <c r="Y32" s="100">
        <f t="shared" si="6"/>
        <v>2707003</v>
      </c>
      <c r="Z32" s="137">
        <f>+IF(X32&lt;&gt;0,+(Y32/X32)*100,0)</f>
        <v>37.12967239101246</v>
      </c>
      <c r="AA32" s="153">
        <f>SUM(AA33:AA37)</f>
        <v>29162690</v>
      </c>
    </row>
    <row r="33" spans="1:27" ht="13.5">
      <c r="A33" s="138" t="s">
        <v>79</v>
      </c>
      <c r="B33" s="136"/>
      <c r="C33" s="155"/>
      <c r="D33" s="155"/>
      <c r="E33" s="156">
        <v>29162690</v>
      </c>
      <c r="F33" s="60">
        <v>29162690</v>
      </c>
      <c r="G33" s="60">
        <v>3161718</v>
      </c>
      <c r="H33" s="60">
        <v>3378994</v>
      </c>
      <c r="I33" s="60">
        <v>3456964</v>
      </c>
      <c r="J33" s="60">
        <v>9997676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9997676</v>
      </c>
      <c r="X33" s="60">
        <v>7290673</v>
      </c>
      <c r="Y33" s="60">
        <v>2707003</v>
      </c>
      <c r="Z33" s="140">
        <v>37.13</v>
      </c>
      <c r="AA33" s="155">
        <v>29162690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23170765</v>
      </c>
      <c r="F38" s="100">
        <f t="shared" si="7"/>
        <v>23170765</v>
      </c>
      <c r="G38" s="100">
        <f t="shared" si="7"/>
        <v>777200</v>
      </c>
      <c r="H38" s="100">
        <f t="shared" si="7"/>
        <v>1382900</v>
      </c>
      <c r="I38" s="100">
        <f t="shared" si="7"/>
        <v>11382012</v>
      </c>
      <c r="J38" s="100">
        <f t="shared" si="7"/>
        <v>13542112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13542112</v>
      </c>
      <c r="X38" s="100">
        <f t="shared" si="7"/>
        <v>5792691</v>
      </c>
      <c r="Y38" s="100">
        <f t="shared" si="7"/>
        <v>7749421</v>
      </c>
      <c r="Z38" s="137">
        <f>+IF(X38&lt;&gt;0,+(Y38/X38)*100,0)</f>
        <v>133.7792918697027</v>
      </c>
      <c r="AA38" s="153">
        <f>SUM(AA39:AA41)</f>
        <v>23170765</v>
      </c>
    </row>
    <row r="39" spans="1:27" ht="13.5">
      <c r="A39" s="138" t="s">
        <v>85</v>
      </c>
      <c r="B39" s="136"/>
      <c r="C39" s="155"/>
      <c r="D39" s="155"/>
      <c r="E39" s="156">
        <v>23170765</v>
      </c>
      <c r="F39" s="60">
        <v>23170765</v>
      </c>
      <c r="G39" s="60">
        <v>777200</v>
      </c>
      <c r="H39" s="60">
        <v>1382900</v>
      </c>
      <c r="I39" s="60">
        <v>11382012</v>
      </c>
      <c r="J39" s="60">
        <v>13542112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13542112</v>
      </c>
      <c r="X39" s="60">
        <v>5792691</v>
      </c>
      <c r="Y39" s="60">
        <v>7749421</v>
      </c>
      <c r="Z39" s="140">
        <v>133.78</v>
      </c>
      <c r="AA39" s="155">
        <v>23170765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100697380</v>
      </c>
      <c r="D42" s="153">
        <f>SUM(D43:D46)</f>
        <v>0</v>
      </c>
      <c r="E42" s="154">
        <f t="shared" si="8"/>
        <v>137766500</v>
      </c>
      <c r="F42" s="100">
        <f t="shared" si="8"/>
        <v>137766500</v>
      </c>
      <c r="G42" s="100">
        <f t="shared" si="8"/>
        <v>14998439</v>
      </c>
      <c r="H42" s="100">
        <f t="shared" si="8"/>
        <v>29509265</v>
      </c>
      <c r="I42" s="100">
        <f t="shared" si="8"/>
        <v>15126032</v>
      </c>
      <c r="J42" s="100">
        <f t="shared" si="8"/>
        <v>59633736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59633736</v>
      </c>
      <c r="X42" s="100">
        <f t="shared" si="8"/>
        <v>34441625</v>
      </c>
      <c r="Y42" s="100">
        <f t="shared" si="8"/>
        <v>25192111</v>
      </c>
      <c r="Z42" s="137">
        <f>+IF(X42&lt;&gt;0,+(Y42/X42)*100,0)</f>
        <v>73.14437399512944</v>
      </c>
      <c r="AA42" s="153">
        <f>SUM(AA43:AA46)</f>
        <v>137766500</v>
      </c>
    </row>
    <row r="43" spans="1:27" ht="13.5">
      <c r="A43" s="138" t="s">
        <v>89</v>
      </c>
      <c r="B43" s="136"/>
      <c r="C43" s="155">
        <v>21917044</v>
      </c>
      <c r="D43" s="155"/>
      <c r="E43" s="156">
        <v>34602363</v>
      </c>
      <c r="F43" s="60">
        <v>34602363</v>
      </c>
      <c r="G43" s="60">
        <v>4141458</v>
      </c>
      <c r="H43" s="60">
        <v>2850489</v>
      </c>
      <c r="I43" s="60">
        <v>1853175</v>
      </c>
      <c r="J43" s="60">
        <v>8845122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8845122</v>
      </c>
      <c r="X43" s="60">
        <v>8650591</v>
      </c>
      <c r="Y43" s="60">
        <v>194531</v>
      </c>
      <c r="Z43" s="140">
        <v>2.25</v>
      </c>
      <c r="AA43" s="155">
        <v>34602363</v>
      </c>
    </row>
    <row r="44" spans="1:27" ht="13.5">
      <c r="A44" s="138" t="s">
        <v>90</v>
      </c>
      <c r="B44" s="136"/>
      <c r="C44" s="155">
        <v>78780336</v>
      </c>
      <c r="D44" s="155"/>
      <c r="E44" s="156">
        <v>101016449</v>
      </c>
      <c r="F44" s="60">
        <v>101016449</v>
      </c>
      <c r="G44" s="60">
        <v>10693370</v>
      </c>
      <c r="H44" s="60">
        <v>26450630</v>
      </c>
      <c r="I44" s="60">
        <v>12927830</v>
      </c>
      <c r="J44" s="60">
        <v>50071830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50071830</v>
      </c>
      <c r="X44" s="60">
        <v>25254112</v>
      </c>
      <c r="Y44" s="60">
        <v>24817718</v>
      </c>
      <c r="Z44" s="140">
        <v>98.27</v>
      </c>
      <c r="AA44" s="155">
        <v>101016449</v>
      </c>
    </row>
    <row r="45" spans="1:27" ht="13.5">
      <c r="A45" s="138" t="s">
        <v>91</v>
      </c>
      <c r="B45" s="136"/>
      <c r="C45" s="157"/>
      <c r="D45" s="157"/>
      <c r="E45" s="158">
        <v>2147688</v>
      </c>
      <c r="F45" s="159">
        <v>2147688</v>
      </c>
      <c r="G45" s="159">
        <v>163611</v>
      </c>
      <c r="H45" s="159">
        <v>208146</v>
      </c>
      <c r="I45" s="159">
        <v>345027</v>
      </c>
      <c r="J45" s="159">
        <v>716784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716784</v>
      </c>
      <c r="X45" s="159">
        <v>536922</v>
      </c>
      <c r="Y45" s="159">
        <v>179862</v>
      </c>
      <c r="Z45" s="141">
        <v>33.5</v>
      </c>
      <c r="AA45" s="157">
        <v>2147688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298989881</v>
      </c>
      <c r="D48" s="168">
        <f>+D28+D32+D38+D42+D47</f>
        <v>0</v>
      </c>
      <c r="E48" s="169">
        <f t="shared" si="9"/>
        <v>310268204</v>
      </c>
      <c r="F48" s="73">
        <f t="shared" si="9"/>
        <v>310268204</v>
      </c>
      <c r="G48" s="73">
        <f t="shared" si="9"/>
        <v>25902445</v>
      </c>
      <c r="H48" s="73">
        <f t="shared" si="9"/>
        <v>43333264</v>
      </c>
      <c r="I48" s="73">
        <f t="shared" si="9"/>
        <v>38960652</v>
      </c>
      <c r="J48" s="73">
        <f t="shared" si="9"/>
        <v>108196361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108196361</v>
      </c>
      <c r="X48" s="73">
        <f t="shared" si="9"/>
        <v>77567052</v>
      </c>
      <c r="Y48" s="73">
        <f t="shared" si="9"/>
        <v>30629309</v>
      </c>
      <c r="Z48" s="170">
        <f>+IF(X48&lt;&gt;0,+(Y48/X48)*100,0)</f>
        <v>39.48752493520058</v>
      </c>
      <c r="AA48" s="168">
        <f>+AA28+AA32+AA38+AA42+AA47</f>
        <v>310268204</v>
      </c>
    </row>
    <row r="49" spans="1:27" ht="13.5">
      <c r="A49" s="148" t="s">
        <v>49</v>
      </c>
      <c r="B49" s="149"/>
      <c r="C49" s="171">
        <f aca="true" t="shared" si="10" ref="C49:Y49">+C25-C48</f>
        <v>208332473</v>
      </c>
      <c r="D49" s="171">
        <f>+D25-D48</f>
        <v>0</v>
      </c>
      <c r="E49" s="172">
        <f t="shared" si="10"/>
        <v>241505183</v>
      </c>
      <c r="F49" s="173">
        <f t="shared" si="10"/>
        <v>241505183</v>
      </c>
      <c r="G49" s="173">
        <f t="shared" si="10"/>
        <v>64881753</v>
      </c>
      <c r="H49" s="173">
        <f t="shared" si="10"/>
        <v>-38186641</v>
      </c>
      <c r="I49" s="173">
        <f t="shared" si="10"/>
        <v>-32359827</v>
      </c>
      <c r="J49" s="173">
        <f t="shared" si="10"/>
        <v>-5664715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-5664715</v>
      </c>
      <c r="X49" s="173">
        <f>IF(F25=F48,0,X25-X48)</f>
        <v>60376297</v>
      </c>
      <c r="Y49" s="173">
        <f t="shared" si="10"/>
        <v>-66041012</v>
      </c>
      <c r="Z49" s="174">
        <f>+IF(X49&lt;&gt;0,+(Y49/X49)*100,0)</f>
        <v>-109.38234916924434</v>
      </c>
      <c r="AA49" s="171">
        <f>+AA25-AA48</f>
        <v>241505183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4379880</v>
      </c>
      <c r="D7" s="155">
        <v>0</v>
      </c>
      <c r="E7" s="156">
        <v>4741618</v>
      </c>
      <c r="F7" s="60">
        <v>4741618</v>
      </c>
      <c r="G7" s="60">
        <v>582162</v>
      </c>
      <c r="H7" s="60">
        <v>551772</v>
      </c>
      <c r="I7" s="60">
        <v>417370</v>
      </c>
      <c r="J7" s="60">
        <v>1551304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1551304</v>
      </c>
      <c r="X7" s="60">
        <v>1185405</v>
      </c>
      <c r="Y7" s="60">
        <v>365899</v>
      </c>
      <c r="Z7" s="140">
        <v>30.87</v>
      </c>
      <c r="AA7" s="155">
        <v>4741618</v>
      </c>
    </row>
    <row r="8" spans="1:27" ht="13.5">
      <c r="A8" s="183" t="s">
        <v>104</v>
      </c>
      <c r="B8" s="182"/>
      <c r="C8" s="155">
        <v>36454062</v>
      </c>
      <c r="D8" s="155">
        <v>0</v>
      </c>
      <c r="E8" s="156">
        <v>35993742</v>
      </c>
      <c r="F8" s="60">
        <v>35993742</v>
      </c>
      <c r="G8" s="60">
        <v>3699008</v>
      </c>
      <c r="H8" s="60">
        <v>3582583</v>
      </c>
      <c r="I8" s="60">
        <v>5497317</v>
      </c>
      <c r="J8" s="60">
        <v>12778908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12778908</v>
      </c>
      <c r="X8" s="60">
        <v>8998436</v>
      </c>
      <c r="Y8" s="60">
        <v>3780472</v>
      </c>
      <c r="Z8" s="140">
        <v>42.01</v>
      </c>
      <c r="AA8" s="155">
        <v>35993742</v>
      </c>
    </row>
    <row r="9" spans="1:27" ht="13.5">
      <c r="A9" s="183" t="s">
        <v>105</v>
      </c>
      <c r="B9" s="182"/>
      <c r="C9" s="155">
        <v>1087414</v>
      </c>
      <c r="D9" s="155">
        <v>0</v>
      </c>
      <c r="E9" s="156">
        <v>1698503</v>
      </c>
      <c r="F9" s="60">
        <v>1698503</v>
      </c>
      <c r="G9" s="60">
        <v>99726</v>
      </c>
      <c r="H9" s="60">
        <v>133463</v>
      </c>
      <c r="I9" s="60">
        <v>137370</v>
      </c>
      <c r="J9" s="60">
        <v>370559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370559</v>
      </c>
      <c r="X9" s="60">
        <v>424626</v>
      </c>
      <c r="Y9" s="60">
        <v>-54067</v>
      </c>
      <c r="Z9" s="140">
        <v>-12.73</v>
      </c>
      <c r="AA9" s="155">
        <v>1698503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103940</v>
      </c>
      <c r="D12" s="155">
        <v>0</v>
      </c>
      <c r="E12" s="156">
        <v>164674</v>
      </c>
      <c r="F12" s="60">
        <v>164674</v>
      </c>
      <c r="G12" s="60">
        <v>4205</v>
      </c>
      <c r="H12" s="60">
        <v>5700</v>
      </c>
      <c r="I12" s="60">
        <v>6649</v>
      </c>
      <c r="J12" s="60">
        <v>16554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16554</v>
      </c>
      <c r="X12" s="60">
        <v>41169</v>
      </c>
      <c r="Y12" s="60">
        <v>-24615</v>
      </c>
      <c r="Z12" s="140">
        <v>-59.79</v>
      </c>
      <c r="AA12" s="155">
        <v>164674</v>
      </c>
    </row>
    <row r="13" spans="1:27" ht="13.5">
      <c r="A13" s="181" t="s">
        <v>109</v>
      </c>
      <c r="B13" s="185"/>
      <c r="C13" s="155">
        <v>12524641</v>
      </c>
      <c r="D13" s="155">
        <v>0</v>
      </c>
      <c r="E13" s="156">
        <v>12870000</v>
      </c>
      <c r="F13" s="60">
        <v>12870000</v>
      </c>
      <c r="G13" s="60">
        <v>886301</v>
      </c>
      <c r="H13" s="60">
        <v>384634</v>
      </c>
      <c r="I13" s="60">
        <v>0</v>
      </c>
      <c r="J13" s="60">
        <v>1270935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1270935</v>
      </c>
      <c r="X13" s="60">
        <v>3217500</v>
      </c>
      <c r="Y13" s="60">
        <v>-1946565</v>
      </c>
      <c r="Z13" s="140">
        <v>-60.5</v>
      </c>
      <c r="AA13" s="155">
        <v>12870000</v>
      </c>
    </row>
    <row r="14" spans="1:27" ht="13.5">
      <c r="A14" s="181" t="s">
        <v>110</v>
      </c>
      <c r="B14" s="185"/>
      <c r="C14" s="155">
        <v>1538146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174928000</v>
      </c>
      <c r="D19" s="155">
        <v>0</v>
      </c>
      <c r="E19" s="156">
        <v>218529850</v>
      </c>
      <c r="F19" s="60">
        <v>218529850</v>
      </c>
      <c r="G19" s="60">
        <v>80153000</v>
      </c>
      <c r="H19" s="60">
        <v>92008</v>
      </c>
      <c r="I19" s="60">
        <v>43283</v>
      </c>
      <c r="J19" s="60">
        <v>80288291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80288291</v>
      </c>
      <c r="X19" s="60">
        <v>54632463</v>
      </c>
      <c r="Y19" s="60">
        <v>25655828</v>
      </c>
      <c r="Z19" s="140">
        <v>46.96</v>
      </c>
      <c r="AA19" s="155">
        <v>218529850</v>
      </c>
    </row>
    <row r="20" spans="1:27" ht="13.5">
      <c r="A20" s="181" t="s">
        <v>35</v>
      </c>
      <c r="B20" s="185"/>
      <c r="C20" s="155">
        <v>679842</v>
      </c>
      <c r="D20" s="155">
        <v>0</v>
      </c>
      <c r="E20" s="156">
        <v>36270000</v>
      </c>
      <c r="F20" s="54">
        <v>36270000</v>
      </c>
      <c r="G20" s="54">
        <v>5359796</v>
      </c>
      <c r="H20" s="54">
        <v>396463</v>
      </c>
      <c r="I20" s="54">
        <v>498836</v>
      </c>
      <c r="J20" s="54">
        <v>6255095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6255095</v>
      </c>
      <c r="X20" s="54">
        <v>9067500</v>
      </c>
      <c r="Y20" s="54">
        <v>-2812405</v>
      </c>
      <c r="Z20" s="184">
        <v>-31.02</v>
      </c>
      <c r="AA20" s="130">
        <v>36270000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231695925</v>
      </c>
      <c r="D22" s="188">
        <f>SUM(D5:D21)</f>
        <v>0</v>
      </c>
      <c r="E22" s="189">
        <f t="shared" si="0"/>
        <v>310268387</v>
      </c>
      <c r="F22" s="190">
        <f t="shared" si="0"/>
        <v>310268387</v>
      </c>
      <c r="G22" s="190">
        <f t="shared" si="0"/>
        <v>90784198</v>
      </c>
      <c r="H22" s="190">
        <f t="shared" si="0"/>
        <v>5146623</v>
      </c>
      <c r="I22" s="190">
        <f t="shared" si="0"/>
        <v>6600825</v>
      </c>
      <c r="J22" s="190">
        <f t="shared" si="0"/>
        <v>102531646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102531646</v>
      </c>
      <c r="X22" s="190">
        <f t="shared" si="0"/>
        <v>77567099</v>
      </c>
      <c r="Y22" s="190">
        <f t="shared" si="0"/>
        <v>24964547</v>
      </c>
      <c r="Z22" s="191">
        <f>+IF(X22&lt;&gt;0,+(Y22/X22)*100,0)</f>
        <v>32.18445361737713</v>
      </c>
      <c r="AA22" s="188">
        <f>SUM(AA5:AA21)</f>
        <v>310268387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68802351</v>
      </c>
      <c r="D25" s="155">
        <v>0</v>
      </c>
      <c r="E25" s="156">
        <v>118630354</v>
      </c>
      <c r="F25" s="60">
        <v>118630354</v>
      </c>
      <c r="G25" s="60">
        <v>7540056</v>
      </c>
      <c r="H25" s="60">
        <v>8229126</v>
      </c>
      <c r="I25" s="60">
        <v>14999554</v>
      </c>
      <c r="J25" s="60">
        <v>30768736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30768736</v>
      </c>
      <c r="X25" s="60">
        <v>29657589</v>
      </c>
      <c r="Y25" s="60">
        <v>1111147</v>
      </c>
      <c r="Z25" s="140">
        <v>3.75</v>
      </c>
      <c r="AA25" s="155">
        <v>118630354</v>
      </c>
    </row>
    <row r="26" spans="1:27" ht="13.5">
      <c r="A26" s="183" t="s">
        <v>38</v>
      </c>
      <c r="B26" s="182"/>
      <c r="C26" s="155">
        <v>6556917</v>
      </c>
      <c r="D26" s="155">
        <v>0</v>
      </c>
      <c r="E26" s="156">
        <v>10353575</v>
      </c>
      <c r="F26" s="60">
        <v>10353575</v>
      </c>
      <c r="G26" s="60">
        <v>412989</v>
      </c>
      <c r="H26" s="60">
        <v>652698</v>
      </c>
      <c r="I26" s="60">
        <v>681523</v>
      </c>
      <c r="J26" s="60">
        <v>1747210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1747210</v>
      </c>
      <c r="X26" s="60">
        <v>2588394</v>
      </c>
      <c r="Y26" s="60">
        <v>-841184</v>
      </c>
      <c r="Z26" s="140">
        <v>-32.5</v>
      </c>
      <c r="AA26" s="155">
        <v>10353575</v>
      </c>
    </row>
    <row r="27" spans="1:27" ht="13.5">
      <c r="A27" s="183" t="s">
        <v>118</v>
      </c>
      <c r="B27" s="182"/>
      <c r="C27" s="155">
        <v>28460492</v>
      </c>
      <c r="D27" s="155">
        <v>0</v>
      </c>
      <c r="E27" s="156">
        <v>18556591</v>
      </c>
      <c r="F27" s="60">
        <v>18556591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4639148</v>
      </c>
      <c r="Y27" s="60">
        <v>-4639148</v>
      </c>
      <c r="Z27" s="140">
        <v>-100</v>
      </c>
      <c r="AA27" s="155">
        <v>18556591</v>
      </c>
    </row>
    <row r="28" spans="1:27" ht="13.5">
      <c r="A28" s="183" t="s">
        <v>39</v>
      </c>
      <c r="B28" s="182"/>
      <c r="C28" s="155">
        <v>28223791</v>
      </c>
      <c r="D28" s="155">
        <v>0</v>
      </c>
      <c r="E28" s="156">
        <v>33414000</v>
      </c>
      <c r="F28" s="60">
        <v>33414000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8353500</v>
      </c>
      <c r="Y28" s="60">
        <v>-8353500</v>
      </c>
      <c r="Z28" s="140">
        <v>-100</v>
      </c>
      <c r="AA28" s="155">
        <v>33414000</v>
      </c>
    </row>
    <row r="29" spans="1:27" ht="13.5">
      <c r="A29" s="183" t="s">
        <v>40</v>
      </c>
      <c r="B29" s="182"/>
      <c r="C29" s="155">
        <v>1065933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57933017</v>
      </c>
      <c r="D30" s="155">
        <v>0</v>
      </c>
      <c r="E30" s="156">
        <v>51449145</v>
      </c>
      <c r="F30" s="60">
        <v>51449145</v>
      </c>
      <c r="G30" s="60">
        <v>4386048</v>
      </c>
      <c r="H30" s="60">
        <v>19956281</v>
      </c>
      <c r="I30" s="60">
        <v>3537941</v>
      </c>
      <c r="J30" s="60">
        <v>27880270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27880270</v>
      </c>
      <c r="X30" s="60">
        <v>12862286</v>
      </c>
      <c r="Y30" s="60">
        <v>15017984</v>
      </c>
      <c r="Z30" s="140">
        <v>116.76</v>
      </c>
      <c r="AA30" s="155">
        <v>51449145</v>
      </c>
    </row>
    <row r="31" spans="1:27" ht="13.5">
      <c r="A31" s="183" t="s">
        <v>120</v>
      </c>
      <c r="B31" s="182"/>
      <c r="C31" s="155">
        <v>14303871</v>
      </c>
      <c r="D31" s="155">
        <v>0</v>
      </c>
      <c r="E31" s="156">
        <v>26032000</v>
      </c>
      <c r="F31" s="60">
        <v>26032000</v>
      </c>
      <c r="G31" s="60">
        <v>1965161</v>
      </c>
      <c r="H31" s="60">
        <v>4240542</v>
      </c>
      <c r="I31" s="60">
        <v>4607948</v>
      </c>
      <c r="J31" s="60">
        <v>10813651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10813651</v>
      </c>
      <c r="X31" s="60">
        <v>6508000</v>
      </c>
      <c r="Y31" s="60">
        <v>4305651</v>
      </c>
      <c r="Z31" s="140">
        <v>66.16</v>
      </c>
      <c r="AA31" s="155">
        <v>26032000</v>
      </c>
    </row>
    <row r="32" spans="1:27" ht="13.5">
      <c r="A32" s="183" t="s">
        <v>121</v>
      </c>
      <c r="B32" s="182"/>
      <c r="C32" s="155">
        <v>6569004</v>
      </c>
      <c r="D32" s="155">
        <v>0</v>
      </c>
      <c r="E32" s="156">
        <v>21659907</v>
      </c>
      <c r="F32" s="60">
        <v>21659907</v>
      </c>
      <c r="G32" s="60">
        <v>684270</v>
      </c>
      <c r="H32" s="60">
        <v>1075255</v>
      </c>
      <c r="I32" s="60">
        <v>828279</v>
      </c>
      <c r="J32" s="60">
        <v>2587804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2587804</v>
      </c>
      <c r="X32" s="60">
        <v>5414977</v>
      </c>
      <c r="Y32" s="60">
        <v>-2827173</v>
      </c>
      <c r="Z32" s="140">
        <v>-52.21</v>
      </c>
      <c r="AA32" s="155">
        <v>21659907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3168579</v>
      </c>
      <c r="F33" s="60">
        <v>3168579</v>
      </c>
      <c r="G33" s="60">
        <v>1777626</v>
      </c>
      <c r="H33" s="60">
        <v>1413250</v>
      </c>
      <c r="I33" s="60">
        <v>65747</v>
      </c>
      <c r="J33" s="60">
        <v>3256623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3256623</v>
      </c>
      <c r="X33" s="60">
        <v>792145</v>
      </c>
      <c r="Y33" s="60">
        <v>2464478</v>
      </c>
      <c r="Z33" s="140">
        <v>311.11</v>
      </c>
      <c r="AA33" s="155">
        <v>3168579</v>
      </c>
    </row>
    <row r="34" spans="1:27" ht="13.5">
      <c r="A34" s="183" t="s">
        <v>43</v>
      </c>
      <c r="B34" s="182"/>
      <c r="C34" s="155">
        <v>87074505</v>
      </c>
      <c r="D34" s="155">
        <v>0</v>
      </c>
      <c r="E34" s="156">
        <v>27004053</v>
      </c>
      <c r="F34" s="60">
        <v>27004053</v>
      </c>
      <c r="G34" s="60">
        <v>9136295</v>
      </c>
      <c r="H34" s="60">
        <v>7766112</v>
      </c>
      <c r="I34" s="60">
        <v>14239660</v>
      </c>
      <c r="J34" s="60">
        <v>31142067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31142067</v>
      </c>
      <c r="X34" s="60">
        <v>6751013</v>
      </c>
      <c r="Y34" s="60">
        <v>24391054</v>
      </c>
      <c r="Z34" s="140">
        <v>361.29</v>
      </c>
      <c r="AA34" s="155">
        <v>27004053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298989881</v>
      </c>
      <c r="D36" s="188">
        <f>SUM(D25:D35)</f>
        <v>0</v>
      </c>
      <c r="E36" s="189">
        <f t="shared" si="1"/>
        <v>310268204</v>
      </c>
      <c r="F36" s="190">
        <f t="shared" si="1"/>
        <v>310268204</v>
      </c>
      <c r="G36" s="190">
        <f t="shared" si="1"/>
        <v>25902445</v>
      </c>
      <c r="H36" s="190">
        <f t="shared" si="1"/>
        <v>43333264</v>
      </c>
      <c r="I36" s="190">
        <f t="shared" si="1"/>
        <v>38960652</v>
      </c>
      <c r="J36" s="190">
        <f t="shared" si="1"/>
        <v>108196361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108196361</v>
      </c>
      <c r="X36" s="190">
        <f t="shared" si="1"/>
        <v>77567052</v>
      </c>
      <c r="Y36" s="190">
        <f t="shared" si="1"/>
        <v>30629309</v>
      </c>
      <c r="Z36" s="191">
        <f>+IF(X36&lt;&gt;0,+(Y36/X36)*100,0)</f>
        <v>39.48752493520058</v>
      </c>
      <c r="AA36" s="188">
        <f>SUM(AA25:AA35)</f>
        <v>310268204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-67293956</v>
      </c>
      <c r="D38" s="199">
        <f>+D22-D36</f>
        <v>0</v>
      </c>
      <c r="E38" s="200">
        <f t="shared" si="2"/>
        <v>183</v>
      </c>
      <c r="F38" s="106">
        <f t="shared" si="2"/>
        <v>183</v>
      </c>
      <c r="G38" s="106">
        <f t="shared" si="2"/>
        <v>64881753</v>
      </c>
      <c r="H38" s="106">
        <f t="shared" si="2"/>
        <v>-38186641</v>
      </c>
      <c r="I38" s="106">
        <f t="shared" si="2"/>
        <v>-32359827</v>
      </c>
      <c r="J38" s="106">
        <f t="shared" si="2"/>
        <v>-5664715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-5664715</v>
      </c>
      <c r="X38" s="106">
        <f>IF(F22=F36,0,X22-X36)</f>
        <v>47</v>
      </c>
      <c r="Y38" s="106">
        <f t="shared" si="2"/>
        <v>-5664762</v>
      </c>
      <c r="Z38" s="201">
        <f>+IF(X38&lt;&gt;0,+(Y38/X38)*100,0)</f>
        <v>-12052685.10638298</v>
      </c>
      <c r="AA38" s="199">
        <f>+AA22-AA36</f>
        <v>183</v>
      </c>
    </row>
    <row r="39" spans="1:27" ht="13.5">
      <c r="A39" s="181" t="s">
        <v>46</v>
      </c>
      <c r="B39" s="185"/>
      <c r="C39" s="155">
        <v>275626429</v>
      </c>
      <c r="D39" s="155">
        <v>0</v>
      </c>
      <c r="E39" s="156">
        <v>238505000</v>
      </c>
      <c r="F39" s="60">
        <v>238505000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59626250</v>
      </c>
      <c r="Y39" s="60">
        <v>-59626250</v>
      </c>
      <c r="Z39" s="140">
        <v>-100</v>
      </c>
      <c r="AA39" s="155">
        <v>238505000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3000000</v>
      </c>
      <c r="F41" s="60">
        <v>3000000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750000</v>
      </c>
      <c r="Y41" s="202">
        <v>-750000</v>
      </c>
      <c r="Z41" s="203">
        <v>-100</v>
      </c>
      <c r="AA41" s="204">
        <v>3000000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208332473</v>
      </c>
      <c r="D42" s="206">
        <f>SUM(D38:D41)</f>
        <v>0</v>
      </c>
      <c r="E42" s="207">
        <f t="shared" si="3"/>
        <v>241505183</v>
      </c>
      <c r="F42" s="88">
        <f t="shared" si="3"/>
        <v>241505183</v>
      </c>
      <c r="G42" s="88">
        <f t="shared" si="3"/>
        <v>64881753</v>
      </c>
      <c r="H42" s="88">
        <f t="shared" si="3"/>
        <v>-38186641</v>
      </c>
      <c r="I42" s="88">
        <f t="shared" si="3"/>
        <v>-32359827</v>
      </c>
      <c r="J42" s="88">
        <f t="shared" si="3"/>
        <v>-5664715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-5664715</v>
      </c>
      <c r="X42" s="88">
        <f t="shared" si="3"/>
        <v>60376297</v>
      </c>
      <c r="Y42" s="88">
        <f t="shared" si="3"/>
        <v>-66041012</v>
      </c>
      <c r="Z42" s="208">
        <f>+IF(X42&lt;&gt;0,+(Y42/X42)*100,0)</f>
        <v>-109.38234916924434</v>
      </c>
      <c r="AA42" s="206">
        <f>SUM(AA38:AA41)</f>
        <v>241505183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208332473</v>
      </c>
      <c r="D44" s="210">
        <f>+D42-D43</f>
        <v>0</v>
      </c>
      <c r="E44" s="211">
        <f t="shared" si="4"/>
        <v>241505183</v>
      </c>
      <c r="F44" s="77">
        <f t="shared" si="4"/>
        <v>241505183</v>
      </c>
      <c r="G44" s="77">
        <f t="shared" si="4"/>
        <v>64881753</v>
      </c>
      <c r="H44" s="77">
        <f t="shared" si="4"/>
        <v>-38186641</v>
      </c>
      <c r="I44" s="77">
        <f t="shared" si="4"/>
        <v>-32359827</v>
      </c>
      <c r="J44" s="77">
        <f t="shared" si="4"/>
        <v>-5664715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-5664715</v>
      </c>
      <c r="X44" s="77">
        <f t="shared" si="4"/>
        <v>60376297</v>
      </c>
      <c r="Y44" s="77">
        <f t="shared" si="4"/>
        <v>-66041012</v>
      </c>
      <c r="Z44" s="212">
        <f>+IF(X44&lt;&gt;0,+(Y44/X44)*100,0)</f>
        <v>-109.38234916924434</v>
      </c>
      <c r="AA44" s="210">
        <f>+AA42-AA43</f>
        <v>241505183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208332473</v>
      </c>
      <c r="D46" s="206">
        <f>SUM(D44:D45)</f>
        <v>0</v>
      </c>
      <c r="E46" s="207">
        <f t="shared" si="5"/>
        <v>241505183</v>
      </c>
      <c r="F46" s="88">
        <f t="shared" si="5"/>
        <v>241505183</v>
      </c>
      <c r="G46" s="88">
        <f t="shared" si="5"/>
        <v>64881753</v>
      </c>
      <c r="H46" s="88">
        <f t="shared" si="5"/>
        <v>-38186641</v>
      </c>
      <c r="I46" s="88">
        <f t="shared" si="5"/>
        <v>-32359827</v>
      </c>
      <c r="J46" s="88">
        <f t="shared" si="5"/>
        <v>-5664715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-5664715</v>
      </c>
      <c r="X46" s="88">
        <f t="shared" si="5"/>
        <v>60376297</v>
      </c>
      <c r="Y46" s="88">
        <f t="shared" si="5"/>
        <v>-66041012</v>
      </c>
      <c r="Z46" s="208">
        <f>+IF(X46&lt;&gt;0,+(Y46/X46)*100,0)</f>
        <v>-109.38234916924434</v>
      </c>
      <c r="AA46" s="206">
        <f>SUM(AA44:AA45)</f>
        <v>241505183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208332473</v>
      </c>
      <c r="D48" s="217">
        <f>SUM(D46:D47)</f>
        <v>0</v>
      </c>
      <c r="E48" s="218">
        <f t="shared" si="6"/>
        <v>241505183</v>
      </c>
      <c r="F48" s="219">
        <f t="shared" si="6"/>
        <v>241505183</v>
      </c>
      <c r="G48" s="219">
        <f t="shared" si="6"/>
        <v>64881753</v>
      </c>
      <c r="H48" s="220">
        <f t="shared" si="6"/>
        <v>-38186641</v>
      </c>
      <c r="I48" s="220">
        <f t="shared" si="6"/>
        <v>-32359827</v>
      </c>
      <c r="J48" s="220">
        <f t="shared" si="6"/>
        <v>-5664715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-5664715</v>
      </c>
      <c r="X48" s="220">
        <f t="shared" si="6"/>
        <v>60376297</v>
      </c>
      <c r="Y48" s="220">
        <f t="shared" si="6"/>
        <v>-66041012</v>
      </c>
      <c r="Z48" s="221">
        <f>+IF(X48&lt;&gt;0,+(Y48/X48)*100,0)</f>
        <v>-109.38234916924434</v>
      </c>
      <c r="AA48" s="222">
        <f>SUM(AA46:AA47)</f>
        <v>241505183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3163388</v>
      </c>
      <c r="D5" s="153">
        <f>SUM(D6:D8)</f>
        <v>0</v>
      </c>
      <c r="E5" s="154">
        <f t="shared" si="0"/>
        <v>3000000</v>
      </c>
      <c r="F5" s="100">
        <f t="shared" si="0"/>
        <v>3000000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750000</v>
      </c>
      <c r="Y5" s="100">
        <f t="shared" si="0"/>
        <v>-750000</v>
      </c>
      <c r="Z5" s="137">
        <f>+IF(X5&lt;&gt;0,+(Y5/X5)*100,0)</f>
        <v>-100</v>
      </c>
      <c r="AA5" s="153">
        <f>SUM(AA6:AA8)</f>
        <v>3000000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3163388</v>
      </c>
      <c r="D7" s="157"/>
      <c r="E7" s="158">
        <v>3000000</v>
      </c>
      <c r="F7" s="159">
        <v>3000000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750000</v>
      </c>
      <c r="Y7" s="159">
        <v>-750000</v>
      </c>
      <c r="Z7" s="141">
        <v>-100</v>
      </c>
      <c r="AA7" s="225">
        <v>3000000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13959291</v>
      </c>
      <c r="D9" s="153">
        <f>SUM(D10:D14)</f>
        <v>0</v>
      </c>
      <c r="E9" s="154">
        <f t="shared" si="1"/>
        <v>17798000</v>
      </c>
      <c r="F9" s="100">
        <f t="shared" si="1"/>
        <v>17798000</v>
      </c>
      <c r="G9" s="100">
        <f t="shared" si="1"/>
        <v>641743</v>
      </c>
      <c r="H9" s="100">
        <f t="shared" si="1"/>
        <v>537370</v>
      </c>
      <c r="I9" s="100">
        <f t="shared" si="1"/>
        <v>1166506</v>
      </c>
      <c r="J9" s="100">
        <f t="shared" si="1"/>
        <v>2345619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2345619</v>
      </c>
      <c r="X9" s="100">
        <f t="shared" si="1"/>
        <v>4449500</v>
      </c>
      <c r="Y9" s="100">
        <f t="shared" si="1"/>
        <v>-2103881</v>
      </c>
      <c r="Z9" s="137">
        <f>+IF(X9&lt;&gt;0,+(Y9/X9)*100,0)</f>
        <v>-47.28353747612091</v>
      </c>
      <c r="AA9" s="102">
        <f>SUM(AA10:AA14)</f>
        <v>17798000</v>
      </c>
    </row>
    <row r="10" spans="1:27" ht="13.5">
      <c r="A10" s="138" t="s">
        <v>79</v>
      </c>
      <c r="B10" s="136"/>
      <c r="C10" s="155">
        <v>13959291</v>
      </c>
      <c r="D10" s="155"/>
      <c r="E10" s="156">
        <v>14000000</v>
      </c>
      <c r="F10" s="60">
        <v>14000000</v>
      </c>
      <c r="G10" s="60">
        <v>641743</v>
      </c>
      <c r="H10" s="60">
        <v>537370</v>
      </c>
      <c r="I10" s="60">
        <v>1166506</v>
      </c>
      <c r="J10" s="60">
        <v>2345619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2345619</v>
      </c>
      <c r="X10" s="60">
        <v>3500000</v>
      </c>
      <c r="Y10" s="60">
        <v>-1154381</v>
      </c>
      <c r="Z10" s="140">
        <v>-32.98</v>
      </c>
      <c r="AA10" s="62">
        <v>14000000</v>
      </c>
    </row>
    <row r="11" spans="1:27" ht="13.5">
      <c r="A11" s="138" t="s">
        <v>80</v>
      </c>
      <c r="B11" s="136"/>
      <c r="C11" s="155"/>
      <c r="D11" s="155"/>
      <c r="E11" s="156">
        <v>3798000</v>
      </c>
      <c r="F11" s="60">
        <v>3798000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949500</v>
      </c>
      <c r="Y11" s="60">
        <v>-949500</v>
      </c>
      <c r="Z11" s="140">
        <v>-100</v>
      </c>
      <c r="AA11" s="62">
        <v>3798000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47725523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>
        <v>47725523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242400188</v>
      </c>
      <c r="D19" s="153">
        <f>SUM(D20:D23)</f>
        <v>0</v>
      </c>
      <c r="E19" s="154">
        <f t="shared" si="3"/>
        <v>220707000</v>
      </c>
      <c r="F19" s="100">
        <f t="shared" si="3"/>
        <v>220707000</v>
      </c>
      <c r="G19" s="100">
        <f t="shared" si="3"/>
        <v>18000209</v>
      </c>
      <c r="H19" s="100">
        <f t="shared" si="3"/>
        <v>31716039</v>
      </c>
      <c r="I19" s="100">
        <f t="shared" si="3"/>
        <v>18681045</v>
      </c>
      <c r="J19" s="100">
        <f t="shared" si="3"/>
        <v>68397293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68397293</v>
      </c>
      <c r="X19" s="100">
        <f t="shared" si="3"/>
        <v>55176750</v>
      </c>
      <c r="Y19" s="100">
        <f t="shared" si="3"/>
        <v>13220543</v>
      </c>
      <c r="Z19" s="137">
        <f>+IF(X19&lt;&gt;0,+(Y19/X19)*100,0)</f>
        <v>23.960351053659377</v>
      </c>
      <c r="AA19" s="102">
        <f>SUM(AA20:AA23)</f>
        <v>220707000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212219434</v>
      </c>
      <c r="D21" s="155"/>
      <c r="E21" s="156">
        <v>168707000</v>
      </c>
      <c r="F21" s="60">
        <v>168707000</v>
      </c>
      <c r="G21" s="60">
        <v>11859790</v>
      </c>
      <c r="H21" s="60">
        <v>23226820</v>
      </c>
      <c r="I21" s="60">
        <v>13988347</v>
      </c>
      <c r="J21" s="60">
        <v>49074957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49074957</v>
      </c>
      <c r="X21" s="60">
        <v>42176750</v>
      </c>
      <c r="Y21" s="60">
        <v>6898207</v>
      </c>
      <c r="Z21" s="140">
        <v>16.36</v>
      </c>
      <c r="AA21" s="62">
        <v>168707000</v>
      </c>
    </row>
    <row r="22" spans="1:27" ht="13.5">
      <c r="A22" s="138" t="s">
        <v>91</v>
      </c>
      <c r="B22" s="136"/>
      <c r="C22" s="157">
        <v>30180754</v>
      </c>
      <c r="D22" s="157"/>
      <c r="E22" s="158">
        <v>52000000</v>
      </c>
      <c r="F22" s="159">
        <v>52000000</v>
      </c>
      <c r="G22" s="159">
        <v>6140419</v>
      </c>
      <c r="H22" s="159">
        <v>8489219</v>
      </c>
      <c r="I22" s="159">
        <v>4692698</v>
      </c>
      <c r="J22" s="159">
        <v>19322336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19322336</v>
      </c>
      <c r="X22" s="159">
        <v>13000000</v>
      </c>
      <c r="Y22" s="159">
        <v>6322336</v>
      </c>
      <c r="Z22" s="141">
        <v>48.63</v>
      </c>
      <c r="AA22" s="225">
        <v>52000000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307248390</v>
      </c>
      <c r="D25" s="217">
        <f>+D5+D9+D15+D19+D24</f>
        <v>0</v>
      </c>
      <c r="E25" s="230">
        <f t="shared" si="4"/>
        <v>241505000</v>
      </c>
      <c r="F25" s="219">
        <f t="shared" si="4"/>
        <v>241505000</v>
      </c>
      <c r="G25" s="219">
        <f t="shared" si="4"/>
        <v>18641952</v>
      </c>
      <c r="H25" s="219">
        <f t="shared" si="4"/>
        <v>32253409</v>
      </c>
      <c r="I25" s="219">
        <f t="shared" si="4"/>
        <v>19847551</v>
      </c>
      <c r="J25" s="219">
        <f t="shared" si="4"/>
        <v>70742912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70742912</v>
      </c>
      <c r="X25" s="219">
        <f t="shared" si="4"/>
        <v>60376250</v>
      </c>
      <c r="Y25" s="219">
        <f t="shared" si="4"/>
        <v>10366662</v>
      </c>
      <c r="Z25" s="231">
        <f>+IF(X25&lt;&gt;0,+(Y25/X25)*100,0)</f>
        <v>17.170099169789445</v>
      </c>
      <c r="AA25" s="232">
        <f>+AA5+AA9+AA15+AA19+AA24</f>
        <v>241505000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242400188</v>
      </c>
      <c r="D28" s="155"/>
      <c r="E28" s="156">
        <v>234707000</v>
      </c>
      <c r="F28" s="60">
        <v>234707000</v>
      </c>
      <c r="G28" s="60">
        <v>18641952</v>
      </c>
      <c r="H28" s="60">
        <v>32253409</v>
      </c>
      <c r="I28" s="60">
        <v>19192513</v>
      </c>
      <c r="J28" s="60">
        <v>70087874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70087874</v>
      </c>
      <c r="X28" s="60">
        <v>58676750</v>
      </c>
      <c r="Y28" s="60">
        <v>11411124</v>
      </c>
      <c r="Z28" s="140">
        <v>19.45</v>
      </c>
      <c r="AA28" s="155">
        <v>234707000</v>
      </c>
    </row>
    <row r="29" spans="1:27" ht="13.5">
      <c r="A29" s="234" t="s">
        <v>134</v>
      </c>
      <c r="B29" s="136"/>
      <c r="C29" s="155">
        <v>61684814</v>
      </c>
      <c r="D29" s="155"/>
      <c r="E29" s="156">
        <v>3798000</v>
      </c>
      <c r="F29" s="60">
        <v>3798000</v>
      </c>
      <c r="G29" s="60"/>
      <c r="H29" s="60"/>
      <c r="I29" s="60">
        <v>655038</v>
      </c>
      <c r="J29" s="60">
        <v>655038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655038</v>
      </c>
      <c r="X29" s="60">
        <v>949500</v>
      </c>
      <c r="Y29" s="60">
        <v>-294462</v>
      </c>
      <c r="Z29" s="140">
        <v>-31.01</v>
      </c>
      <c r="AA29" s="62">
        <v>3798000</v>
      </c>
    </row>
    <row r="30" spans="1:27" ht="13.5">
      <c r="A30" s="234" t="s">
        <v>135</v>
      </c>
      <c r="B30" s="136"/>
      <c r="C30" s="157"/>
      <c r="D30" s="157"/>
      <c r="E30" s="158">
        <v>3000000</v>
      </c>
      <c r="F30" s="159">
        <v>3000000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750000</v>
      </c>
      <c r="Y30" s="159">
        <v>-750000</v>
      </c>
      <c r="Z30" s="141">
        <v>-100</v>
      </c>
      <c r="AA30" s="225">
        <v>3000000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304085002</v>
      </c>
      <c r="D32" s="210">
        <f>SUM(D28:D31)</f>
        <v>0</v>
      </c>
      <c r="E32" s="211">
        <f t="shared" si="5"/>
        <v>241505000</v>
      </c>
      <c r="F32" s="77">
        <f t="shared" si="5"/>
        <v>241505000</v>
      </c>
      <c r="G32" s="77">
        <f t="shared" si="5"/>
        <v>18641952</v>
      </c>
      <c r="H32" s="77">
        <f t="shared" si="5"/>
        <v>32253409</v>
      </c>
      <c r="I32" s="77">
        <f t="shared" si="5"/>
        <v>19847551</v>
      </c>
      <c r="J32" s="77">
        <f t="shared" si="5"/>
        <v>70742912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70742912</v>
      </c>
      <c r="X32" s="77">
        <f t="shared" si="5"/>
        <v>60376250</v>
      </c>
      <c r="Y32" s="77">
        <f t="shared" si="5"/>
        <v>10366662</v>
      </c>
      <c r="Z32" s="212">
        <f>+IF(X32&lt;&gt;0,+(Y32/X32)*100,0)</f>
        <v>17.170099169789445</v>
      </c>
      <c r="AA32" s="79">
        <f>SUM(AA28:AA31)</f>
        <v>241505000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3163388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307248390</v>
      </c>
      <c r="D36" s="222">
        <f>SUM(D32:D35)</f>
        <v>0</v>
      </c>
      <c r="E36" s="218">
        <f t="shared" si="6"/>
        <v>241505000</v>
      </c>
      <c r="F36" s="220">
        <f t="shared" si="6"/>
        <v>241505000</v>
      </c>
      <c r="G36" s="220">
        <f t="shared" si="6"/>
        <v>18641952</v>
      </c>
      <c r="H36" s="220">
        <f t="shared" si="6"/>
        <v>32253409</v>
      </c>
      <c r="I36" s="220">
        <f t="shared" si="6"/>
        <v>19847551</v>
      </c>
      <c r="J36" s="220">
        <f t="shared" si="6"/>
        <v>70742912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70742912</v>
      </c>
      <c r="X36" s="220">
        <f t="shared" si="6"/>
        <v>60376250</v>
      </c>
      <c r="Y36" s="220">
        <f t="shared" si="6"/>
        <v>10366662</v>
      </c>
      <c r="Z36" s="221">
        <f>+IF(X36&lt;&gt;0,+(Y36/X36)*100,0)</f>
        <v>17.170099169789445</v>
      </c>
      <c r="AA36" s="239">
        <f>SUM(AA32:AA35)</f>
        <v>241505000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141756771</v>
      </c>
      <c r="D6" s="155"/>
      <c r="E6" s="59">
        <v>354584000</v>
      </c>
      <c r="F6" s="60">
        <v>354584000</v>
      </c>
      <c r="G6" s="60">
        <v>256109301</v>
      </c>
      <c r="H6" s="60">
        <v>132751431</v>
      </c>
      <c r="I6" s="60">
        <v>177757680</v>
      </c>
      <c r="J6" s="60">
        <v>177757680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177757680</v>
      </c>
      <c r="X6" s="60">
        <v>88646000</v>
      </c>
      <c r="Y6" s="60">
        <v>89111680</v>
      </c>
      <c r="Z6" s="140">
        <v>100.53</v>
      </c>
      <c r="AA6" s="62">
        <v>354584000</v>
      </c>
    </row>
    <row r="7" spans="1:27" ht="13.5">
      <c r="A7" s="249" t="s">
        <v>144</v>
      </c>
      <c r="B7" s="182"/>
      <c r="C7" s="155"/>
      <c r="D7" s="155"/>
      <c r="E7" s="59">
        <v>220000000</v>
      </c>
      <c r="F7" s="60">
        <v>220000000</v>
      </c>
      <c r="G7" s="60"/>
      <c r="H7" s="60">
        <v>97777268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55000000</v>
      </c>
      <c r="Y7" s="60">
        <v>-55000000</v>
      </c>
      <c r="Z7" s="140">
        <v>-100</v>
      </c>
      <c r="AA7" s="62">
        <v>220000000</v>
      </c>
    </row>
    <row r="8" spans="1:27" ht="13.5">
      <c r="A8" s="249" t="s">
        <v>145</v>
      </c>
      <c r="B8" s="182"/>
      <c r="C8" s="155">
        <v>14037124</v>
      </c>
      <c r="D8" s="155"/>
      <c r="E8" s="59">
        <v>13422816</v>
      </c>
      <c r="F8" s="60">
        <v>13422816</v>
      </c>
      <c r="G8" s="60">
        <v>119169683</v>
      </c>
      <c r="H8" s="60">
        <v>102193709</v>
      </c>
      <c r="I8" s="60">
        <v>103785440</v>
      </c>
      <c r="J8" s="60">
        <v>103785440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103785440</v>
      </c>
      <c r="X8" s="60">
        <v>3355704</v>
      </c>
      <c r="Y8" s="60">
        <v>100429736</v>
      </c>
      <c r="Z8" s="140">
        <v>2992.81</v>
      </c>
      <c r="AA8" s="62">
        <v>13422816</v>
      </c>
    </row>
    <row r="9" spans="1:27" ht="13.5">
      <c r="A9" s="249" t="s">
        <v>146</v>
      </c>
      <c r="B9" s="182"/>
      <c r="C9" s="155">
        <v>118964388</v>
      </c>
      <c r="D9" s="155"/>
      <c r="E9" s="59">
        <v>38213400</v>
      </c>
      <c r="F9" s="60">
        <v>38213400</v>
      </c>
      <c r="G9" s="60"/>
      <c r="H9" s="60"/>
      <c r="I9" s="60">
        <v>4580099</v>
      </c>
      <c r="J9" s="60">
        <v>4580099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4580099</v>
      </c>
      <c r="X9" s="60">
        <v>9553350</v>
      </c>
      <c r="Y9" s="60">
        <v>-4973251</v>
      </c>
      <c r="Z9" s="140">
        <v>-52.06</v>
      </c>
      <c r="AA9" s="62">
        <v>38213400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33311403</v>
      </c>
      <c r="D11" s="155"/>
      <c r="E11" s="59">
        <v>65000</v>
      </c>
      <c r="F11" s="60">
        <v>65000</v>
      </c>
      <c r="G11" s="60">
        <v>33311403</v>
      </c>
      <c r="H11" s="60">
        <v>33311403</v>
      </c>
      <c r="I11" s="60">
        <v>33311403</v>
      </c>
      <c r="J11" s="60">
        <v>33311403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33311403</v>
      </c>
      <c r="X11" s="60">
        <v>16250</v>
      </c>
      <c r="Y11" s="60">
        <v>33295153</v>
      </c>
      <c r="Z11" s="140">
        <v>204893.25</v>
      </c>
      <c r="AA11" s="62">
        <v>65000</v>
      </c>
    </row>
    <row r="12" spans="1:27" ht="13.5">
      <c r="A12" s="250" t="s">
        <v>56</v>
      </c>
      <c r="B12" s="251"/>
      <c r="C12" s="168">
        <f aca="true" t="shared" si="0" ref="C12:Y12">SUM(C6:C11)</f>
        <v>308069686</v>
      </c>
      <c r="D12" s="168">
        <f>SUM(D6:D11)</f>
        <v>0</v>
      </c>
      <c r="E12" s="72">
        <f t="shared" si="0"/>
        <v>626285216</v>
      </c>
      <c r="F12" s="73">
        <f t="shared" si="0"/>
        <v>626285216</v>
      </c>
      <c r="G12" s="73">
        <f t="shared" si="0"/>
        <v>408590387</v>
      </c>
      <c r="H12" s="73">
        <f t="shared" si="0"/>
        <v>366033811</v>
      </c>
      <c r="I12" s="73">
        <f t="shared" si="0"/>
        <v>319434622</v>
      </c>
      <c r="J12" s="73">
        <f t="shared" si="0"/>
        <v>319434622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319434622</v>
      </c>
      <c r="X12" s="73">
        <f t="shared" si="0"/>
        <v>156571304</v>
      </c>
      <c r="Y12" s="73">
        <f t="shared" si="0"/>
        <v>162863318</v>
      </c>
      <c r="Z12" s="170">
        <f>+IF(X12&lt;&gt;0,+(Y12/X12)*100,0)</f>
        <v>104.01862527759238</v>
      </c>
      <c r="AA12" s="74">
        <f>SUM(AA6:AA11)</f>
        <v>626285216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1508395119</v>
      </c>
      <c r="D19" s="155"/>
      <c r="E19" s="59">
        <v>1187494176</v>
      </c>
      <c r="F19" s="60">
        <v>1187494176</v>
      </c>
      <c r="G19" s="60">
        <v>516397143</v>
      </c>
      <c r="H19" s="60">
        <v>1539617478</v>
      </c>
      <c r="I19" s="60">
        <v>1561995186</v>
      </c>
      <c r="J19" s="60">
        <v>1561995186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1561995186</v>
      </c>
      <c r="X19" s="60">
        <v>296873544</v>
      </c>
      <c r="Y19" s="60">
        <v>1265121642</v>
      </c>
      <c r="Z19" s="140">
        <v>426.15</v>
      </c>
      <c r="AA19" s="62">
        <v>1187494176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29952</v>
      </c>
      <c r="D22" s="155"/>
      <c r="E22" s="59"/>
      <c r="F22" s="60"/>
      <c r="G22" s="60">
        <v>37434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1508425071</v>
      </c>
      <c r="D24" s="168">
        <f>SUM(D15:D23)</f>
        <v>0</v>
      </c>
      <c r="E24" s="76">
        <f t="shared" si="1"/>
        <v>1187494176</v>
      </c>
      <c r="F24" s="77">
        <f t="shared" si="1"/>
        <v>1187494176</v>
      </c>
      <c r="G24" s="77">
        <f t="shared" si="1"/>
        <v>516434577</v>
      </c>
      <c r="H24" s="77">
        <f t="shared" si="1"/>
        <v>1539617478</v>
      </c>
      <c r="I24" s="77">
        <f t="shared" si="1"/>
        <v>1561995186</v>
      </c>
      <c r="J24" s="77">
        <f t="shared" si="1"/>
        <v>1561995186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1561995186</v>
      </c>
      <c r="X24" s="77">
        <f t="shared" si="1"/>
        <v>296873544</v>
      </c>
      <c r="Y24" s="77">
        <f t="shared" si="1"/>
        <v>1265121642</v>
      </c>
      <c r="Z24" s="212">
        <f>+IF(X24&lt;&gt;0,+(Y24/X24)*100,0)</f>
        <v>426.1483273160912</v>
      </c>
      <c r="AA24" s="79">
        <f>SUM(AA15:AA23)</f>
        <v>1187494176</v>
      </c>
    </row>
    <row r="25" spans="1:27" ht="13.5">
      <c r="A25" s="250" t="s">
        <v>159</v>
      </c>
      <c r="B25" s="251"/>
      <c r="C25" s="168">
        <f aca="true" t="shared" si="2" ref="C25:Y25">+C12+C24</f>
        <v>1816494757</v>
      </c>
      <c r="D25" s="168">
        <f>+D12+D24</f>
        <v>0</v>
      </c>
      <c r="E25" s="72">
        <f t="shared" si="2"/>
        <v>1813779392</v>
      </c>
      <c r="F25" s="73">
        <f t="shared" si="2"/>
        <v>1813779392</v>
      </c>
      <c r="G25" s="73">
        <f t="shared" si="2"/>
        <v>925024964</v>
      </c>
      <c r="H25" s="73">
        <f t="shared" si="2"/>
        <v>1905651289</v>
      </c>
      <c r="I25" s="73">
        <f t="shared" si="2"/>
        <v>1881429808</v>
      </c>
      <c r="J25" s="73">
        <f t="shared" si="2"/>
        <v>1881429808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1881429808</v>
      </c>
      <c r="X25" s="73">
        <f t="shared" si="2"/>
        <v>453444848</v>
      </c>
      <c r="Y25" s="73">
        <f t="shared" si="2"/>
        <v>1427984960</v>
      </c>
      <c r="Z25" s="170">
        <f>+IF(X25&lt;&gt;0,+(Y25/X25)*100,0)</f>
        <v>314.91921593075415</v>
      </c>
      <c r="AA25" s="74">
        <f>+AA12+AA24</f>
        <v>1813779392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1041706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4825329</v>
      </c>
      <c r="D31" s="155"/>
      <c r="E31" s="59">
        <v>40000</v>
      </c>
      <c r="F31" s="60">
        <v>40000</v>
      </c>
      <c r="G31" s="60"/>
      <c r="H31" s="60">
        <v>2928556</v>
      </c>
      <c r="I31" s="60">
        <v>2965442</v>
      </c>
      <c r="J31" s="60">
        <v>2965442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2965442</v>
      </c>
      <c r="X31" s="60">
        <v>10000</v>
      </c>
      <c r="Y31" s="60">
        <v>2955442</v>
      </c>
      <c r="Z31" s="140">
        <v>29554.42</v>
      </c>
      <c r="AA31" s="62">
        <v>40000</v>
      </c>
    </row>
    <row r="32" spans="1:27" ht="13.5">
      <c r="A32" s="249" t="s">
        <v>164</v>
      </c>
      <c r="B32" s="182"/>
      <c r="C32" s="155">
        <v>123279091</v>
      </c>
      <c r="D32" s="155"/>
      <c r="E32" s="59">
        <v>10451000</v>
      </c>
      <c r="F32" s="60">
        <v>10451000</v>
      </c>
      <c r="G32" s="60">
        <v>185764848</v>
      </c>
      <c r="H32" s="60">
        <v>202294760</v>
      </c>
      <c r="I32" s="60">
        <v>156959505</v>
      </c>
      <c r="J32" s="60">
        <v>156959505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156959505</v>
      </c>
      <c r="X32" s="60">
        <v>2612750</v>
      </c>
      <c r="Y32" s="60">
        <v>154346755</v>
      </c>
      <c r="Z32" s="140">
        <v>5907.44</v>
      </c>
      <c r="AA32" s="62">
        <v>10451000</v>
      </c>
    </row>
    <row r="33" spans="1:27" ht="13.5">
      <c r="A33" s="249" t="s">
        <v>165</v>
      </c>
      <c r="B33" s="182"/>
      <c r="C33" s="155">
        <v>11038148</v>
      </c>
      <c r="D33" s="155"/>
      <c r="E33" s="59">
        <v>4661000</v>
      </c>
      <c r="F33" s="60">
        <v>4661000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1165250</v>
      </c>
      <c r="Y33" s="60">
        <v>-1165250</v>
      </c>
      <c r="Z33" s="140">
        <v>-100</v>
      </c>
      <c r="AA33" s="62">
        <v>4661000</v>
      </c>
    </row>
    <row r="34" spans="1:27" ht="13.5">
      <c r="A34" s="250" t="s">
        <v>58</v>
      </c>
      <c r="B34" s="251"/>
      <c r="C34" s="168">
        <f aca="true" t="shared" si="3" ref="C34:Y34">SUM(C29:C33)</f>
        <v>140184274</v>
      </c>
      <c r="D34" s="168">
        <f>SUM(D29:D33)</f>
        <v>0</v>
      </c>
      <c r="E34" s="72">
        <f t="shared" si="3"/>
        <v>15152000</v>
      </c>
      <c r="F34" s="73">
        <f t="shared" si="3"/>
        <v>15152000</v>
      </c>
      <c r="G34" s="73">
        <f t="shared" si="3"/>
        <v>185764848</v>
      </c>
      <c r="H34" s="73">
        <f t="shared" si="3"/>
        <v>205223316</v>
      </c>
      <c r="I34" s="73">
        <f t="shared" si="3"/>
        <v>159924947</v>
      </c>
      <c r="J34" s="73">
        <f t="shared" si="3"/>
        <v>159924947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159924947</v>
      </c>
      <c r="X34" s="73">
        <f t="shared" si="3"/>
        <v>3788000</v>
      </c>
      <c r="Y34" s="73">
        <f t="shared" si="3"/>
        <v>156136947</v>
      </c>
      <c r="Z34" s="170">
        <f>+IF(X34&lt;&gt;0,+(Y34/X34)*100,0)</f>
        <v>4121.8835005279825</v>
      </c>
      <c r="AA34" s="74">
        <f>SUM(AA29:AA33)</f>
        <v>15152000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9904854</v>
      </c>
      <c r="D37" s="155"/>
      <c r="E37" s="59"/>
      <c r="F37" s="60"/>
      <c r="G37" s="60">
        <v>10946559</v>
      </c>
      <c r="H37" s="60">
        <v>10946560</v>
      </c>
      <c r="I37" s="60">
        <v>14511815</v>
      </c>
      <c r="J37" s="60">
        <v>14511815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14511815</v>
      </c>
      <c r="X37" s="60"/>
      <c r="Y37" s="60">
        <v>14511815</v>
      </c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>
        <v>5958385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9904854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10946559</v>
      </c>
      <c r="H39" s="77">
        <f t="shared" si="4"/>
        <v>16904945</v>
      </c>
      <c r="I39" s="77">
        <f t="shared" si="4"/>
        <v>14511815</v>
      </c>
      <c r="J39" s="77">
        <f t="shared" si="4"/>
        <v>14511815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14511815</v>
      </c>
      <c r="X39" s="77">
        <f t="shared" si="4"/>
        <v>0</v>
      </c>
      <c r="Y39" s="77">
        <f t="shared" si="4"/>
        <v>14511815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150089128</v>
      </c>
      <c r="D40" s="168">
        <f>+D34+D39</f>
        <v>0</v>
      </c>
      <c r="E40" s="72">
        <f t="shared" si="5"/>
        <v>15152000</v>
      </c>
      <c r="F40" s="73">
        <f t="shared" si="5"/>
        <v>15152000</v>
      </c>
      <c r="G40" s="73">
        <f t="shared" si="5"/>
        <v>196711407</v>
      </c>
      <c r="H40" s="73">
        <f t="shared" si="5"/>
        <v>222128261</v>
      </c>
      <c r="I40" s="73">
        <f t="shared" si="5"/>
        <v>174436762</v>
      </c>
      <c r="J40" s="73">
        <f t="shared" si="5"/>
        <v>174436762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174436762</v>
      </c>
      <c r="X40" s="73">
        <f t="shared" si="5"/>
        <v>3788000</v>
      </c>
      <c r="Y40" s="73">
        <f t="shared" si="5"/>
        <v>170648762</v>
      </c>
      <c r="Z40" s="170">
        <f>+IF(X40&lt;&gt;0,+(Y40/X40)*100,0)</f>
        <v>4504.983157338966</v>
      </c>
      <c r="AA40" s="74">
        <f>+AA34+AA39</f>
        <v>15152000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1666405629</v>
      </c>
      <c r="D42" s="257">
        <f>+D25-D40</f>
        <v>0</v>
      </c>
      <c r="E42" s="258">
        <f t="shared" si="6"/>
        <v>1798627392</v>
      </c>
      <c r="F42" s="259">
        <f t="shared" si="6"/>
        <v>1798627392</v>
      </c>
      <c r="G42" s="259">
        <f t="shared" si="6"/>
        <v>728313557</v>
      </c>
      <c r="H42" s="259">
        <f t="shared" si="6"/>
        <v>1683523028</v>
      </c>
      <c r="I42" s="259">
        <f t="shared" si="6"/>
        <v>1706993046</v>
      </c>
      <c r="J42" s="259">
        <f t="shared" si="6"/>
        <v>1706993046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1706993046</v>
      </c>
      <c r="X42" s="259">
        <f t="shared" si="6"/>
        <v>449656848</v>
      </c>
      <c r="Y42" s="259">
        <f t="shared" si="6"/>
        <v>1257336198</v>
      </c>
      <c r="Z42" s="260">
        <f>+IF(X42&lt;&gt;0,+(Y42/X42)*100,0)</f>
        <v>279.6212719971742</v>
      </c>
      <c r="AA42" s="261">
        <f>+AA25-AA40</f>
        <v>1798627392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1666405629</v>
      </c>
      <c r="D45" s="155"/>
      <c r="E45" s="59">
        <v>1798627392</v>
      </c>
      <c r="F45" s="60">
        <v>1798627392</v>
      </c>
      <c r="G45" s="60">
        <v>728313557</v>
      </c>
      <c r="H45" s="60">
        <v>1683523028</v>
      </c>
      <c r="I45" s="60">
        <v>1706993046</v>
      </c>
      <c r="J45" s="60">
        <v>1706993046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1706993046</v>
      </c>
      <c r="X45" s="60">
        <v>449656848</v>
      </c>
      <c r="Y45" s="60">
        <v>1257336198</v>
      </c>
      <c r="Z45" s="139">
        <v>279.62</v>
      </c>
      <c r="AA45" s="62">
        <v>1798627392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1666405629</v>
      </c>
      <c r="D48" s="217">
        <f>SUM(D45:D47)</f>
        <v>0</v>
      </c>
      <c r="E48" s="264">
        <f t="shared" si="7"/>
        <v>1798627392</v>
      </c>
      <c r="F48" s="219">
        <f t="shared" si="7"/>
        <v>1798627392</v>
      </c>
      <c r="G48" s="219">
        <f t="shared" si="7"/>
        <v>728313557</v>
      </c>
      <c r="H48" s="219">
        <f t="shared" si="7"/>
        <v>1683523028</v>
      </c>
      <c r="I48" s="219">
        <f t="shared" si="7"/>
        <v>1706993046</v>
      </c>
      <c r="J48" s="219">
        <f t="shared" si="7"/>
        <v>1706993046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1706993046</v>
      </c>
      <c r="X48" s="219">
        <f t="shared" si="7"/>
        <v>449656848</v>
      </c>
      <c r="Y48" s="219">
        <f t="shared" si="7"/>
        <v>1257336198</v>
      </c>
      <c r="Z48" s="265">
        <f>+IF(X48&lt;&gt;0,+(Y48/X48)*100,0)</f>
        <v>279.6212719971742</v>
      </c>
      <c r="AA48" s="232">
        <f>SUM(AA45:AA47)</f>
        <v>1798627392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42025296</v>
      </c>
      <c r="D6" s="155"/>
      <c r="E6" s="59">
        <v>70163000</v>
      </c>
      <c r="F6" s="60">
        <v>70163000</v>
      </c>
      <c r="G6" s="60">
        <v>187625674</v>
      </c>
      <c r="H6" s="60">
        <v>82070017</v>
      </c>
      <c r="I6" s="60">
        <v>54376550</v>
      </c>
      <c r="J6" s="60">
        <v>324072241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324072241</v>
      </c>
      <c r="X6" s="60">
        <v>17535500</v>
      </c>
      <c r="Y6" s="60">
        <v>306536741</v>
      </c>
      <c r="Z6" s="140">
        <v>1748.09</v>
      </c>
      <c r="AA6" s="62">
        <v>70163000</v>
      </c>
    </row>
    <row r="7" spans="1:27" ht="13.5">
      <c r="A7" s="249" t="s">
        <v>178</v>
      </c>
      <c r="B7" s="182"/>
      <c r="C7" s="155">
        <v>155163614</v>
      </c>
      <c r="D7" s="155"/>
      <c r="E7" s="59">
        <v>218530000</v>
      </c>
      <c r="F7" s="60">
        <v>218530000</v>
      </c>
      <c r="G7" s="60">
        <v>82860000</v>
      </c>
      <c r="H7" s="60">
        <v>2140000</v>
      </c>
      <c r="I7" s="60"/>
      <c r="J7" s="60">
        <v>85000000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85000000</v>
      </c>
      <c r="X7" s="60">
        <v>72843333</v>
      </c>
      <c r="Y7" s="60">
        <v>12156667</v>
      </c>
      <c r="Z7" s="140">
        <v>16.69</v>
      </c>
      <c r="AA7" s="62">
        <v>218530000</v>
      </c>
    </row>
    <row r="8" spans="1:27" ht="13.5">
      <c r="A8" s="249" t="s">
        <v>179</v>
      </c>
      <c r="B8" s="182"/>
      <c r="C8" s="155">
        <v>275626429</v>
      </c>
      <c r="D8" s="155"/>
      <c r="E8" s="59">
        <v>238505000</v>
      </c>
      <c r="F8" s="60">
        <v>238505000</v>
      </c>
      <c r="G8" s="60">
        <v>79655000</v>
      </c>
      <c r="H8" s="60">
        <v>10776000</v>
      </c>
      <c r="I8" s="60">
        <v>400000</v>
      </c>
      <c r="J8" s="60">
        <v>90831000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90831000</v>
      </c>
      <c r="X8" s="60">
        <v>79501667</v>
      </c>
      <c r="Y8" s="60">
        <v>11329333</v>
      </c>
      <c r="Z8" s="140">
        <v>14.25</v>
      </c>
      <c r="AA8" s="62">
        <v>238505000</v>
      </c>
    </row>
    <row r="9" spans="1:27" ht="13.5">
      <c r="A9" s="249" t="s">
        <v>180</v>
      </c>
      <c r="B9" s="182"/>
      <c r="C9" s="155">
        <v>12524641</v>
      </c>
      <c r="D9" s="155"/>
      <c r="E9" s="59">
        <v>12870000</v>
      </c>
      <c r="F9" s="60">
        <v>12870000</v>
      </c>
      <c r="G9" s="60">
        <v>886301</v>
      </c>
      <c r="H9" s="60">
        <v>384634</v>
      </c>
      <c r="I9" s="60"/>
      <c r="J9" s="60">
        <v>1270935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1270935</v>
      </c>
      <c r="X9" s="60">
        <v>3217500</v>
      </c>
      <c r="Y9" s="60">
        <v>-1946565</v>
      </c>
      <c r="Z9" s="140">
        <v>-60.5</v>
      </c>
      <c r="AA9" s="62">
        <v>12870000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-212715498</v>
      </c>
      <c r="D12" s="155"/>
      <c r="E12" s="59">
        <v>-258299000</v>
      </c>
      <c r="F12" s="60">
        <v>-258299000</v>
      </c>
      <c r="G12" s="60">
        <v>-174305607</v>
      </c>
      <c r="H12" s="60">
        <v>-104658189</v>
      </c>
      <c r="I12" s="60">
        <v>-74127021</v>
      </c>
      <c r="J12" s="60">
        <v>-353090817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-353090817</v>
      </c>
      <c r="X12" s="60">
        <v>-64574745</v>
      </c>
      <c r="Y12" s="60">
        <v>-288516072</v>
      </c>
      <c r="Z12" s="140">
        <v>446.79</v>
      </c>
      <c r="AA12" s="62">
        <v>-258299000</v>
      </c>
    </row>
    <row r="13" spans="1:27" ht="13.5">
      <c r="A13" s="249" t="s">
        <v>40</v>
      </c>
      <c r="B13" s="182"/>
      <c r="C13" s="155">
        <v>-1065933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271558549</v>
      </c>
      <c r="D15" s="168">
        <f>SUM(D6:D14)</f>
        <v>0</v>
      </c>
      <c r="E15" s="72">
        <f t="shared" si="0"/>
        <v>281769000</v>
      </c>
      <c r="F15" s="73">
        <f t="shared" si="0"/>
        <v>281769000</v>
      </c>
      <c r="G15" s="73">
        <f t="shared" si="0"/>
        <v>176721368</v>
      </c>
      <c r="H15" s="73">
        <f t="shared" si="0"/>
        <v>-9287538</v>
      </c>
      <c r="I15" s="73">
        <f t="shared" si="0"/>
        <v>-19350471</v>
      </c>
      <c r="J15" s="73">
        <f t="shared" si="0"/>
        <v>148083359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148083359</v>
      </c>
      <c r="X15" s="73">
        <f t="shared" si="0"/>
        <v>108523255</v>
      </c>
      <c r="Y15" s="73">
        <f t="shared" si="0"/>
        <v>39560104</v>
      </c>
      <c r="Z15" s="170">
        <f>+IF(X15&lt;&gt;0,+(Y15/X15)*100,0)</f>
        <v>36.453112284551366</v>
      </c>
      <c r="AA15" s="74">
        <f>SUM(AA6:AA14)</f>
        <v>281769000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65000</v>
      </c>
      <c r="F19" s="60">
        <v>65000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16251</v>
      </c>
      <c r="Y19" s="159">
        <v>-16251</v>
      </c>
      <c r="Z19" s="141">
        <v>-100</v>
      </c>
      <c r="AA19" s="225">
        <v>65000</v>
      </c>
    </row>
    <row r="20" spans="1:27" ht="13.5">
      <c r="A20" s="249" t="s">
        <v>187</v>
      </c>
      <c r="B20" s="182"/>
      <c r="C20" s="155">
        <v>3108740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220000000</v>
      </c>
      <c r="F21" s="60">
        <v>220000000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54999000</v>
      </c>
      <c r="Y21" s="159">
        <v>-54999000</v>
      </c>
      <c r="Z21" s="141">
        <v>-100</v>
      </c>
      <c r="AA21" s="225">
        <v>220000000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-307248391</v>
      </c>
      <c r="D24" s="155"/>
      <c r="E24" s="59">
        <v>-241505004</v>
      </c>
      <c r="F24" s="60">
        <v>-241505004</v>
      </c>
      <c r="G24" s="60">
        <v>-39581993</v>
      </c>
      <c r="H24" s="60">
        <v>-12154341</v>
      </c>
      <c r="I24" s="60">
        <v>-32664522</v>
      </c>
      <c r="J24" s="60">
        <v>-84400856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-84400856</v>
      </c>
      <c r="X24" s="60">
        <v>-60376251</v>
      </c>
      <c r="Y24" s="60">
        <v>-24024605</v>
      </c>
      <c r="Z24" s="140">
        <v>39.79</v>
      </c>
      <c r="AA24" s="62">
        <v>-241505004</v>
      </c>
    </row>
    <row r="25" spans="1:27" ht="13.5">
      <c r="A25" s="250" t="s">
        <v>191</v>
      </c>
      <c r="B25" s="251"/>
      <c r="C25" s="168">
        <f aca="true" t="shared" si="1" ref="C25:Y25">SUM(C19:C24)</f>
        <v>-304139651</v>
      </c>
      <c r="D25" s="168">
        <f>SUM(D19:D24)</f>
        <v>0</v>
      </c>
      <c r="E25" s="72">
        <f t="shared" si="1"/>
        <v>-21440004</v>
      </c>
      <c r="F25" s="73">
        <f t="shared" si="1"/>
        <v>-21440004</v>
      </c>
      <c r="G25" s="73">
        <f t="shared" si="1"/>
        <v>-39581993</v>
      </c>
      <c r="H25" s="73">
        <f t="shared" si="1"/>
        <v>-12154341</v>
      </c>
      <c r="I25" s="73">
        <f t="shared" si="1"/>
        <v>-32664522</v>
      </c>
      <c r="J25" s="73">
        <f t="shared" si="1"/>
        <v>-84400856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-84400856</v>
      </c>
      <c r="X25" s="73">
        <f t="shared" si="1"/>
        <v>-5361000</v>
      </c>
      <c r="Y25" s="73">
        <f t="shared" si="1"/>
        <v>-79039856</v>
      </c>
      <c r="Z25" s="170">
        <f>+IF(X25&lt;&gt;0,+(Y25/X25)*100,0)</f>
        <v>1474.349113971274</v>
      </c>
      <c r="AA25" s="74">
        <f>SUM(AA19:AA24)</f>
        <v>-21440004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40000</v>
      </c>
      <c r="F31" s="60">
        <v>40000</v>
      </c>
      <c r="G31" s="60">
        <v>25714</v>
      </c>
      <c r="H31" s="159">
        <v>135925</v>
      </c>
      <c r="I31" s="159">
        <v>20441</v>
      </c>
      <c r="J31" s="159">
        <v>182080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182080</v>
      </c>
      <c r="X31" s="159">
        <v>9999</v>
      </c>
      <c r="Y31" s="60">
        <v>172081</v>
      </c>
      <c r="Z31" s="140">
        <v>1720.98</v>
      </c>
      <c r="AA31" s="62">
        <v>40000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-1322978</v>
      </c>
      <c r="D33" s="155"/>
      <c r="E33" s="59"/>
      <c r="F33" s="60"/>
      <c r="G33" s="60"/>
      <c r="H33" s="60"/>
      <c r="I33" s="60">
        <v>-776016</v>
      </c>
      <c r="J33" s="60">
        <v>-776016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-776016</v>
      </c>
      <c r="X33" s="60"/>
      <c r="Y33" s="60">
        <v>-776016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-1322978</v>
      </c>
      <c r="D34" s="168">
        <f>SUM(D29:D33)</f>
        <v>0</v>
      </c>
      <c r="E34" s="72">
        <f t="shared" si="2"/>
        <v>40000</v>
      </c>
      <c r="F34" s="73">
        <f t="shared" si="2"/>
        <v>40000</v>
      </c>
      <c r="G34" s="73">
        <f t="shared" si="2"/>
        <v>25714</v>
      </c>
      <c r="H34" s="73">
        <f t="shared" si="2"/>
        <v>135925</v>
      </c>
      <c r="I34" s="73">
        <f t="shared" si="2"/>
        <v>-755575</v>
      </c>
      <c r="J34" s="73">
        <f t="shared" si="2"/>
        <v>-593936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-593936</v>
      </c>
      <c r="X34" s="73">
        <f t="shared" si="2"/>
        <v>9999</v>
      </c>
      <c r="Y34" s="73">
        <f t="shared" si="2"/>
        <v>-603935</v>
      </c>
      <c r="Z34" s="170">
        <f>+IF(X34&lt;&gt;0,+(Y34/X34)*100,0)</f>
        <v>-6039.95399539954</v>
      </c>
      <c r="AA34" s="74">
        <f>SUM(AA29:AA33)</f>
        <v>40000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-33904080</v>
      </c>
      <c r="D36" s="153">
        <f>+D15+D25+D34</f>
        <v>0</v>
      </c>
      <c r="E36" s="99">
        <f t="shared" si="3"/>
        <v>260368996</v>
      </c>
      <c r="F36" s="100">
        <f t="shared" si="3"/>
        <v>260368996</v>
      </c>
      <c r="G36" s="100">
        <f t="shared" si="3"/>
        <v>137165089</v>
      </c>
      <c r="H36" s="100">
        <f t="shared" si="3"/>
        <v>-21305954</v>
      </c>
      <c r="I36" s="100">
        <f t="shared" si="3"/>
        <v>-52770568</v>
      </c>
      <c r="J36" s="100">
        <f t="shared" si="3"/>
        <v>63088567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63088567</v>
      </c>
      <c r="X36" s="100">
        <f t="shared" si="3"/>
        <v>103172254</v>
      </c>
      <c r="Y36" s="100">
        <f t="shared" si="3"/>
        <v>-40083687</v>
      </c>
      <c r="Z36" s="137">
        <f>+IF(X36&lt;&gt;0,+(Y36/X36)*100,0)</f>
        <v>-38.85122738522316</v>
      </c>
      <c r="AA36" s="102">
        <f>+AA15+AA25+AA34</f>
        <v>260368996</v>
      </c>
    </row>
    <row r="37" spans="1:27" ht="13.5">
      <c r="A37" s="249" t="s">
        <v>199</v>
      </c>
      <c r="B37" s="182"/>
      <c r="C37" s="153">
        <v>175660851</v>
      </c>
      <c r="D37" s="153"/>
      <c r="E37" s="99">
        <v>318627000</v>
      </c>
      <c r="F37" s="100">
        <v>318627000</v>
      </c>
      <c r="G37" s="100">
        <v>-73277184</v>
      </c>
      <c r="H37" s="100">
        <v>63887905</v>
      </c>
      <c r="I37" s="100">
        <v>42581951</v>
      </c>
      <c r="J37" s="100">
        <v>-73277184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-73277184</v>
      </c>
      <c r="X37" s="100">
        <v>318627000</v>
      </c>
      <c r="Y37" s="100">
        <v>-391904184</v>
      </c>
      <c r="Z37" s="137">
        <v>-123</v>
      </c>
      <c r="AA37" s="102">
        <v>318627000</v>
      </c>
    </row>
    <row r="38" spans="1:27" ht="13.5">
      <c r="A38" s="269" t="s">
        <v>200</v>
      </c>
      <c r="B38" s="256"/>
      <c r="C38" s="257">
        <v>141756771</v>
      </c>
      <c r="D38" s="257"/>
      <c r="E38" s="258">
        <v>578995996</v>
      </c>
      <c r="F38" s="259">
        <v>578995996</v>
      </c>
      <c r="G38" s="259">
        <v>63887905</v>
      </c>
      <c r="H38" s="259">
        <v>42581951</v>
      </c>
      <c r="I38" s="259">
        <v>-10188617</v>
      </c>
      <c r="J38" s="259">
        <v>-10188617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-10188617</v>
      </c>
      <c r="X38" s="259">
        <v>421799254</v>
      </c>
      <c r="Y38" s="259">
        <v>-431987871</v>
      </c>
      <c r="Z38" s="260">
        <v>-102.42</v>
      </c>
      <c r="AA38" s="261">
        <v>578995996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307248390</v>
      </c>
      <c r="D5" s="200">
        <f t="shared" si="0"/>
        <v>0</v>
      </c>
      <c r="E5" s="106">
        <f t="shared" si="0"/>
        <v>241505000</v>
      </c>
      <c r="F5" s="106">
        <f t="shared" si="0"/>
        <v>241505000</v>
      </c>
      <c r="G5" s="106">
        <f t="shared" si="0"/>
        <v>18641952</v>
      </c>
      <c r="H5" s="106">
        <f t="shared" si="0"/>
        <v>32253409</v>
      </c>
      <c r="I5" s="106">
        <f t="shared" si="0"/>
        <v>19847551</v>
      </c>
      <c r="J5" s="106">
        <f t="shared" si="0"/>
        <v>70742912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70742912</v>
      </c>
      <c r="X5" s="106">
        <f t="shared" si="0"/>
        <v>60376250</v>
      </c>
      <c r="Y5" s="106">
        <f t="shared" si="0"/>
        <v>10366662</v>
      </c>
      <c r="Z5" s="201">
        <f>+IF(X5&lt;&gt;0,+(Y5/X5)*100,0)</f>
        <v>17.170099169789445</v>
      </c>
      <c r="AA5" s="199">
        <f>SUM(AA11:AA18)</f>
        <v>241505000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212219434</v>
      </c>
      <c r="D8" s="156"/>
      <c r="E8" s="60">
        <v>168707000</v>
      </c>
      <c r="F8" s="60">
        <v>168707000</v>
      </c>
      <c r="G8" s="60">
        <v>11859790</v>
      </c>
      <c r="H8" s="60">
        <v>31716039</v>
      </c>
      <c r="I8" s="60">
        <v>18681045</v>
      </c>
      <c r="J8" s="60">
        <v>62256874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62256874</v>
      </c>
      <c r="X8" s="60">
        <v>42176750</v>
      </c>
      <c r="Y8" s="60">
        <v>20080124</v>
      </c>
      <c r="Z8" s="140">
        <v>47.61</v>
      </c>
      <c r="AA8" s="155">
        <v>168707000</v>
      </c>
    </row>
    <row r="9" spans="1:27" ht="13.5">
      <c r="A9" s="291" t="s">
        <v>207</v>
      </c>
      <c r="B9" s="142"/>
      <c r="C9" s="62">
        <v>30180754</v>
      </c>
      <c r="D9" s="156"/>
      <c r="E9" s="60">
        <v>52000000</v>
      </c>
      <c r="F9" s="60">
        <v>52000000</v>
      </c>
      <c r="G9" s="60">
        <v>6140419</v>
      </c>
      <c r="H9" s="60"/>
      <c r="I9" s="60"/>
      <c r="J9" s="60">
        <v>6140419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6140419</v>
      </c>
      <c r="X9" s="60">
        <v>13000000</v>
      </c>
      <c r="Y9" s="60">
        <v>-6859581</v>
      </c>
      <c r="Z9" s="140">
        <v>-52.77</v>
      </c>
      <c r="AA9" s="155">
        <v>52000000</v>
      </c>
    </row>
    <row r="10" spans="1:27" ht="13.5">
      <c r="A10" s="291" t="s">
        <v>208</v>
      </c>
      <c r="B10" s="142"/>
      <c r="C10" s="62">
        <v>61684814</v>
      </c>
      <c r="D10" s="156"/>
      <c r="E10" s="60"/>
      <c r="F10" s="60"/>
      <c r="G10" s="60">
        <v>641743</v>
      </c>
      <c r="H10" s="60">
        <v>537370</v>
      </c>
      <c r="I10" s="60"/>
      <c r="J10" s="60">
        <v>1179113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1179113</v>
      </c>
      <c r="X10" s="60"/>
      <c r="Y10" s="60">
        <v>1179113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304085002</v>
      </c>
      <c r="D11" s="294">
        <f t="shared" si="1"/>
        <v>0</v>
      </c>
      <c r="E11" s="295">
        <f t="shared" si="1"/>
        <v>220707000</v>
      </c>
      <c r="F11" s="295">
        <f t="shared" si="1"/>
        <v>220707000</v>
      </c>
      <c r="G11" s="295">
        <f t="shared" si="1"/>
        <v>18641952</v>
      </c>
      <c r="H11" s="295">
        <f t="shared" si="1"/>
        <v>32253409</v>
      </c>
      <c r="I11" s="295">
        <f t="shared" si="1"/>
        <v>18681045</v>
      </c>
      <c r="J11" s="295">
        <f t="shared" si="1"/>
        <v>69576406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69576406</v>
      </c>
      <c r="X11" s="295">
        <f t="shared" si="1"/>
        <v>55176750</v>
      </c>
      <c r="Y11" s="295">
        <f t="shared" si="1"/>
        <v>14399656</v>
      </c>
      <c r="Z11" s="296">
        <f>+IF(X11&lt;&gt;0,+(Y11/X11)*100,0)</f>
        <v>26.097325413330797</v>
      </c>
      <c r="AA11" s="297">
        <f>SUM(AA6:AA10)</f>
        <v>220707000</v>
      </c>
    </row>
    <row r="12" spans="1:27" ht="13.5">
      <c r="A12" s="298" t="s">
        <v>210</v>
      </c>
      <c r="B12" s="136"/>
      <c r="C12" s="62"/>
      <c r="D12" s="156"/>
      <c r="E12" s="60">
        <v>17798000</v>
      </c>
      <c r="F12" s="60">
        <v>17798000</v>
      </c>
      <c r="G12" s="60"/>
      <c r="H12" s="60"/>
      <c r="I12" s="60">
        <v>1166506</v>
      </c>
      <c r="J12" s="60">
        <v>1166506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1166506</v>
      </c>
      <c r="X12" s="60">
        <v>4449500</v>
      </c>
      <c r="Y12" s="60">
        <v>-3282994</v>
      </c>
      <c r="Z12" s="140">
        <v>-73.78</v>
      </c>
      <c r="AA12" s="155">
        <v>17798000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3163388</v>
      </c>
      <c r="D15" s="156"/>
      <c r="E15" s="60">
        <v>3000000</v>
      </c>
      <c r="F15" s="60">
        <v>3000000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750000</v>
      </c>
      <c r="Y15" s="60">
        <v>-750000</v>
      </c>
      <c r="Z15" s="140">
        <v>-100</v>
      </c>
      <c r="AA15" s="155">
        <v>3000000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212219434</v>
      </c>
      <c r="D38" s="156">
        <f t="shared" si="4"/>
        <v>0</v>
      </c>
      <c r="E38" s="60">
        <f t="shared" si="4"/>
        <v>168707000</v>
      </c>
      <c r="F38" s="60">
        <f t="shared" si="4"/>
        <v>168707000</v>
      </c>
      <c r="G38" s="60">
        <f t="shared" si="4"/>
        <v>11859790</v>
      </c>
      <c r="H38" s="60">
        <f t="shared" si="4"/>
        <v>31716039</v>
      </c>
      <c r="I38" s="60">
        <f t="shared" si="4"/>
        <v>18681045</v>
      </c>
      <c r="J38" s="60">
        <f t="shared" si="4"/>
        <v>62256874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62256874</v>
      </c>
      <c r="X38" s="60">
        <f t="shared" si="4"/>
        <v>42176750</v>
      </c>
      <c r="Y38" s="60">
        <f t="shared" si="4"/>
        <v>20080124</v>
      </c>
      <c r="Z38" s="140">
        <f t="shared" si="5"/>
        <v>47.60946255934846</v>
      </c>
      <c r="AA38" s="155">
        <f>AA8+AA23</f>
        <v>168707000</v>
      </c>
    </row>
    <row r="39" spans="1:27" ht="13.5">
      <c r="A39" s="291" t="s">
        <v>207</v>
      </c>
      <c r="B39" s="142"/>
      <c r="C39" s="62">
        <f t="shared" si="4"/>
        <v>30180754</v>
      </c>
      <c r="D39" s="156">
        <f t="shared" si="4"/>
        <v>0</v>
      </c>
      <c r="E39" s="60">
        <f t="shared" si="4"/>
        <v>52000000</v>
      </c>
      <c r="F39" s="60">
        <f t="shared" si="4"/>
        <v>52000000</v>
      </c>
      <c r="G39" s="60">
        <f t="shared" si="4"/>
        <v>6140419</v>
      </c>
      <c r="H39" s="60">
        <f t="shared" si="4"/>
        <v>0</v>
      </c>
      <c r="I39" s="60">
        <f t="shared" si="4"/>
        <v>0</v>
      </c>
      <c r="J39" s="60">
        <f t="shared" si="4"/>
        <v>6140419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6140419</v>
      </c>
      <c r="X39" s="60">
        <f t="shared" si="4"/>
        <v>13000000</v>
      </c>
      <c r="Y39" s="60">
        <f t="shared" si="4"/>
        <v>-6859581</v>
      </c>
      <c r="Z39" s="140">
        <f t="shared" si="5"/>
        <v>-52.766007692307696</v>
      </c>
      <c r="AA39" s="155">
        <f>AA9+AA24</f>
        <v>52000000</v>
      </c>
    </row>
    <row r="40" spans="1:27" ht="13.5">
      <c r="A40" s="291" t="s">
        <v>208</v>
      </c>
      <c r="B40" s="142"/>
      <c r="C40" s="62">
        <f t="shared" si="4"/>
        <v>61684814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641743</v>
      </c>
      <c r="H40" s="60">
        <f t="shared" si="4"/>
        <v>537370</v>
      </c>
      <c r="I40" s="60">
        <f t="shared" si="4"/>
        <v>0</v>
      </c>
      <c r="J40" s="60">
        <f t="shared" si="4"/>
        <v>1179113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1179113</v>
      </c>
      <c r="X40" s="60">
        <f t="shared" si="4"/>
        <v>0</v>
      </c>
      <c r="Y40" s="60">
        <f t="shared" si="4"/>
        <v>1179113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304085002</v>
      </c>
      <c r="D41" s="294">
        <f t="shared" si="6"/>
        <v>0</v>
      </c>
      <c r="E41" s="295">
        <f t="shared" si="6"/>
        <v>220707000</v>
      </c>
      <c r="F41" s="295">
        <f t="shared" si="6"/>
        <v>220707000</v>
      </c>
      <c r="G41" s="295">
        <f t="shared" si="6"/>
        <v>18641952</v>
      </c>
      <c r="H41" s="295">
        <f t="shared" si="6"/>
        <v>32253409</v>
      </c>
      <c r="I41" s="295">
        <f t="shared" si="6"/>
        <v>18681045</v>
      </c>
      <c r="J41" s="295">
        <f t="shared" si="6"/>
        <v>69576406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69576406</v>
      </c>
      <c r="X41" s="295">
        <f t="shared" si="6"/>
        <v>55176750</v>
      </c>
      <c r="Y41" s="295">
        <f t="shared" si="6"/>
        <v>14399656</v>
      </c>
      <c r="Z41" s="296">
        <f t="shared" si="5"/>
        <v>26.097325413330797</v>
      </c>
      <c r="AA41" s="297">
        <f>SUM(AA36:AA40)</f>
        <v>220707000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17798000</v>
      </c>
      <c r="F42" s="54">
        <f t="shared" si="7"/>
        <v>17798000</v>
      </c>
      <c r="G42" s="54">
        <f t="shared" si="7"/>
        <v>0</v>
      </c>
      <c r="H42" s="54">
        <f t="shared" si="7"/>
        <v>0</v>
      </c>
      <c r="I42" s="54">
        <f t="shared" si="7"/>
        <v>1166506</v>
      </c>
      <c r="J42" s="54">
        <f t="shared" si="7"/>
        <v>1166506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1166506</v>
      </c>
      <c r="X42" s="54">
        <f t="shared" si="7"/>
        <v>4449500</v>
      </c>
      <c r="Y42" s="54">
        <f t="shared" si="7"/>
        <v>-3282994</v>
      </c>
      <c r="Z42" s="184">
        <f t="shared" si="5"/>
        <v>-73.78343634116192</v>
      </c>
      <c r="AA42" s="130">
        <f aca="true" t="shared" si="8" ref="AA42:AA48">AA12+AA27</f>
        <v>17798000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3163388</v>
      </c>
      <c r="D45" s="129">
        <f t="shared" si="7"/>
        <v>0</v>
      </c>
      <c r="E45" s="54">
        <f t="shared" si="7"/>
        <v>3000000</v>
      </c>
      <c r="F45" s="54">
        <f t="shared" si="7"/>
        <v>3000000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750000</v>
      </c>
      <c r="Y45" s="54">
        <f t="shared" si="7"/>
        <v>-750000</v>
      </c>
      <c r="Z45" s="184">
        <f t="shared" si="5"/>
        <v>-100</v>
      </c>
      <c r="AA45" s="130">
        <f t="shared" si="8"/>
        <v>3000000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307248390</v>
      </c>
      <c r="D49" s="218">
        <f t="shared" si="9"/>
        <v>0</v>
      </c>
      <c r="E49" s="220">
        <f t="shared" si="9"/>
        <v>241505000</v>
      </c>
      <c r="F49" s="220">
        <f t="shared" si="9"/>
        <v>241505000</v>
      </c>
      <c r="G49" s="220">
        <f t="shared" si="9"/>
        <v>18641952</v>
      </c>
      <c r="H49" s="220">
        <f t="shared" si="9"/>
        <v>32253409</v>
      </c>
      <c r="I49" s="220">
        <f t="shared" si="9"/>
        <v>19847551</v>
      </c>
      <c r="J49" s="220">
        <f t="shared" si="9"/>
        <v>70742912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70742912</v>
      </c>
      <c r="X49" s="220">
        <f t="shared" si="9"/>
        <v>60376250</v>
      </c>
      <c r="Y49" s="220">
        <f t="shared" si="9"/>
        <v>10366662</v>
      </c>
      <c r="Z49" s="221">
        <f t="shared" si="5"/>
        <v>17.170099169789445</v>
      </c>
      <c r="AA49" s="222">
        <f>SUM(AA41:AA48)</f>
        <v>241505000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26032000</v>
      </c>
      <c r="F51" s="54">
        <f t="shared" si="10"/>
        <v>26032000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6508000</v>
      </c>
      <c r="Y51" s="54">
        <f t="shared" si="10"/>
        <v>-6508000</v>
      </c>
      <c r="Z51" s="184">
        <f>+IF(X51&lt;&gt;0,+(Y51/X51)*100,0)</f>
        <v>-100</v>
      </c>
      <c r="AA51" s="130">
        <f>SUM(AA57:AA61)</f>
        <v>26032000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26032000</v>
      </c>
      <c r="F54" s="60">
        <v>26032000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6508000</v>
      </c>
      <c r="Y54" s="60">
        <v>-6508000</v>
      </c>
      <c r="Z54" s="140">
        <v>-100</v>
      </c>
      <c r="AA54" s="155">
        <v>26032000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26032000</v>
      </c>
      <c r="F57" s="295">
        <f t="shared" si="11"/>
        <v>26032000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6508000</v>
      </c>
      <c r="Y57" s="295">
        <f t="shared" si="11"/>
        <v>-6508000</v>
      </c>
      <c r="Z57" s="296">
        <f>+IF(X57&lt;&gt;0,+(Y57/X57)*100,0)</f>
        <v>-100</v>
      </c>
      <c r="AA57" s="297">
        <f>SUM(AA52:AA56)</f>
        <v>26032000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26032000</v>
      </c>
      <c r="F66" s="275"/>
      <c r="G66" s="275">
        <v>1963312</v>
      </c>
      <c r="H66" s="275">
        <v>4240544</v>
      </c>
      <c r="I66" s="275">
        <v>4607947</v>
      </c>
      <c r="J66" s="275">
        <v>10811803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10811803</v>
      </c>
      <c r="X66" s="275"/>
      <c r="Y66" s="275">
        <v>10811803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26032000</v>
      </c>
      <c r="F69" s="220">
        <f t="shared" si="12"/>
        <v>0</v>
      </c>
      <c r="G69" s="220">
        <f t="shared" si="12"/>
        <v>1963312</v>
      </c>
      <c r="H69" s="220">
        <f t="shared" si="12"/>
        <v>4240544</v>
      </c>
      <c r="I69" s="220">
        <f t="shared" si="12"/>
        <v>4607947</v>
      </c>
      <c r="J69" s="220">
        <f t="shared" si="12"/>
        <v>10811803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10811803</v>
      </c>
      <c r="X69" s="220">
        <f t="shared" si="12"/>
        <v>0</v>
      </c>
      <c r="Y69" s="220">
        <f t="shared" si="12"/>
        <v>10811803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304085002</v>
      </c>
      <c r="D5" s="357">
        <f t="shared" si="0"/>
        <v>0</v>
      </c>
      <c r="E5" s="356">
        <f t="shared" si="0"/>
        <v>220707000</v>
      </c>
      <c r="F5" s="358">
        <f t="shared" si="0"/>
        <v>220707000</v>
      </c>
      <c r="G5" s="358">
        <f t="shared" si="0"/>
        <v>18641952</v>
      </c>
      <c r="H5" s="356">
        <f t="shared" si="0"/>
        <v>32253409</v>
      </c>
      <c r="I5" s="356">
        <f t="shared" si="0"/>
        <v>18681045</v>
      </c>
      <c r="J5" s="358">
        <f t="shared" si="0"/>
        <v>69576406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69576406</v>
      </c>
      <c r="X5" s="356">
        <f t="shared" si="0"/>
        <v>55176750</v>
      </c>
      <c r="Y5" s="358">
        <f t="shared" si="0"/>
        <v>14399656</v>
      </c>
      <c r="Z5" s="359">
        <f>+IF(X5&lt;&gt;0,+(Y5/X5)*100,0)</f>
        <v>26.097325413330797</v>
      </c>
      <c r="AA5" s="360">
        <f>+AA6+AA8+AA11+AA13+AA15</f>
        <v>220707000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212219434</v>
      </c>
      <c r="D11" s="363">
        <f aca="true" t="shared" si="3" ref="D11:AA11">+D12</f>
        <v>0</v>
      </c>
      <c r="E11" s="362">
        <f t="shared" si="3"/>
        <v>168707000</v>
      </c>
      <c r="F11" s="364">
        <f t="shared" si="3"/>
        <v>168707000</v>
      </c>
      <c r="G11" s="364">
        <f t="shared" si="3"/>
        <v>11859790</v>
      </c>
      <c r="H11" s="362">
        <f t="shared" si="3"/>
        <v>31716039</v>
      </c>
      <c r="I11" s="362">
        <f t="shared" si="3"/>
        <v>18681045</v>
      </c>
      <c r="J11" s="364">
        <f t="shared" si="3"/>
        <v>62256874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62256874</v>
      </c>
      <c r="X11" s="362">
        <f t="shared" si="3"/>
        <v>42176750</v>
      </c>
      <c r="Y11" s="364">
        <f t="shared" si="3"/>
        <v>20080124</v>
      </c>
      <c r="Z11" s="365">
        <f>+IF(X11&lt;&gt;0,+(Y11/X11)*100,0)</f>
        <v>47.60946255934846</v>
      </c>
      <c r="AA11" s="366">
        <f t="shared" si="3"/>
        <v>168707000</v>
      </c>
    </row>
    <row r="12" spans="1:27" ht="13.5">
      <c r="A12" s="291" t="s">
        <v>231</v>
      </c>
      <c r="B12" s="136"/>
      <c r="C12" s="60">
        <v>212219434</v>
      </c>
      <c r="D12" s="340"/>
      <c r="E12" s="60">
        <v>168707000</v>
      </c>
      <c r="F12" s="59">
        <v>168707000</v>
      </c>
      <c r="G12" s="59">
        <v>11859790</v>
      </c>
      <c r="H12" s="60">
        <v>31716039</v>
      </c>
      <c r="I12" s="60">
        <v>18681045</v>
      </c>
      <c r="J12" s="59">
        <v>62256874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62256874</v>
      </c>
      <c r="X12" s="60">
        <v>42176750</v>
      </c>
      <c r="Y12" s="59">
        <v>20080124</v>
      </c>
      <c r="Z12" s="61">
        <v>47.61</v>
      </c>
      <c r="AA12" s="62">
        <v>168707000</v>
      </c>
    </row>
    <row r="13" spans="1:27" ht="13.5">
      <c r="A13" s="361" t="s">
        <v>207</v>
      </c>
      <c r="B13" s="136"/>
      <c r="C13" s="275">
        <f>+C14</f>
        <v>30180754</v>
      </c>
      <c r="D13" s="341">
        <f aca="true" t="shared" si="4" ref="D13:AA13">+D14</f>
        <v>0</v>
      </c>
      <c r="E13" s="275">
        <f t="shared" si="4"/>
        <v>52000000</v>
      </c>
      <c r="F13" s="342">
        <f t="shared" si="4"/>
        <v>52000000</v>
      </c>
      <c r="G13" s="342">
        <f t="shared" si="4"/>
        <v>6140419</v>
      </c>
      <c r="H13" s="275">
        <f t="shared" si="4"/>
        <v>0</v>
      </c>
      <c r="I13" s="275">
        <f t="shared" si="4"/>
        <v>0</v>
      </c>
      <c r="J13" s="342">
        <f t="shared" si="4"/>
        <v>6140419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6140419</v>
      </c>
      <c r="X13" s="275">
        <f t="shared" si="4"/>
        <v>13000000</v>
      </c>
      <c r="Y13" s="342">
        <f t="shared" si="4"/>
        <v>-6859581</v>
      </c>
      <c r="Z13" s="335">
        <f>+IF(X13&lt;&gt;0,+(Y13/X13)*100,0)</f>
        <v>-52.766007692307696</v>
      </c>
      <c r="AA13" s="273">
        <f t="shared" si="4"/>
        <v>52000000</v>
      </c>
    </row>
    <row r="14" spans="1:27" ht="13.5">
      <c r="A14" s="291" t="s">
        <v>232</v>
      </c>
      <c r="B14" s="136"/>
      <c r="C14" s="60">
        <v>30180754</v>
      </c>
      <c r="D14" s="340"/>
      <c r="E14" s="60">
        <v>52000000</v>
      </c>
      <c r="F14" s="59">
        <v>52000000</v>
      </c>
      <c r="G14" s="59">
        <v>6140419</v>
      </c>
      <c r="H14" s="60"/>
      <c r="I14" s="60"/>
      <c r="J14" s="59">
        <v>6140419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6140419</v>
      </c>
      <c r="X14" s="60">
        <v>13000000</v>
      </c>
      <c r="Y14" s="59">
        <v>-6859581</v>
      </c>
      <c r="Z14" s="61">
        <v>-52.77</v>
      </c>
      <c r="AA14" s="62">
        <v>52000000</v>
      </c>
    </row>
    <row r="15" spans="1:27" ht="13.5">
      <c r="A15" s="361" t="s">
        <v>208</v>
      </c>
      <c r="B15" s="136"/>
      <c r="C15" s="60">
        <f aca="true" t="shared" si="5" ref="C15:Y15">SUM(C16:C20)</f>
        <v>61684814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641743</v>
      </c>
      <c r="H15" s="60">
        <f t="shared" si="5"/>
        <v>537370</v>
      </c>
      <c r="I15" s="60">
        <f t="shared" si="5"/>
        <v>0</v>
      </c>
      <c r="J15" s="59">
        <f t="shared" si="5"/>
        <v>1179113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1179113</v>
      </c>
      <c r="X15" s="60">
        <f t="shared" si="5"/>
        <v>0</v>
      </c>
      <c r="Y15" s="59">
        <f t="shared" si="5"/>
        <v>1179113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61684814</v>
      </c>
      <c r="D20" s="340"/>
      <c r="E20" s="60"/>
      <c r="F20" s="59"/>
      <c r="G20" s="59">
        <v>641743</v>
      </c>
      <c r="H20" s="60">
        <v>537370</v>
      </c>
      <c r="I20" s="60"/>
      <c r="J20" s="59">
        <v>1179113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1179113</v>
      </c>
      <c r="X20" s="60"/>
      <c r="Y20" s="59">
        <v>1179113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17798000</v>
      </c>
      <c r="F22" s="345">
        <f t="shared" si="6"/>
        <v>17798000</v>
      </c>
      <c r="G22" s="345">
        <f t="shared" si="6"/>
        <v>0</v>
      </c>
      <c r="H22" s="343">
        <f t="shared" si="6"/>
        <v>0</v>
      </c>
      <c r="I22" s="343">
        <f t="shared" si="6"/>
        <v>1166506</v>
      </c>
      <c r="J22" s="345">
        <f t="shared" si="6"/>
        <v>1166506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1166506</v>
      </c>
      <c r="X22" s="343">
        <f t="shared" si="6"/>
        <v>4449500</v>
      </c>
      <c r="Y22" s="345">
        <f t="shared" si="6"/>
        <v>-3282994</v>
      </c>
      <c r="Z22" s="336">
        <f>+IF(X22&lt;&gt;0,+(Y22/X22)*100,0)</f>
        <v>-73.78343634116192</v>
      </c>
      <c r="AA22" s="350">
        <f>SUM(AA23:AA32)</f>
        <v>17798000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3798000</v>
      </c>
      <c r="F27" s="59">
        <v>3798000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949500</v>
      </c>
      <c r="Y27" s="59">
        <v>-949500</v>
      </c>
      <c r="Z27" s="61">
        <v>-100</v>
      </c>
      <c r="AA27" s="62">
        <v>3798000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14000000</v>
      </c>
      <c r="F32" s="59">
        <v>14000000</v>
      </c>
      <c r="G32" s="59"/>
      <c r="H32" s="60"/>
      <c r="I32" s="60">
        <v>1166506</v>
      </c>
      <c r="J32" s="59">
        <v>1166506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1166506</v>
      </c>
      <c r="X32" s="60">
        <v>3500000</v>
      </c>
      <c r="Y32" s="59">
        <v>-2333494</v>
      </c>
      <c r="Z32" s="61">
        <v>-66.67</v>
      </c>
      <c r="AA32" s="62">
        <v>14000000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3163388</v>
      </c>
      <c r="D40" s="344">
        <f t="shared" si="9"/>
        <v>0</v>
      </c>
      <c r="E40" s="343">
        <f t="shared" si="9"/>
        <v>3000000</v>
      </c>
      <c r="F40" s="345">
        <f t="shared" si="9"/>
        <v>3000000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750000</v>
      </c>
      <c r="Y40" s="345">
        <f t="shared" si="9"/>
        <v>-750000</v>
      </c>
      <c r="Z40" s="336">
        <f>+IF(X40&lt;&gt;0,+(Y40/X40)*100,0)</f>
        <v>-100</v>
      </c>
      <c r="AA40" s="350">
        <f>SUM(AA41:AA49)</f>
        <v>3000000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3163388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3000000</v>
      </c>
      <c r="F44" s="53">
        <v>3000000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750000</v>
      </c>
      <c r="Y44" s="53">
        <v>-750000</v>
      </c>
      <c r="Z44" s="94">
        <v>-100</v>
      </c>
      <c r="AA44" s="95">
        <v>3000000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307248390</v>
      </c>
      <c r="D60" s="346">
        <f t="shared" si="14"/>
        <v>0</v>
      </c>
      <c r="E60" s="219">
        <f t="shared" si="14"/>
        <v>241505000</v>
      </c>
      <c r="F60" s="264">
        <f t="shared" si="14"/>
        <v>241505000</v>
      </c>
      <c r="G60" s="264">
        <f t="shared" si="14"/>
        <v>18641952</v>
      </c>
      <c r="H60" s="219">
        <f t="shared" si="14"/>
        <v>32253409</v>
      </c>
      <c r="I60" s="219">
        <f t="shared" si="14"/>
        <v>19847551</v>
      </c>
      <c r="J60" s="264">
        <f t="shared" si="14"/>
        <v>70742912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70742912</v>
      </c>
      <c r="X60" s="219">
        <f t="shared" si="14"/>
        <v>60376250</v>
      </c>
      <c r="Y60" s="264">
        <f t="shared" si="14"/>
        <v>10366662</v>
      </c>
      <c r="Z60" s="337">
        <f>+IF(X60&lt;&gt;0,+(Y60/X60)*100,0)</f>
        <v>17.170099169789445</v>
      </c>
      <c r="AA60" s="232">
        <f>+AA57+AA54+AA51+AA40+AA37+AA34+AA22+AA5</f>
        <v>241505000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2013-11-05T09:02:53Z</dcterms:created>
  <dcterms:modified xsi:type="dcterms:W3CDTF">2013-11-05T09:02:58Z</dcterms:modified>
  <cp:category/>
  <cp:version/>
  <cp:contentType/>
  <cp:contentStatus/>
</cp:coreProperties>
</file>