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<sst xmlns="http://schemas.openxmlformats.org/spreadsheetml/2006/main" count="855" uniqueCount="302">
  <si>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uThungulu(DC28)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</si>
  <si>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</si>
  <si>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</si>
  <si>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</si>
  <si>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</si>
  <si>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</si>
  <si>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</si>
  <si>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</si>
  <si>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</si>
  <si>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</si>
  <si>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</si>
  <si>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</si>
  <si>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</si>
  <si>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</si>
  <si>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</si>
  <si>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</si>
  <si>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</si>
  <si>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</si>
  <si>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</si>
  <si>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</si>
  <si>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</si>
  <si>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</si>
  <si>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</si>
  <si>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</si>
  <si>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</si>
  <si>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</si>
  <si>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</si>
  <si>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</si>
  <si>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</si>
  <si>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</si>
  <si>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</si>
  <si>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</si>
  <si>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</si>
  <si>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</si>
  <si>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</si>
  <si>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</si>
  <si>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</si>
  <si>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</si>
  <si>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</si>
  <si>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</si>
  <si>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</si>
  <si>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</si>
  <si>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</si>
  <si>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</si>
  <si>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</si>
  <si>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</si>
  <si>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</si>
  <si>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</si>
  <si>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</si>
  <si>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</si>
  <si>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</si>
  <si>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</si>
  <si>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</si>
  <si>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</si>
  <si>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</si>
  <si>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</si>
  <si>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</si>
  <si>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</si>
  <si>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</si>
  <si>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</si>
  <si>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</si>
  <si>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</si>
  <si>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</si>
  <si>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</si>
  <si>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</si>
  <si>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</si>
  <si>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</si>
  <si>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</si>
  <si>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</si>
  <si>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</si>
  <si>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uThungulu(DC28)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</si>
  <si>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</si>
  <si>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</si>
  <si>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</si>
  <si>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</si>
  <si>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</si>
  <si>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</si>
  <si>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</si>
  <si>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</si>
  <si>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</si>
  <si>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</si>
  <si>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</si>
  <si>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</si>
  <si>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</si>
  <si>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</si>
  <si>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</si>
  <si>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</si>
  <si>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</si>
  <si>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</si>
  <si>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</si>
  <si>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</si>
  <si>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</si>
  <si>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</si>
  <si>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</si>
  <si>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</si>
  <si>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</si>
  <si>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</si>
  <si>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</si>
  <si>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</si>
  <si>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</si>
  <si>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uThungulu(DC28)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</si>
  <si>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</si>
  <si>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</si>
  <si>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</si>
  <si>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</si>
  <si>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</si>
  <si>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</si>
  <si>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</si>
  <si>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</si>
  <si>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</si>
  <si>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</si>
  <si>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</si>
  <si>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</si>
  <si>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</si>
  <si>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</si>
  <si>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</si>
  <si>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</si>
  <si>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</si>
  <si>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</si>
  <si>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</si>
  <si>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</si>
  <si>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</si>
  <si>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</si>
  <si>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</si>
  <si>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</si>
  <si>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</si>
  <si>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</si>
  <si>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</si>
  <si>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</si>
  <si>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uThungulu(DC28)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</si>
  <si>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</si>
  <si>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</si>
  <si>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</si>
  <si>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</si>
  <si>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</si>
  <si>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</si>
  <si>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</si>
  <si>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</si>
  <si>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</si>
  <si>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</si>
  <si>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uThungulu(DC28)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</si>
  <si>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</si>
  <si>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</si>
  <si>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</si>
  <si>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</si>
  <si>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</si>
  <si>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</si>
  <si>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</si>
  <si>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</si>
  <si>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</si>
  <si>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</si>
  <si>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</si>
  <si>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</si>
  <si>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</si>
  <si>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</si>
  <si>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</si>
  <si>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</si>
  <si>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</si>
  <si>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</si>
  <si>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</si>
  <si>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</si>
  <si>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</si>
  <si>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</si>
  <si>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</si>
  <si>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</si>
  <si>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</si>
  <si>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</si>
  <si>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</si>
  <si>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</si>
  <si>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</si>
  <si>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</si>
  <si>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</si>
  <si>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</si>
  <si>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</si>
  <si>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uThungulu(DC28)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</si>
  <si>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</si>
  <si>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</si>
  <si>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</si>
  <si>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</si>
  <si>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</si>
  <si>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</si>
  <si>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</si>
  <si>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</si>
  <si>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</si>
  <si>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</si>
  <si>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</si>
  <si>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</si>
  <si>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</si>
  <si>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</si>
  <si>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</si>
  <si>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</si>
  <si>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</si>
  <si>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</si>
  <si>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</si>
  <si>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</si>
  <si>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</si>
  <si>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</si>
  <si>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</si>
  <si>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</si>
  <si>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</si>
  <si>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</si>
  <si>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uThungulu(DC28)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</si>
  <si>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</si>
  <si>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</si>
  <si>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</si>
  <si>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</si>
  <si>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</si>
  <si>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</si>
  <si>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</si>
  <si>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</si>
  <si>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</si>
  <si>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</si>
  <si>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</si>
  <si>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</si>
  <si>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</si>
  <si>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</si>
  <si>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</si>
  <si>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</si>
  <si>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</si>
  <si>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</si>
  <si>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</si>
  <si>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</si>
  <si>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</si>
  <si>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</si>
  <si>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</si>
  <si>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</si>
  <si>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uThungulu(DC28)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</si>
  <si>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</si>
  <si>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</si>
  <si>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</si>
  <si>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</si>
  <si>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</si>
  <si>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</si>
  <si>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</si>
  <si>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</si>
  <si>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</si>
  <si>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</si>
  <si>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</si>
  <si>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</si>
  <si>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</si>
  <si>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</si>
  <si>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</si>
  <si>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</si>
  <si>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</si>
  <si>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</si>
  <si>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</si>
  <si>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</si>
  <si>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</si>
  <si>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</si>
  <si>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</si>
  <si>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</si>
  <si>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</si>
  <si>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</si>
  <si>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</si>
  <si>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</si>
  <si>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</si>
  <si>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</si>
  <si>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</si>
  <si>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</si>
  <si>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</si>
  <si>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</si>
  <si>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</si>
  <si>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uThungulu(DC28)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</si>
  <si>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</si>
  <si>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</si>
  <si>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uThungulu(DC28)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</si>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</sst>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49901919</v>
      </c>
      <c r="C6" s="19">
        <v>0</v>
      </c>
      <c r="D6" s="59">
        <v>50797637</v>
      </c>
      <c r="E6" s="60">
        <v>50797637</v>
      </c>
      <c r="F6" s="60">
        <v>5411688</v>
      </c>
      <c r="G6" s="60">
        <v>4470914</v>
      </c>
      <c r="H6" s="60">
        <v>4655082</v>
      </c>
      <c r="I6" s="60">
        <v>14537684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14537684</v>
      </c>
      <c r="W6" s="60">
        <v>12699409</v>
      </c>
      <c r="X6" s="60">
        <v>1838275</v>
      </c>
      <c r="Y6" s="61">
        <v>14.48</v>
      </c>
      <c r="Z6" s="62">
        <v>50797637</v>
      </c>
    </row>
    <row r="7" spans="1:26" ht="13.5">
      <c r="A7" s="58" t="s">
        <v>33</v>
      </c>
      <c r="B7" s="19">
        <v>27113167</v>
      </c>
      <c r="C7" s="19">
        <v>0</v>
      </c>
      <c r="D7" s="59">
        <v>27033066</v>
      </c>
      <c r="E7" s="60">
        <v>27033066</v>
      </c>
      <c r="F7" s="60">
        <v>269596</v>
      </c>
      <c r="G7" s="60">
        <v>4772508</v>
      </c>
      <c r="H7" s="60">
        <v>2549532</v>
      </c>
      <c r="I7" s="60">
        <v>7591636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7591636</v>
      </c>
      <c r="W7" s="60">
        <v>6758267</v>
      </c>
      <c r="X7" s="60">
        <v>833369</v>
      </c>
      <c r="Y7" s="61">
        <v>12.33</v>
      </c>
      <c r="Z7" s="62">
        <v>27033066</v>
      </c>
    </row>
    <row r="8" spans="1:26" ht="13.5">
      <c r="A8" s="58" t="s">
        <v>34</v>
      </c>
      <c r="B8" s="19">
        <v>396314460</v>
      </c>
      <c r="C8" s="19">
        <v>0</v>
      </c>
      <c r="D8" s="59">
        <v>409252000</v>
      </c>
      <c r="E8" s="60">
        <v>409252000</v>
      </c>
      <c r="F8" s="60">
        <v>150458001</v>
      </c>
      <c r="G8" s="60">
        <v>3127129</v>
      </c>
      <c r="H8" s="60">
        <v>4390193</v>
      </c>
      <c r="I8" s="60">
        <v>157975323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157975323</v>
      </c>
      <c r="W8" s="60">
        <v>102313000</v>
      </c>
      <c r="X8" s="60">
        <v>55662323</v>
      </c>
      <c r="Y8" s="61">
        <v>54.4</v>
      </c>
      <c r="Z8" s="62">
        <v>409252000</v>
      </c>
    </row>
    <row r="9" spans="1:26" ht="13.5">
      <c r="A9" s="58" t="s">
        <v>35</v>
      </c>
      <c r="B9" s="19">
        <v>10230269</v>
      </c>
      <c r="C9" s="19">
        <v>0</v>
      </c>
      <c r="D9" s="59">
        <v>37073089</v>
      </c>
      <c r="E9" s="60">
        <v>162744069</v>
      </c>
      <c r="F9" s="60">
        <v>90378</v>
      </c>
      <c r="G9" s="60">
        <v>925248</v>
      </c>
      <c r="H9" s="60">
        <v>780968</v>
      </c>
      <c r="I9" s="60">
        <v>1796594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1796594</v>
      </c>
      <c r="W9" s="60">
        <v>40686017</v>
      </c>
      <c r="X9" s="60">
        <v>-38889423</v>
      </c>
      <c r="Y9" s="61">
        <v>-95.58</v>
      </c>
      <c r="Z9" s="62">
        <v>162744069</v>
      </c>
    </row>
    <row r="10" spans="1:26" ht="25.5">
      <c r="A10" s="63" t="s">
        <v>277</v>
      </c>
      <c r="B10" s="64">
        <f>SUM(B5:B9)</f>
        <v>483559815</v>
      </c>
      <c r="C10" s="64">
        <f>SUM(C5:C9)</f>
        <v>0</v>
      </c>
      <c r="D10" s="65">
        <f aca="true" t="shared" si="0" ref="D10:Z10">SUM(D5:D9)</f>
        <v>524155792</v>
      </c>
      <c r="E10" s="66">
        <f t="shared" si="0"/>
        <v>649826772</v>
      </c>
      <c r="F10" s="66">
        <f t="shared" si="0"/>
        <v>156229663</v>
      </c>
      <c r="G10" s="66">
        <f t="shared" si="0"/>
        <v>13295799</v>
      </c>
      <c r="H10" s="66">
        <f t="shared" si="0"/>
        <v>12375775</v>
      </c>
      <c r="I10" s="66">
        <f t="shared" si="0"/>
        <v>181901237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181901237</v>
      </c>
      <c r="W10" s="66">
        <f t="shared" si="0"/>
        <v>162456693</v>
      </c>
      <c r="X10" s="66">
        <f t="shared" si="0"/>
        <v>19444544</v>
      </c>
      <c r="Y10" s="67">
        <f>+IF(W10&lt;&gt;0,(X10/W10)*100,0)</f>
        <v>11.96906304131157</v>
      </c>
      <c r="Z10" s="68">
        <f t="shared" si="0"/>
        <v>649826772</v>
      </c>
    </row>
    <row r="11" spans="1:26" ht="13.5">
      <c r="A11" s="58" t="s">
        <v>37</v>
      </c>
      <c r="B11" s="19">
        <v>99492607</v>
      </c>
      <c r="C11" s="19">
        <v>0</v>
      </c>
      <c r="D11" s="59">
        <v>138703832</v>
      </c>
      <c r="E11" s="60">
        <v>138703832</v>
      </c>
      <c r="F11" s="60">
        <v>8046599</v>
      </c>
      <c r="G11" s="60">
        <v>9079657</v>
      </c>
      <c r="H11" s="60">
        <v>8747438</v>
      </c>
      <c r="I11" s="60">
        <v>25873694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25873694</v>
      </c>
      <c r="W11" s="60">
        <v>34675958</v>
      </c>
      <c r="X11" s="60">
        <v>-8802264</v>
      </c>
      <c r="Y11" s="61">
        <v>-25.38</v>
      </c>
      <c r="Z11" s="62">
        <v>138703832</v>
      </c>
    </row>
    <row r="12" spans="1:26" ht="13.5">
      <c r="A12" s="58" t="s">
        <v>38</v>
      </c>
      <c r="B12" s="19">
        <v>8522650</v>
      </c>
      <c r="C12" s="19">
        <v>0</v>
      </c>
      <c r="D12" s="59">
        <v>9276990</v>
      </c>
      <c r="E12" s="60">
        <v>9276990</v>
      </c>
      <c r="F12" s="60">
        <v>723290</v>
      </c>
      <c r="G12" s="60">
        <v>708490</v>
      </c>
      <c r="H12" s="60">
        <v>726644</v>
      </c>
      <c r="I12" s="60">
        <v>2158424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2158424</v>
      </c>
      <c r="W12" s="60">
        <v>2319248</v>
      </c>
      <c r="X12" s="60">
        <v>-160824</v>
      </c>
      <c r="Y12" s="61">
        <v>-6.93</v>
      </c>
      <c r="Z12" s="62">
        <v>9276990</v>
      </c>
    </row>
    <row r="13" spans="1:26" ht="13.5">
      <c r="A13" s="58" t="s">
        <v>278</v>
      </c>
      <c r="B13" s="19">
        <v>50492911</v>
      </c>
      <c r="C13" s="19">
        <v>0</v>
      </c>
      <c r="D13" s="59">
        <v>45826711</v>
      </c>
      <c r="E13" s="60">
        <v>45826711</v>
      </c>
      <c r="F13" s="60">
        <v>3818893</v>
      </c>
      <c r="G13" s="60">
        <v>3818893</v>
      </c>
      <c r="H13" s="60">
        <v>3818893</v>
      </c>
      <c r="I13" s="60">
        <v>11456679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11456679</v>
      </c>
      <c r="W13" s="60">
        <v>11456678</v>
      </c>
      <c r="X13" s="60">
        <v>1</v>
      </c>
      <c r="Y13" s="61">
        <v>0</v>
      </c>
      <c r="Z13" s="62">
        <v>45826711</v>
      </c>
    </row>
    <row r="14" spans="1:26" ht="13.5">
      <c r="A14" s="58" t="s">
        <v>40</v>
      </c>
      <c r="B14" s="19">
        <v>13490295</v>
      </c>
      <c r="C14" s="19">
        <v>0</v>
      </c>
      <c r="D14" s="59">
        <v>11459907</v>
      </c>
      <c r="E14" s="60">
        <v>11459907</v>
      </c>
      <c r="F14" s="60">
        <v>937540</v>
      </c>
      <c r="G14" s="60">
        <v>937541</v>
      </c>
      <c r="H14" s="60">
        <v>937540</v>
      </c>
      <c r="I14" s="60">
        <v>2812621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2812621</v>
      </c>
      <c r="W14" s="60">
        <v>2864977</v>
      </c>
      <c r="X14" s="60">
        <v>-52356</v>
      </c>
      <c r="Y14" s="61">
        <v>-1.83</v>
      </c>
      <c r="Z14" s="62">
        <v>11459907</v>
      </c>
    </row>
    <row r="15" spans="1:26" ht="13.5">
      <c r="A15" s="58" t="s">
        <v>41</v>
      </c>
      <c r="B15" s="19">
        <v>29466495</v>
      </c>
      <c r="C15" s="19">
        <v>0</v>
      </c>
      <c r="D15" s="59">
        <v>25380666</v>
      </c>
      <c r="E15" s="60">
        <v>25380666</v>
      </c>
      <c r="F15" s="60">
        <v>892361</v>
      </c>
      <c r="G15" s="60">
        <v>2760796</v>
      </c>
      <c r="H15" s="60">
        <v>3076550</v>
      </c>
      <c r="I15" s="60">
        <v>6729707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6729707</v>
      </c>
      <c r="W15" s="60">
        <v>6345167</v>
      </c>
      <c r="X15" s="60">
        <v>384540</v>
      </c>
      <c r="Y15" s="61">
        <v>6.06</v>
      </c>
      <c r="Z15" s="62">
        <v>25380666</v>
      </c>
    </row>
    <row r="16" spans="1:26" ht="13.5">
      <c r="A16" s="69" t="s">
        <v>42</v>
      </c>
      <c r="B16" s="19">
        <v>11126978</v>
      </c>
      <c r="C16" s="19">
        <v>0</v>
      </c>
      <c r="D16" s="59">
        <v>11856869</v>
      </c>
      <c r="E16" s="60">
        <v>11856869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2964217</v>
      </c>
      <c r="X16" s="60">
        <v>-2964217</v>
      </c>
      <c r="Y16" s="61">
        <v>-100</v>
      </c>
      <c r="Z16" s="62">
        <v>11856869</v>
      </c>
    </row>
    <row r="17" spans="1:26" ht="13.5">
      <c r="A17" s="58" t="s">
        <v>43</v>
      </c>
      <c r="B17" s="19">
        <v>258489706</v>
      </c>
      <c r="C17" s="19">
        <v>0</v>
      </c>
      <c r="D17" s="59">
        <v>283570800</v>
      </c>
      <c r="E17" s="60">
        <v>298040078</v>
      </c>
      <c r="F17" s="60">
        <v>15594674</v>
      </c>
      <c r="G17" s="60">
        <v>16199744</v>
      </c>
      <c r="H17" s="60">
        <v>20008783</v>
      </c>
      <c r="I17" s="60">
        <v>51803201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51803201</v>
      </c>
      <c r="W17" s="60">
        <v>74510020</v>
      </c>
      <c r="X17" s="60">
        <v>-22706819</v>
      </c>
      <c r="Y17" s="61">
        <v>-30.47</v>
      </c>
      <c r="Z17" s="62">
        <v>298040078</v>
      </c>
    </row>
    <row r="18" spans="1:26" ht="13.5">
      <c r="A18" s="70" t="s">
        <v>44</v>
      </c>
      <c r="B18" s="71">
        <f>SUM(B11:B17)</f>
        <v>471081642</v>
      </c>
      <c r="C18" s="71">
        <f>SUM(C11:C17)</f>
        <v>0</v>
      </c>
      <c r="D18" s="72">
        <f aca="true" t="shared" si="1" ref="D18:Z18">SUM(D11:D17)</f>
        <v>526075775</v>
      </c>
      <c r="E18" s="73">
        <f t="shared" si="1"/>
        <v>540545053</v>
      </c>
      <c r="F18" s="73">
        <f t="shared" si="1"/>
        <v>30013357</v>
      </c>
      <c r="G18" s="73">
        <f t="shared" si="1"/>
        <v>33505121</v>
      </c>
      <c r="H18" s="73">
        <f t="shared" si="1"/>
        <v>37315848</v>
      </c>
      <c r="I18" s="73">
        <f t="shared" si="1"/>
        <v>100834326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100834326</v>
      </c>
      <c r="W18" s="73">
        <f t="shared" si="1"/>
        <v>135136265</v>
      </c>
      <c r="X18" s="73">
        <f t="shared" si="1"/>
        <v>-34301939</v>
      </c>
      <c r="Y18" s="67">
        <f>+IF(W18&lt;&gt;0,(X18/W18)*100,0)</f>
        <v>-25.383222630875586</v>
      </c>
      <c r="Z18" s="74">
        <f t="shared" si="1"/>
        <v>540545053</v>
      </c>
    </row>
    <row r="19" spans="1:26" ht="13.5">
      <c r="A19" s="70" t="s">
        <v>45</v>
      </c>
      <c r="B19" s="75">
        <f>+B10-B18</f>
        <v>12478173</v>
      </c>
      <c r="C19" s="75">
        <f>+C10-C18</f>
        <v>0</v>
      </c>
      <c r="D19" s="76">
        <f aca="true" t="shared" si="2" ref="D19:Z19">+D10-D18</f>
        <v>-1919983</v>
      </c>
      <c r="E19" s="77">
        <f t="shared" si="2"/>
        <v>109281719</v>
      </c>
      <c r="F19" s="77">
        <f t="shared" si="2"/>
        <v>126216306</v>
      </c>
      <c r="G19" s="77">
        <f t="shared" si="2"/>
        <v>-20209322</v>
      </c>
      <c r="H19" s="77">
        <f t="shared" si="2"/>
        <v>-24940073</v>
      </c>
      <c r="I19" s="77">
        <f t="shared" si="2"/>
        <v>81066911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81066911</v>
      </c>
      <c r="W19" s="77">
        <f>IF(E10=E18,0,W10-W18)</f>
        <v>27320428</v>
      </c>
      <c r="X19" s="77">
        <f t="shared" si="2"/>
        <v>53746483</v>
      </c>
      <c r="Y19" s="78">
        <f>+IF(W19&lt;&gt;0,(X19/W19)*100,0)</f>
        <v>196.7263580204527</v>
      </c>
      <c r="Z19" s="79">
        <f t="shared" si="2"/>
        <v>109281719</v>
      </c>
    </row>
    <row r="20" spans="1:26" ht="13.5">
      <c r="A20" s="58" t="s">
        <v>46</v>
      </c>
      <c r="B20" s="19">
        <v>173857180</v>
      </c>
      <c r="C20" s="19">
        <v>0</v>
      </c>
      <c r="D20" s="59">
        <v>238908000</v>
      </c>
      <c r="E20" s="60">
        <v>238908000</v>
      </c>
      <c r="F20" s="60">
        <v>2487215</v>
      </c>
      <c r="G20" s="60">
        <v>8853789</v>
      </c>
      <c r="H20" s="60">
        <v>7358195</v>
      </c>
      <c r="I20" s="60">
        <v>18699199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18699199</v>
      </c>
      <c r="W20" s="60">
        <v>59727000</v>
      </c>
      <c r="X20" s="60">
        <v>-41027801</v>
      </c>
      <c r="Y20" s="61">
        <v>-68.69</v>
      </c>
      <c r="Z20" s="62">
        <v>238908000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186335353</v>
      </c>
      <c r="C22" s="86">
        <f>SUM(C19:C21)</f>
        <v>0</v>
      </c>
      <c r="D22" s="87">
        <f aca="true" t="shared" si="3" ref="D22:Z22">SUM(D19:D21)</f>
        <v>236988017</v>
      </c>
      <c r="E22" s="88">
        <f t="shared" si="3"/>
        <v>348189719</v>
      </c>
      <c r="F22" s="88">
        <f t="shared" si="3"/>
        <v>128703521</v>
      </c>
      <c r="G22" s="88">
        <f t="shared" si="3"/>
        <v>-11355533</v>
      </c>
      <c r="H22" s="88">
        <f t="shared" si="3"/>
        <v>-17581878</v>
      </c>
      <c r="I22" s="88">
        <f t="shared" si="3"/>
        <v>99766110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99766110</v>
      </c>
      <c r="W22" s="88">
        <f t="shared" si="3"/>
        <v>87047428</v>
      </c>
      <c r="X22" s="88">
        <f t="shared" si="3"/>
        <v>12718682</v>
      </c>
      <c r="Y22" s="89">
        <f>+IF(W22&lt;&gt;0,(X22/W22)*100,0)</f>
        <v>14.611209420225487</v>
      </c>
      <c r="Z22" s="90">
        <f t="shared" si="3"/>
        <v>348189719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186335353</v>
      </c>
      <c r="C24" s="75">
        <f>SUM(C22:C23)</f>
        <v>0</v>
      </c>
      <c r="D24" s="76">
        <f aca="true" t="shared" si="4" ref="D24:Z24">SUM(D22:D23)</f>
        <v>236988017</v>
      </c>
      <c r="E24" s="77">
        <f t="shared" si="4"/>
        <v>348189719</v>
      </c>
      <c r="F24" s="77">
        <f t="shared" si="4"/>
        <v>128703521</v>
      </c>
      <c r="G24" s="77">
        <f t="shared" si="4"/>
        <v>-11355533</v>
      </c>
      <c r="H24" s="77">
        <f t="shared" si="4"/>
        <v>-17581878</v>
      </c>
      <c r="I24" s="77">
        <f t="shared" si="4"/>
        <v>99766110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99766110</v>
      </c>
      <c r="W24" s="77">
        <f t="shared" si="4"/>
        <v>87047428</v>
      </c>
      <c r="X24" s="77">
        <f t="shared" si="4"/>
        <v>12718682</v>
      </c>
      <c r="Y24" s="78">
        <f>+IF(W24&lt;&gt;0,(X24/W24)*100,0)</f>
        <v>14.611209420225487</v>
      </c>
      <c r="Z24" s="79">
        <f t="shared" si="4"/>
        <v>348189719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173677697</v>
      </c>
      <c r="C27" s="22">
        <v>0</v>
      </c>
      <c r="D27" s="99">
        <v>277488000</v>
      </c>
      <c r="E27" s="100">
        <v>388689702</v>
      </c>
      <c r="F27" s="100">
        <v>1047033</v>
      </c>
      <c r="G27" s="100">
        <v>8827367</v>
      </c>
      <c r="H27" s="100">
        <v>11617133</v>
      </c>
      <c r="I27" s="100">
        <v>21491533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21491533</v>
      </c>
      <c r="W27" s="100">
        <v>97172426</v>
      </c>
      <c r="X27" s="100">
        <v>-75680893</v>
      </c>
      <c r="Y27" s="101">
        <v>-77.88</v>
      </c>
      <c r="Z27" s="102">
        <v>388689702</v>
      </c>
    </row>
    <row r="28" spans="1:26" ht="13.5">
      <c r="A28" s="103" t="s">
        <v>46</v>
      </c>
      <c r="B28" s="19">
        <v>160723556</v>
      </c>
      <c r="C28" s="19">
        <v>0</v>
      </c>
      <c r="D28" s="59">
        <v>239237000</v>
      </c>
      <c r="E28" s="60">
        <v>239237000</v>
      </c>
      <c r="F28" s="60">
        <v>1025370</v>
      </c>
      <c r="G28" s="60">
        <v>8813432</v>
      </c>
      <c r="H28" s="60">
        <v>10341687</v>
      </c>
      <c r="I28" s="60">
        <v>20180489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20180489</v>
      </c>
      <c r="W28" s="60">
        <v>59809250</v>
      </c>
      <c r="X28" s="60">
        <v>-39628761</v>
      </c>
      <c r="Y28" s="61">
        <v>-66.26</v>
      </c>
      <c r="Z28" s="62">
        <v>239237000</v>
      </c>
    </row>
    <row r="29" spans="1:26" ht="13.5">
      <c r="A29" s="58" t="s">
        <v>282</v>
      </c>
      <c r="B29" s="19">
        <v>19000</v>
      </c>
      <c r="C29" s="19">
        <v>0</v>
      </c>
      <c r="D29" s="59">
        <v>2000000</v>
      </c>
      <c r="E29" s="60">
        <v>2000000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500000</v>
      </c>
      <c r="X29" s="60">
        <v>-500000</v>
      </c>
      <c r="Y29" s="61">
        <v>-100</v>
      </c>
      <c r="Z29" s="62">
        <v>2000000</v>
      </c>
    </row>
    <row r="30" spans="1:26" ht="13.5">
      <c r="A30" s="58" t="s">
        <v>52</v>
      </c>
      <c r="B30" s="19">
        <v>3087624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9847517</v>
      </c>
      <c r="C31" s="19">
        <v>0</v>
      </c>
      <c r="D31" s="59">
        <v>36251000</v>
      </c>
      <c r="E31" s="60">
        <v>147452702</v>
      </c>
      <c r="F31" s="60">
        <v>21663</v>
      </c>
      <c r="G31" s="60">
        <v>13935</v>
      </c>
      <c r="H31" s="60">
        <v>1275446</v>
      </c>
      <c r="I31" s="60">
        <v>1311044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1311044</v>
      </c>
      <c r="W31" s="60">
        <v>36863176</v>
      </c>
      <c r="X31" s="60">
        <v>-35552132</v>
      </c>
      <c r="Y31" s="61">
        <v>-96.44</v>
      </c>
      <c r="Z31" s="62">
        <v>147452702</v>
      </c>
    </row>
    <row r="32" spans="1:26" ht="13.5">
      <c r="A32" s="70" t="s">
        <v>54</v>
      </c>
      <c r="B32" s="22">
        <f>SUM(B28:B31)</f>
        <v>173677697</v>
      </c>
      <c r="C32" s="22">
        <f>SUM(C28:C31)</f>
        <v>0</v>
      </c>
      <c r="D32" s="99">
        <f aca="true" t="shared" si="5" ref="D32:Z32">SUM(D28:D31)</f>
        <v>277488000</v>
      </c>
      <c r="E32" s="100">
        <f t="shared" si="5"/>
        <v>388689702</v>
      </c>
      <c r="F32" s="100">
        <f t="shared" si="5"/>
        <v>1047033</v>
      </c>
      <c r="G32" s="100">
        <f t="shared" si="5"/>
        <v>8827367</v>
      </c>
      <c r="H32" s="100">
        <f t="shared" si="5"/>
        <v>11617133</v>
      </c>
      <c r="I32" s="100">
        <f t="shared" si="5"/>
        <v>21491533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21491533</v>
      </c>
      <c r="W32" s="100">
        <f t="shared" si="5"/>
        <v>97172426</v>
      </c>
      <c r="X32" s="100">
        <f t="shared" si="5"/>
        <v>-75680893</v>
      </c>
      <c r="Y32" s="101">
        <f>+IF(W32&lt;&gt;0,(X32/W32)*100,0)</f>
        <v>-77.88309514882339</v>
      </c>
      <c r="Z32" s="102">
        <f t="shared" si="5"/>
        <v>388689702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505448446</v>
      </c>
      <c r="C35" s="19">
        <v>0</v>
      </c>
      <c r="D35" s="59">
        <v>394537000</v>
      </c>
      <c r="E35" s="60">
        <v>394537000</v>
      </c>
      <c r="F35" s="60">
        <v>244072759</v>
      </c>
      <c r="G35" s="60">
        <v>-27698407</v>
      </c>
      <c r="H35" s="60">
        <v>-30864493</v>
      </c>
      <c r="I35" s="60">
        <v>-30864493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-30864493</v>
      </c>
      <c r="W35" s="60">
        <v>98634250</v>
      </c>
      <c r="X35" s="60">
        <v>-129498743</v>
      </c>
      <c r="Y35" s="61">
        <v>-131.29</v>
      </c>
      <c r="Z35" s="62">
        <v>394537000</v>
      </c>
    </row>
    <row r="36" spans="1:26" ht="13.5">
      <c r="A36" s="58" t="s">
        <v>57</v>
      </c>
      <c r="B36" s="19">
        <v>1200441300</v>
      </c>
      <c r="C36" s="19">
        <v>0</v>
      </c>
      <c r="D36" s="59">
        <v>1592394000</v>
      </c>
      <c r="E36" s="60">
        <v>1703596000</v>
      </c>
      <c r="F36" s="60">
        <v>1041858</v>
      </c>
      <c r="G36" s="60">
        <v>8822174</v>
      </c>
      <c r="H36" s="60">
        <v>11613442</v>
      </c>
      <c r="I36" s="60">
        <v>11613442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11613442</v>
      </c>
      <c r="W36" s="60">
        <v>425899000</v>
      </c>
      <c r="X36" s="60">
        <v>-414285558</v>
      </c>
      <c r="Y36" s="61">
        <v>-97.27</v>
      </c>
      <c r="Z36" s="62">
        <v>1703596000</v>
      </c>
    </row>
    <row r="37" spans="1:26" ht="13.5">
      <c r="A37" s="58" t="s">
        <v>58</v>
      </c>
      <c r="B37" s="19">
        <v>205504791</v>
      </c>
      <c r="C37" s="19">
        <v>0</v>
      </c>
      <c r="D37" s="59">
        <v>89084000</v>
      </c>
      <c r="E37" s="60">
        <v>89084000</v>
      </c>
      <c r="F37" s="60">
        <v>112592457</v>
      </c>
      <c r="G37" s="60">
        <v>-11339428</v>
      </c>
      <c r="H37" s="60">
        <v>-5158759</v>
      </c>
      <c r="I37" s="60">
        <v>-5158759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-5158759</v>
      </c>
      <c r="W37" s="60">
        <v>22271000</v>
      </c>
      <c r="X37" s="60">
        <v>-27429759</v>
      </c>
      <c r="Y37" s="61">
        <v>-123.16</v>
      </c>
      <c r="Z37" s="62">
        <v>89084000</v>
      </c>
    </row>
    <row r="38" spans="1:26" ht="13.5">
      <c r="A38" s="58" t="s">
        <v>59</v>
      </c>
      <c r="B38" s="19">
        <v>154508108</v>
      </c>
      <c r="C38" s="19">
        <v>0</v>
      </c>
      <c r="D38" s="59">
        <v>160076000</v>
      </c>
      <c r="E38" s="60">
        <v>160076000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40019000</v>
      </c>
      <c r="X38" s="60">
        <v>-40019000</v>
      </c>
      <c r="Y38" s="61">
        <v>-100</v>
      </c>
      <c r="Z38" s="62">
        <v>160076000</v>
      </c>
    </row>
    <row r="39" spans="1:26" ht="13.5">
      <c r="A39" s="58" t="s">
        <v>60</v>
      </c>
      <c r="B39" s="19">
        <v>1345876847</v>
      </c>
      <c r="C39" s="19">
        <v>0</v>
      </c>
      <c r="D39" s="59">
        <v>1737771000</v>
      </c>
      <c r="E39" s="60">
        <v>1848973000</v>
      </c>
      <c r="F39" s="60">
        <v>132522160</v>
      </c>
      <c r="G39" s="60">
        <v>-7536805</v>
      </c>
      <c r="H39" s="60">
        <v>-14092292</v>
      </c>
      <c r="I39" s="60">
        <v>-14092292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-14092292</v>
      </c>
      <c r="W39" s="60">
        <v>462243250</v>
      </c>
      <c r="X39" s="60">
        <v>-476335542</v>
      </c>
      <c r="Y39" s="61">
        <v>-103.05</v>
      </c>
      <c r="Z39" s="62">
        <v>1848973000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248519161</v>
      </c>
      <c r="C42" s="19">
        <v>0</v>
      </c>
      <c r="D42" s="59">
        <v>281372000</v>
      </c>
      <c r="E42" s="60">
        <v>266910420</v>
      </c>
      <c r="F42" s="60">
        <v>219149374</v>
      </c>
      <c r="G42" s="60">
        <v>-11072755</v>
      </c>
      <c r="H42" s="60">
        <v>-7688994</v>
      </c>
      <c r="I42" s="60">
        <v>200387625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200387625</v>
      </c>
      <c r="W42" s="60">
        <v>66727605</v>
      </c>
      <c r="X42" s="60">
        <v>133660020</v>
      </c>
      <c r="Y42" s="61">
        <v>200.31</v>
      </c>
      <c r="Z42" s="62">
        <v>266910420</v>
      </c>
    </row>
    <row r="43" spans="1:26" ht="13.5">
      <c r="A43" s="58" t="s">
        <v>63</v>
      </c>
      <c r="B43" s="19">
        <v>-145830034</v>
      </c>
      <c r="C43" s="19">
        <v>0</v>
      </c>
      <c r="D43" s="59">
        <v>-259128000</v>
      </c>
      <c r="E43" s="60">
        <v>-370337712</v>
      </c>
      <c r="F43" s="60">
        <v>-49522938</v>
      </c>
      <c r="G43" s="60">
        <v>-18096275</v>
      </c>
      <c r="H43" s="60">
        <v>-23336207</v>
      </c>
      <c r="I43" s="60">
        <v>-90955420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-90955420</v>
      </c>
      <c r="W43" s="60">
        <v>-92584428</v>
      </c>
      <c r="X43" s="60">
        <v>1629008</v>
      </c>
      <c r="Y43" s="61">
        <v>-1.76</v>
      </c>
      <c r="Z43" s="62">
        <v>-370337712</v>
      </c>
    </row>
    <row r="44" spans="1:26" ht="13.5">
      <c r="A44" s="58" t="s">
        <v>64</v>
      </c>
      <c r="B44" s="19">
        <v>-23557535</v>
      </c>
      <c r="C44" s="19">
        <v>0</v>
      </c>
      <c r="D44" s="59">
        <v>-4538000</v>
      </c>
      <c r="E44" s="60">
        <v>-4536000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-1134000</v>
      </c>
      <c r="X44" s="60">
        <v>1134000</v>
      </c>
      <c r="Y44" s="61">
        <v>-100</v>
      </c>
      <c r="Z44" s="62">
        <v>-4536000</v>
      </c>
    </row>
    <row r="45" spans="1:26" ht="13.5">
      <c r="A45" s="70" t="s">
        <v>65</v>
      </c>
      <c r="B45" s="22">
        <v>445848495</v>
      </c>
      <c r="C45" s="22">
        <v>0</v>
      </c>
      <c r="D45" s="99">
        <v>330457000</v>
      </c>
      <c r="E45" s="100">
        <v>204787708</v>
      </c>
      <c r="F45" s="100">
        <v>245290962</v>
      </c>
      <c r="G45" s="100">
        <v>216121932</v>
      </c>
      <c r="H45" s="100">
        <v>185096731</v>
      </c>
      <c r="I45" s="100">
        <v>185096731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185096731</v>
      </c>
      <c r="W45" s="100">
        <v>285760177</v>
      </c>
      <c r="X45" s="100">
        <v>-100663446</v>
      </c>
      <c r="Y45" s="101">
        <v>-35.23</v>
      </c>
      <c r="Z45" s="102">
        <v>204787708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5388180</v>
      </c>
      <c r="C49" s="52">
        <v>0</v>
      </c>
      <c r="D49" s="129">
        <v>3021028</v>
      </c>
      <c r="E49" s="54">
        <v>1962053</v>
      </c>
      <c r="F49" s="54">
        <v>0</v>
      </c>
      <c r="G49" s="54">
        <v>0</v>
      </c>
      <c r="H49" s="54">
        <v>0</v>
      </c>
      <c r="I49" s="54">
        <v>1214309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1530602</v>
      </c>
      <c r="W49" s="54">
        <v>1124931</v>
      </c>
      <c r="X49" s="54">
        <v>842278</v>
      </c>
      <c r="Y49" s="54">
        <v>27465165</v>
      </c>
      <c r="Z49" s="130">
        <v>42548546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18567980</v>
      </c>
      <c r="C51" s="52">
        <v>0</v>
      </c>
      <c r="D51" s="129">
        <v>16396614</v>
      </c>
      <c r="E51" s="54">
        <v>10277618</v>
      </c>
      <c r="F51" s="54">
        <v>0</v>
      </c>
      <c r="G51" s="54">
        <v>0</v>
      </c>
      <c r="H51" s="54">
        <v>0</v>
      </c>
      <c r="I51" s="54">
        <v>6814635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802908</v>
      </c>
      <c r="W51" s="54">
        <v>0</v>
      </c>
      <c r="X51" s="54">
        <v>0</v>
      </c>
      <c r="Y51" s="54">
        <v>0</v>
      </c>
      <c r="Z51" s="130">
        <v>52859755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100.03275455588366</v>
      </c>
      <c r="E58" s="7">
        <f t="shared" si="6"/>
        <v>99.9994416503124</v>
      </c>
      <c r="F58" s="7">
        <f t="shared" si="6"/>
        <v>97.78539746801778</v>
      </c>
      <c r="G58" s="7">
        <f t="shared" si="6"/>
        <v>109.0269370324736</v>
      </c>
      <c r="H58" s="7">
        <f t="shared" si="6"/>
        <v>99.92820558622371</v>
      </c>
      <c r="I58" s="7">
        <f t="shared" si="6"/>
        <v>101.92892391064996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101.92892391064996</v>
      </c>
      <c r="W58" s="7">
        <f t="shared" si="6"/>
        <v>99.99943577298043</v>
      </c>
      <c r="X58" s="7">
        <f t="shared" si="6"/>
        <v>0</v>
      </c>
      <c r="Y58" s="7">
        <f t="shared" si="6"/>
        <v>0</v>
      </c>
      <c r="Z58" s="8">
        <f t="shared" si="6"/>
        <v>99.9994416503124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100.0204005552463</v>
      </c>
      <c r="E60" s="13">
        <f t="shared" si="7"/>
        <v>99.99873813027956</v>
      </c>
      <c r="F60" s="13">
        <f t="shared" si="7"/>
        <v>97.8332268970421</v>
      </c>
      <c r="G60" s="13">
        <f t="shared" si="7"/>
        <v>109.0910717584816</v>
      </c>
      <c r="H60" s="13">
        <f t="shared" si="7"/>
        <v>99.98534934508136</v>
      </c>
      <c r="I60" s="13">
        <f t="shared" si="7"/>
        <v>101.9845870910387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101.9845870910387</v>
      </c>
      <c r="W60" s="13">
        <f t="shared" si="7"/>
        <v>99.99873222456792</v>
      </c>
      <c r="X60" s="13">
        <f t="shared" si="7"/>
        <v>0</v>
      </c>
      <c r="Y60" s="13">
        <f t="shared" si="7"/>
        <v>0</v>
      </c>
      <c r="Z60" s="14">
        <f t="shared" si="7"/>
        <v>99.99873813027956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99.99637477263553</v>
      </c>
      <c r="E62" s="13">
        <f t="shared" si="7"/>
        <v>99.9994821103765</v>
      </c>
      <c r="F62" s="13">
        <f t="shared" si="7"/>
        <v>102.13998128158475</v>
      </c>
      <c r="G62" s="13">
        <f t="shared" si="7"/>
        <v>108.66748317279693</v>
      </c>
      <c r="H62" s="13">
        <f t="shared" si="7"/>
        <v>90.21208234182511</v>
      </c>
      <c r="I62" s="13">
        <f t="shared" si="7"/>
        <v>99.81746417046017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99.81746417046017</v>
      </c>
      <c r="W62" s="13">
        <f t="shared" si="7"/>
        <v>99.99947587077519</v>
      </c>
      <c r="X62" s="13">
        <f t="shared" si="7"/>
        <v>0</v>
      </c>
      <c r="Y62" s="13">
        <f t="shared" si="7"/>
        <v>0</v>
      </c>
      <c r="Z62" s="14">
        <f t="shared" si="7"/>
        <v>99.9994821103765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100.10110968509753</v>
      </c>
      <c r="E63" s="13">
        <f t="shared" si="7"/>
        <v>99.99596569835022</v>
      </c>
      <c r="F63" s="13">
        <f t="shared" si="7"/>
        <v>82.20205084642922</v>
      </c>
      <c r="G63" s="13">
        <f t="shared" si="7"/>
        <v>90.48597147449064</v>
      </c>
      <c r="H63" s="13">
        <f t="shared" si="7"/>
        <v>89.52892815196854</v>
      </c>
      <c r="I63" s="13">
        <f t="shared" si="7"/>
        <v>87.38089617228331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87.38089617228331</v>
      </c>
      <c r="W63" s="13">
        <f t="shared" si="7"/>
        <v>99.99596569835022</v>
      </c>
      <c r="X63" s="13">
        <f t="shared" si="7"/>
        <v>0</v>
      </c>
      <c r="Y63" s="13">
        <f t="shared" si="7"/>
        <v>0</v>
      </c>
      <c r="Z63" s="14">
        <f t="shared" si="7"/>
        <v>99.99596569835022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100.02991262273262</v>
      </c>
      <c r="E64" s="13">
        <f t="shared" si="7"/>
        <v>100.00074453087329</v>
      </c>
      <c r="F64" s="13">
        <f t="shared" si="7"/>
        <v>89.74408573563318</v>
      </c>
      <c r="G64" s="13">
        <f t="shared" si="7"/>
        <v>118.11947068058912</v>
      </c>
      <c r="H64" s="13">
        <f t="shared" si="7"/>
        <v>158.47181566152196</v>
      </c>
      <c r="I64" s="13">
        <f t="shared" si="7"/>
        <v>116.9982020015657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116.9982020015657</v>
      </c>
      <c r="W64" s="13">
        <f t="shared" si="7"/>
        <v>100.00072993212214</v>
      </c>
      <c r="X64" s="13">
        <f t="shared" si="7"/>
        <v>0</v>
      </c>
      <c r="Y64" s="13">
        <f t="shared" si="7"/>
        <v>0</v>
      </c>
      <c r="Z64" s="14">
        <f t="shared" si="7"/>
        <v>100.00074453087329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100.91630604271423</v>
      </c>
      <c r="E65" s="13">
        <f t="shared" si="7"/>
        <v>99.86509452143596</v>
      </c>
      <c r="F65" s="13">
        <f t="shared" si="7"/>
        <v>0</v>
      </c>
      <c r="G65" s="13">
        <f t="shared" si="7"/>
        <v>0</v>
      </c>
      <c r="H65" s="13">
        <f t="shared" si="7"/>
        <v>55.647433317478324</v>
      </c>
      <c r="I65" s="13">
        <f t="shared" si="7"/>
        <v>25.204666732955488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25.204666732955488</v>
      </c>
      <c r="W65" s="13">
        <f t="shared" si="7"/>
        <v>99.86544445378857</v>
      </c>
      <c r="X65" s="13">
        <f t="shared" si="7"/>
        <v>0</v>
      </c>
      <c r="Y65" s="13">
        <f t="shared" si="7"/>
        <v>0</v>
      </c>
      <c r="Z65" s="14">
        <f t="shared" si="7"/>
        <v>99.86509452143596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102.58748432691212</v>
      </c>
      <c r="E66" s="16">
        <f t="shared" si="7"/>
        <v>100.14492517627136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100.14492517627136</v>
      </c>
      <c r="X66" s="16">
        <f t="shared" si="7"/>
        <v>0</v>
      </c>
      <c r="Y66" s="16">
        <f t="shared" si="7"/>
        <v>0</v>
      </c>
      <c r="Z66" s="17">
        <f t="shared" si="7"/>
        <v>100.14492517627136</v>
      </c>
    </row>
    <row r="67" spans="1:26" ht="13.5" hidden="1">
      <c r="A67" s="41" t="s">
        <v>285</v>
      </c>
      <c r="B67" s="24">
        <v>49936162</v>
      </c>
      <c r="C67" s="24"/>
      <c r="D67" s="25">
        <v>51043281</v>
      </c>
      <c r="E67" s="26">
        <v>51043281</v>
      </c>
      <c r="F67" s="26">
        <v>5414335</v>
      </c>
      <c r="G67" s="26">
        <v>4473544</v>
      </c>
      <c r="H67" s="26">
        <v>4657744</v>
      </c>
      <c r="I67" s="26">
        <v>14545623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14545623</v>
      </c>
      <c r="W67" s="26">
        <v>12760821</v>
      </c>
      <c r="X67" s="26"/>
      <c r="Y67" s="25"/>
      <c r="Z67" s="27">
        <v>51043281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49901919</v>
      </c>
      <c r="C69" s="19"/>
      <c r="D69" s="20">
        <v>50797637</v>
      </c>
      <c r="E69" s="21">
        <v>50797637</v>
      </c>
      <c r="F69" s="21">
        <v>5411688</v>
      </c>
      <c r="G69" s="21">
        <v>4470914</v>
      </c>
      <c r="H69" s="21">
        <v>4655082</v>
      </c>
      <c r="I69" s="21">
        <v>14537684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14537684</v>
      </c>
      <c r="W69" s="21">
        <v>12699410</v>
      </c>
      <c r="X69" s="21"/>
      <c r="Y69" s="20"/>
      <c r="Z69" s="23">
        <v>50797637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33304979</v>
      </c>
      <c r="C71" s="19"/>
      <c r="D71" s="20">
        <v>32053162</v>
      </c>
      <c r="E71" s="21">
        <v>32053162</v>
      </c>
      <c r="F71" s="21">
        <v>3893492</v>
      </c>
      <c r="G71" s="21">
        <v>2833210</v>
      </c>
      <c r="H71" s="21">
        <v>3551828</v>
      </c>
      <c r="I71" s="21">
        <v>10278530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10278530</v>
      </c>
      <c r="W71" s="21">
        <v>8013291</v>
      </c>
      <c r="X71" s="21"/>
      <c r="Y71" s="20"/>
      <c r="Z71" s="23">
        <v>32053162</v>
      </c>
    </row>
    <row r="72" spans="1:26" ht="13.5" hidden="1">
      <c r="A72" s="39" t="s">
        <v>105</v>
      </c>
      <c r="B72" s="19">
        <v>4604903</v>
      </c>
      <c r="C72" s="19"/>
      <c r="D72" s="20">
        <v>4759188</v>
      </c>
      <c r="E72" s="21">
        <v>4759188</v>
      </c>
      <c r="F72" s="21">
        <v>412025</v>
      </c>
      <c r="G72" s="21">
        <v>416259</v>
      </c>
      <c r="H72" s="21">
        <v>391660</v>
      </c>
      <c r="I72" s="21">
        <v>1219944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1219944</v>
      </c>
      <c r="W72" s="21">
        <v>1189797</v>
      </c>
      <c r="X72" s="21"/>
      <c r="Y72" s="20"/>
      <c r="Z72" s="23">
        <v>4759188</v>
      </c>
    </row>
    <row r="73" spans="1:26" ht="13.5" hidden="1">
      <c r="A73" s="39" t="s">
        <v>106</v>
      </c>
      <c r="B73" s="19">
        <v>11722007</v>
      </c>
      <c r="C73" s="19"/>
      <c r="D73" s="20">
        <v>13699902</v>
      </c>
      <c r="E73" s="21">
        <v>13699902</v>
      </c>
      <c r="F73" s="21">
        <v>1090795</v>
      </c>
      <c r="G73" s="21">
        <v>1203810</v>
      </c>
      <c r="H73" s="21">
        <v>684263</v>
      </c>
      <c r="I73" s="21">
        <v>2978868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2978868</v>
      </c>
      <c r="W73" s="21">
        <v>3424976</v>
      </c>
      <c r="X73" s="21"/>
      <c r="Y73" s="20"/>
      <c r="Z73" s="23">
        <v>13699902</v>
      </c>
    </row>
    <row r="74" spans="1:26" ht="13.5" hidden="1">
      <c r="A74" s="39" t="s">
        <v>107</v>
      </c>
      <c r="B74" s="19">
        <v>270030</v>
      </c>
      <c r="C74" s="19"/>
      <c r="D74" s="20">
        <v>285385</v>
      </c>
      <c r="E74" s="21">
        <v>285385</v>
      </c>
      <c r="F74" s="21">
        <v>15376</v>
      </c>
      <c r="G74" s="21">
        <v>17635</v>
      </c>
      <c r="H74" s="21">
        <v>27331</v>
      </c>
      <c r="I74" s="21">
        <v>60342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60342</v>
      </c>
      <c r="W74" s="21">
        <v>71346</v>
      </c>
      <c r="X74" s="21"/>
      <c r="Y74" s="20"/>
      <c r="Z74" s="23">
        <v>285385</v>
      </c>
    </row>
    <row r="75" spans="1:26" ht="13.5" hidden="1">
      <c r="A75" s="40" t="s">
        <v>110</v>
      </c>
      <c r="B75" s="28">
        <v>34243</v>
      </c>
      <c r="C75" s="28"/>
      <c r="D75" s="29">
        <v>245644</v>
      </c>
      <c r="E75" s="30">
        <v>245644</v>
      </c>
      <c r="F75" s="30">
        <v>2647</v>
      </c>
      <c r="G75" s="30">
        <v>2630</v>
      </c>
      <c r="H75" s="30">
        <v>2662</v>
      </c>
      <c r="I75" s="30">
        <v>7939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7939</v>
      </c>
      <c r="W75" s="30">
        <v>61411</v>
      </c>
      <c r="X75" s="30"/>
      <c r="Y75" s="29"/>
      <c r="Z75" s="31">
        <v>245644</v>
      </c>
    </row>
    <row r="76" spans="1:26" ht="13.5" hidden="1">
      <c r="A76" s="42" t="s">
        <v>286</v>
      </c>
      <c r="B76" s="32">
        <v>49936162</v>
      </c>
      <c r="C76" s="32"/>
      <c r="D76" s="33">
        <v>51060000</v>
      </c>
      <c r="E76" s="34">
        <v>51042996</v>
      </c>
      <c r="F76" s="34">
        <v>5294429</v>
      </c>
      <c r="G76" s="34">
        <v>4877368</v>
      </c>
      <c r="H76" s="34">
        <v>4654400</v>
      </c>
      <c r="I76" s="34">
        <v>14826197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14826197</v>
      </c>
      <c r="W76" s="34">
        <v>12760749</v>
      </c>
      <c r="X76" s="34"/>
      <c r="Y76" s="33"/>
      <c r="Z76" s="35">
        <v>51042996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49901919</v>
      </c>
      <c r="C78" s="19"/>
      <c r="D78" s="20">
        <v>50808000</v>
      </c>
      <c r="E78" s="21">
        <v>50796996</v>
      </c>
      <c r="F78" s="21">
        <v>5294429</v>
      </c>
      <c r="G78" s="21">
        <v>4877368</v>
      </c>
      <c r="H78" s="21">
        <v>4654400</v>
      </c>
      <c r="I78" s="21">
        <v>14826197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14826197</v>
      </c>
      <c r="W78" s="21">
        <v>12699249</v>
      </c>
      <c r="X78" s="21"/>
      <c r="Y78" s="20"/>
      <c r="Z78" s="23">
        <v>50796996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33304979</v>
      </c>
      <c r="C80" s="19"/>
      <c r="D80" s="20">
        <v>32052000</v>
      </c>
      <c r="E80" s="21">
        <v>32052996</v>
      </c>
      <c r="F80" s="21">
        <v>3976812</v>
      </c>
      <c r="G80" s="21">
        <v>3078778</v>
      </c>
      <c r="H80" s="21">
        <v>3204178</v>
      </c>
      <c r="I80" s="21">
        <v>10259768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10259768</v>
      </c>
      <c r="W80" s="21">
        <v>8013249</v>
      </c>
      <c r="X80" s="21"/>
      <c r="Y80" s="20"/>
      <c r="Z80" s="23">
        <v>32052996</v>
      </c>
    </row>
    <row r="81" spans="1:26" ht="13.5" hidden="1">
      <c r="A81" s="39" t="s">
        <v>105</v>
      </c>
      <c r="B81" s="19">
        <v>4604903</v>
      </c>
      <c r="C81" s="19"/>
      <c r="D81" s="20">
        <v>4764000</v>
      </c>
      <c r="E81" s="21">
        <v>4758996</v>
      </c>
      <c r="F81" s="21">
        <v>338693</v>
      </c>
      <c r="G81" s="21">
        <v>376656</v>
      </c>
      <c r="H81" s="21">
        <v>350649</v>
      </c>
      <c r="I81" s="21">
        <v>1065998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1065998</v>
      </c>
      <c r="W81" s="21">
        <v>1189749</v>
      </c>
      <c r="X81" s="21"/>
      <c r="Y81" s="20"/>
      <c r="Z81" s="23">
        <v>4758996</v>
      </c>
    </row>
    <row r="82" spans="1:26" ht="13.5" hidden="1">
      <c r="A82" s="39" t="s">
        <v>106</v>
      </c>
      <c r="B82" s="19">
        <v>11722007</v>
      </c>
      <c r="C82" s="19"/>
      <c r="D82" s="20">
        <v>13704000</v>
      </c>
      <c r="E82" s="21">
        <v>13700004</v>
      </c>
      <c r="F82" s="21">
        <v>978924</v>
      </c>
      <c r="G82" s="21">
        <v>1421934</v>
      </c>
      <c r="H82" s="21">
        <v>1084364</v>
      </c>
      <c r="I82" s="21">
        <v>3485222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3485222</v>
      </c>
      <c r="W82" s="21">
        <v>3425001</v>
      </c>
      <c r="X82" s="21"/>
      <c r="Y82" s="20"/>
      <c r="Z82" s="23">
        <v>13700004</v>
      </c>
    </row>
    <row r="83" spans="1:26" ht="13.5" hidden="1">
      <c r="A83" s="39" t="s">
        <v>107</v>
      </c>
      <c r="B83" s="19">
        <v>270030</v>
      </c>
      <c r="C83" s="19"/>
      <c r="D83" s="20">
        <v>288000</v>
      </c>
      <c r="E83" s="21">
        <v>285000</v>
      </c>
      <c r="F83" s="21"/>
      <c r="G83" s="21"/>
      <c r="H83" s="21">
        <v>15209</v>
      </c>
      <c r="I83" s="21">
        <v>15209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15209</v>
      </c>
      <c r="W83" s="21">
        <v>71250</v>
      </c>
      <c r="X83" s="21"/>
      <c r="Y83" s="20"/>
      <c r="Z83" s="23">
        <v>285000</v>
      </c>
    </row>
    <row r="84" spans="1:26" ht="13.5" hidden="1">
      <c r="A84" s="40" t="s">
        <v>110</v>
      </c>
      <c r="B84" s="28">
        <v>34243</v>
      </c>
      <c r="C84" s="28"/>
      <c r="D84" s="29">
        <v>252000</v>
      </c>
      <c r="E84" s="30">
        <v>246000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61500</v>
      </c>
      <c r="X84" s="30"/>
      <c r="Y84" s="29"/>
      <c r="Z84" s="31">
        <v>246000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43797000</v>
      </c>
      <c r="F5" s="358">
        <f t="shared" si="0"/>
        <v>41729892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10432474</v>
      </c>
      <c r="Y5" s="358">
        <f t="shared" si="0"/>
        <v>-10432474</v>
      </c>
      <c r="Z5" s="359">
        <f>+IF(X5&lt;&gt;0,+(Y5/X5)*100,0)</f>
        <v>-100</v>
      </c>
      <c r="AA5" s="360">
        <f>+AA6+AA8+AA11+AA13+AA15</f>
        <v>41729892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43797000</v>
      </c>
      <c r="F11" s="364">
        <f t="shared" si="3"/>
        <v>36807750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9201938</v>
      </c>
      <c r="Y11" s="364">
        <f t="shared" si="3"/>
        <v>-9201938</v>
      </c>
      <c r="Z11" s="365">
        <f>+IF(X11&lt;&gt;0,+(Y11/X11)*100,0)</f>
        <v>-100</v>
      </c>
      <c r="AA11" s="366">
        <f t="shared" si="3"/>
        <v>36807750</v>
      </c>
    </row>
    <row r="12" spans="1:27" ht="13.5">
      <c r="A12" s="291" t="s">
        <v>231</v>
      </c>
      <c r="B12" s="136"/>
      <c r="C12" s="60"/>
      <c r="D12" s="340"/>
      <c r="E12" s="60">
        <v>43797000</v>
      </c>
      <c r="F12" s="59">
        <v>36807750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9201938</v>
      </c>
      <c r="Y12" s="59">
        <v>-9201938</v>
      </c>
      <c r="Z12" s="61">
        <v>-100</v>
      </c>
      <c r="AA12" s="62">
        <v>36807750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4922142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1230536</v>
      </c>
      <c r="Y15" s="59">
        <f t="shared" si="5"/>
        <v>-1230536</v>
      </c>
      <c r="Z15" s="61">
        <f>+IF(X15&lt;&gt;0,+(Y15/X15)*100,0)</f>
        <v>-100</v>
      </c>
      <c r="AA15" s="62">
        <f>SUM(AA16:AA20)</f>
        <v>4922142</v>
      </c>
    </row>
    <row r="16" spans="1:27" ht="13.5">
      <c r="A16" s="291" t="s">
        <v>233</v>
      </c>
      <c r="B16" s="300"/>
      <c r="C16" s="60"/>
      <c r="D16" s="340"/>
      <c r="E16" s="60"/>
      <c r="F16" s="59">
        <v>4922142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1230536</v>
      </c>
      <c r="Y16" s="59">
        <v>-1230536</v>
      </c>
      <c r="Z16" s="61">
        <v>-100</v>
      </c>
      <c r="AA16" s="62">
        <v>4922142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2067641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516912</v>
      </c>
      <c r="Y40" s="345">
        <f t="shared" si="9"/>
        <v>-516912</v>
      </c>
      <c r="Z40" s="336">
        <f>+IF(X40&lt;&gt;0,+(Y40/X40)*100,0)</f>
        <v>-100</v>
      </c>
      <c r="AA40" s="350">
        <f>SUM(AA41:AA49)</f>
        <v>2067641</v>
      </c>
    </row>
    <row r="41" spans="1:27" ht="13.5">
      <c r="A41" s="361" t="s">
        <v>247</v>
      </c>
      <c r="B41" s="142"/>
      <c r="C41" s="362"/>
      <c r="D41" s="363"/>
      <c r="E41" s="362"/>
      <c r="F41" s="364">
        <v>1331818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332955</v>
      </c>
      <c r="Y41" s="364">
        <v>-332955</v>
      </c>
      <c r="Z41" s="365">
        <v>-100</v>
      </c>
      <c r="AA41" s="366">
        <v>1331818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75000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18750</v>
      </c>
      <c r="Y42" s="53">
        <f t="shared" si="10"/>
        <v>-18750</v>
      </c>
      <c r="Z42" s="94">
        <f>+IF(X42&lt;&gt;0,+(Y42/X42)*100,0)</f>
        <v>-100</v>
      </c>
      <c r="AA42" s="95">
        <f>+AA62</f>
        <v>75000</v>
      </c>
    </row>
    <row r="43" spans="1:27" ht="13.5">
      <c r="A43" s="361" t="s">
        <v>249</v>
      </c>
      <c r="B43" s="136"/>
      <c r="C43" s="275"/>
      <c r="D43" s="369"/>
      <c r="E43" s="305"/>
      <c r="F43" s="370">
        <v>31650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7913</v>
      </c>
      <c r="Y43" s="370">
        <v>-7913</v>
      </c>
      <c r="Z43" s="371">
        <v>-100</v>
      </c>
      <c r="AA43" s="303">
        <v>31650</v>
      </c>
    </row>
    <row r="44" spans="1:27" ht="13.5">
      <c r="A44" s="361" t="s">
        <v>250</v>
      </c>
      <c r="B44" s="136"/>
      <c r="C44" s="60"/>
      <c r="D44" s="368"/>
      <c r="E44" s="54"/>
      <c r="F44" s="53">
        <v>142570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35643</v>
      </c>
      <c r="Y44" s="53">
        <v>-35643</v>
      </c>
      <c r="Z44" s="94">
        <v>-100</v>
      </c>
      <c r="AA44" s="95">
        <v>142570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>
        <v>433853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108463</v>
      </c>
      <c r="Y47" s="53">
        <v>-108463</v>
      </c>
      <c r="Z47" s="94">
        <v>-100</v>
      </c>
      <c r="AA47" s="95">
        <v>433853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>
        <v>52750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13188</v>
      </c>
      <c r="Y49" s="53">
        <v>-13188</v>
      </c>
      <c r="Z49" s="94">
        <v>-100</v>
      </c>
      <c r="AA49" s="95">
        <v>52750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43797000</v>
      </c>
      <c r="F60" s="264">
        <f t="shared" si="14"/>
        <v>43797533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10949386</v>
      </c>
      <c r="Y60" s="264">
        <f t="shared" si="14"/>
        <v>-10949386</v>
      </c>
      <c r="Z60" s="337">
        <f>+IF(X60&lt;&gt;0,+(Y60/X60)*100,0)</f>
        <v>-100</v>
      </c>
      <c r="AA60" s="232">
        <f>+AA57+AA54+AA51+AA40+AA37+AA34+AA22+AA5</f>
        <v>43797533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75000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18750</v>
      </c>
      <c r="Y62" s="349">
        <f t="shared" si="15"/>
        <v>-18750</v>
      </c>
      <c r="Z62" s="338">
        <f>+IF(X62&lt;&gt;0,+(Y62/X62)*100,0)</f>
        <v>-100</v>
      </c>
      <c r="AA62" s="351">
        <f>SUM(AA63:AA66)</f>
        <v>75000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>
        <v>75000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18750</v>
      </c>
      <c r="Y64" s="59">
        <v>-18750</v>
      </c>
      <c r="Z64" s="61">
        <v>-100</v>
      </c>
      <c r="AA64" s="62">
        <v>75000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385894332</v>
      </c>
      <c r="D5" s="153">
        <f>SUM(D6:D8)</f>
        <v>0</v>
      </c>
      <c r="E5" s="154">
        <f t="shared" si="0"/>
        <v>502042155</v>
      </c>
      <c r="F5" s="100">
        <f t="shared" si="0"/>
        <v>627713135</v>
      </c>
      <c r="G5" s="100">
        <f t="shared" si="0"/>
        <v>81195158</v>
      </c>
      <c r="H5" s="100">
        <f t="shared" si="0"/>
        <v>16577545</v>
      </c>
      <c r="I5" s="100">
        <f t="shared" si="0"/>
        <v>10688695</v>
      </c>
      <c r="J5" s="100">
        <f t="shared" si="0"/>
        <v>108461398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108461398</v>
      </c>
      <c r="X5" s="100">
        <f t="shared" si="0"/>
        <v>156928284</v>
      </c>
      <c r="Y5" s="100">
        <f t="shared" si="0"/>
        <v>-48466886</v>
      </c>
      <c r="Z5" s="137">
        <f>+IF(X5&lt;&gt;0,+(Y5/X5)*100,0)</f>
        <v>-30.884735858068773</v>
      </c>
      <c r="AA5" s="153">
        <f>SUM(AA6:AA8)</f>
        <v>627713135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384726716</v>
      </c>
      <c r="D7" s="157"/>
      <c r="E7" s="158">
        <v>502042155</v>
      </c>
      <c r="F7" s="159">
        <v>627713135</v>
      </c>
      <c r="G7" s="159">
        <v>81195158</v>
      </c>
      <c r="H7" s="159">
        <v>16577545</v>
      </c>
      <c r="I7" s="159">
        <v>10688695</v>
      </c>
      <c r="J7" s="159">
        <v>108461398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108461398</v>
      </c>
      <c r="X7" s="159">
        <v>156928284</v>
      </c>
      <c r="Y7" s="159">
        <v>-48466886</v>
      </c>
      <c r="Z7" s="141">
        <v>-30.88</v>
      </c>
      <c r="AA7" s="157">
        <v>627713135</v>
      </c>
    </row>
    <row r="8" spans="1:27" ht="13.5">
      <c r="A8" s="138" t="s">
        <v>77</v>
      </c>
      <c r="B8" s="136"/>
      <c r="C8" s="155">
        <v>1167616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270030</v>
      </c>
      <c r="D9" s="153">
        <f>SUM(D10:D14)</f>
        <v>0</v>
      </c>
      <c r="E9" s="154">
        <f t="shared" si="1"/>
        <v>285385</v>
      </c>
      <c r="F9" s="100">
        <f t="shared" si="1"/>
        <v>285385</v>
      </c>
      <c r="G9" s="100">
        <f t="shared" si="1"/>
        <v>15376</v>
      </c>
      <c r="H9" s="100">
        <f t="shared" si="1"/>
        <v>17635</v>
      </c>
      <c r="I9" s="100">
        <f t="shared" si="1"/>
        <v>27331</v>
      </c>
      <c r="J9" s="100">
        <f t="shared" si="1"/>
        <v>60342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60342</v>
      </c>
      <c r="X9" s="100">
        <f t="shared" si="1"/>
        <v>71346</v>
      </c>
      <c r="Y9" s="100">
        <f t="shared" si="1"/>
        <v>-11004</v>
      </c>
      <c r="Z9" s="137">
        <f>+IF(X9&lt;&gt;0,+(Y9/X9)*100,0)</f>
        <v>-15.423429484484064</v>
      </c>
      <c r="AA9" s="153">
        <f>SUM(AA10:AA14)</f>
        <v>285385</v>
      </c>
    </row>
    <row r="10" spans="1:27" ht="13.5">
      <c r="A10" s="138" t="s">
        <v>79</v>
      </c>
      <c r="B10" s="136"/>
      <c r="C10" s="155">
        <v>270030</v>
      </c>
      <c r="D10" s="155"/>
      <c r="E10" s="156">
        <v>285385</v>
      </c>
      <c r="F10" s="60">
        <v>285385</v>
      </c>
      <c r="G10" s="60">
        <v>15376</v>
      </c>
      <c r="H10" s="60">
        <v>17635</v>
      </c>
      <c r="I10" s="60">
        <v>27331</v>
      </c>
      <c r="J10" s="60">
        <v>60342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60342</v>
      </c>
      <c r="X10" s="60">
        <v>71346</v>
      </c>
      <c r="Y10" s="60">
        <v>-11004</v>
      </c>
      <c r="Z10" s="140">
        <v>-15.42</v>
      </c>
      <c r="AA10" s="155">
        <v>285385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15930421</v>
      </c>
      <c r="D15" s="153">
        <f>SUM(D16:D18)</f>
        <v>0</v>
      </c>
      <c r="E15" s="154">
        <f t="shared" si="2"/>
        <v>17050005</v>
      </c>
      <c r="F15" s="100">
        <f t="shared" si="2"/>
        <v>17050005</v>
      </c>
      <c r="G15" s="100">
        <f t="shared" si="2"/>
        <v>7104158</v>
      </c>
      <c r="H15" s="100">
        <f t="shared" si="2"/>
        <v>0</v>
      </c>
      <c r="I15" s="100">
        <f t="shared" si="2"/>
        <v>0</v>
      </c>
      <c r="J15" s="100">
        <f t="shared" si="2"/>
        <v>7104158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7104158</v>
      </c>
      <c r="X15" s="100">
        <f t="shared" si="2"/>
        <v>4262501</v>
      </c>
      <c r="Y15" s="100">
        <f t="shared" si="2"/>
        <v>2841657</v>
      </c>
      <c r="Z15" s="137">
        <f>+IF(X15&lt;&gt;0,+(Y15/X15)*100,0)</f>
        <v>66.66642424248111</v>
      </c>
      <c r="AA15" s="153">
        <f>SUM(AA16:AA18)</f>
        <v>17050005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>
        <v>15930421</v>
      </c>
      <c r="D18" s="155"/>
      <c r="E18" s="156">
        <v>17050005</v>
      </c>
      <c r="F18" s="60">
        <v>17050005</v>
      </c>
      <c r="G18" s="60">
        <v>7104158</v>
      </c>
      <c r="H18" s="60"/>
      <c r="I18" s="60"/>
      <c r="J18" s="60">
        <v>7104158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7104158</v>
      </c>
      <c r="X18" s="60">
        <v>4262501</v>
      </c>
      <c r="Y18" s="60">
        <v>2841657</v>
      </c>
      <c r="Z18" s="140">
        <v>66.67</v>
      </c>
      <c r="AA18" s="155">
        <v>17050005</v>
      </c>
    </row>
    <row r="19" spans="1:27" ht="13.5">
      <c r="A19" s="135" t="s">
        <v>88</v>
      </c>
      <c r="B19" s="142"/>
      <c r="C19" s="153">
        <f aca="true" t="shared" si="3" ref="C19:Y19">SUM(C20:C23)</f>
        <v>255322212</v>
      </c>
      <c r="D19" s="153">
        <f>SUM(D20:D23)</f>
        <v>0</v>
      </c>
      <c r="E19" s="154">
        <f t="shared" si="3"/>
        <v>243686247</v>
      </c>
      <c r="F19" s="100">
        <f t="shared" si="3"/>
        <v>243686247</v>
      </c>
      <c r="G19" s="100">
        <f t="shared" si="3"/>
        <v>70402186</v>
      </c>
      <c r="H19" s="100">
        <f t="shared" si="3"/>
        <v>5554408</v>
      </c>
      <c r="I19" s="100">
        <f t="shared" si="3"/>
        <v>9017944</v>
      </c>
      <c r="J19" s="100">
        <f t="shared" si="3"/>
        <v>84974538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84974538</v>
      </c>
      <c r="X19" s="100">
        <f t="shared" si="3"/>
        <v>60921562</v>
      </c>
      <c r="Y19" s="100">
        <f t="shared" si="3"/>
        <v>24052976</v>
      </c>
      <c r="Z19" s="137">
        <f>+IF(X19&lt;&gt;0,+(Y19/X19)*100,0)</f>
        <v>39.48187671222219</v>
      </c>
      <c r="AA19" s="153">
        <f>SUM(AA20:AA23)</f>
        <v>243686247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181625564</v>
      </c>
      <c r="D21" s="155"/>
      <c r="E21" s="156">
        <v>188067157</v>
      </c>
      <c r="F21" s="60">
        <v>188067157</v>
      </c>
      <c r="G21" s="60">
        <v>68899366</v>
      </c>
      <c r="H21" s="60">
        <v>2833210</v>
      </c>
      <c r="I21" s="60">
        <v>5714828</v>
      </c>
      <c r="J21" s="60">
        <v>77447404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77447404</v>
      </c>
      <c r="X21" s="60">
        <v>47016789</v>
      </c>
      <c r="Y21" s="60">
        <v>30430615</v>
      </c>
      <c r="Z21" s="140">
        <v>64.72</v>
      </c>
      <c r="AA21" s="155">
        <v>188067157</v>
      </c>
    </row>
    <row r="22" spans="1:27" ht="13.5">
      <c r="A22" s="138" t="s">
        <v>91</v>
      </c>
      <c r="B22" s="136"/>
      <c r="C22" s="157">
        <v>61974641</v>
      </c>
      <c r="D22" s="157"/>
      <c r="E22" s="158">
        <v>41919188</v>
      </c>
      <c r="F22" s="159">
        <v>41919188</v>
      </c>
      <c r="G22" s="159">
        <v>412025</v>
      </c>
      <c r="H22" s="159">
        <v>1517388</v>
      </c>
      <c r="I22" s="159">
        <v>2618853</v>
      </c>
      <c r="J22" s="159">
        <v>4548266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4548266</v>
      </c>
      <c r="X22" s="159">
        <v>10479797</v>
      </c>
      <c r="Y22" s="159">
        <v>-5931531</v>
      </c>
      <c r="Z22" s="141">
        <v>-56.6</v>
      </c>
      <c r="AA22" s="157">
        <v>41919188</v>
      </c>
    </row>
    <row r="23" spans="1:27" ht="13.5">
      <c r="A23" s="138" t="s">
        <v>92</v>
      </c>
      <c r="B23" s="136"/>
      <c r="C23" s="155">
        <v>11722007</v>
      </c>
      <c r="D23" s="155"/>
      <c r="E23" s="156">
        <v>13699902</v>
      </c>
      <c r="F23" s="60">
        <v>13699902</v>
      </c>
      <c r="G23" s="60">
        <v>1090795</v>
      </c>
      <c r="H23" s="60">
        <v>1203810</v>
      </c>
      <c r="I23" s="60">
        <v>684263</v>
      </c>
      <c r="J23" s="60">
        <v>2978868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2978868</v>
      </c>
      <c r="X23" s="60">
        <v>3424976</v>
      </c>
      <c r="Y23" s="60">
        <v>-446108</v>
      </c>
      <c r="Z23" s="140">
        <v>-13.03</v>
      </c>
      <c r="AA23" s="155">
        <v>13699902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657416995</v>
      </c>
      <c r="D25" s="168">
        <f>+D5+D9+D15+D19+D24</f>
        <v>0</v>
      </c>
      <c r="E25" s="169">
        <f t="shared" si="4"/>
        <v>763063792</v>
      </c>
      <c r="F25" s="73">
        <f t="shared" si="4"/>
        <v>888734772</v>
      </c>
      <c r="G25" s="73">
        <f t="shared" si="4"/>
        <v>158716878</v>
      </c>
      <c r="H25" s="73">
        <f t="shared" si="4"/>
        <v>22149588</v>
      </c>
      <c r="I25" s="73">
        <f t="shared" si="4"/>
        <v>19733970</v>
      </c>
      <c r="J25" s="73">
        <f t="shared" si="4"/>
        <v>200600436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200600436</v>
      </c>
      <c r="X25" s="73">
        <f t="shared" si="4"/>
        <v>222183693</v>
      </c>
      <c r="Y25" s="73">
        <f t="shared" si="4"/>
        <v>-21583257</v>
      </c>
      <c r="Z25" s="170">
        <f>+IF(X25&lt;&gt;0,+(Y25/X25)*100,0)</f>
        <v>-9.714149903881559</v>
      </c>
      <c r="AA25" s="168">
        <f>+AA5+AA9+AA15+AA19+AA24</f>
        <v>888734772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99453195</v>
      </c>
      <c r="D28" s="153">
        <f>SUM(D29:D31)</f>
        <v>0</v>
      </c>
      <c r="E28" s="154">
        <f t="shared" si="5"/>
        <v>106278143</v>
      </c>
      <c r="F28" s="100">
        <f t="shared" si="5"/>
        <v>107530339</v>
      </c>
      <c r="G28" s="100">
        <f t="shared" si="5"/>
        <v>5442844</v>
      </c>
      <c r="H28" s="100">
        <f t="shared" si="5"/>
        <v>6169361</v>
      </c>
      <c r="I28" s="100">
        <f t="shared" si="5"/>
        <v>6242640</v>
      </c>
      <c r="J28" s="100">
        <f t="shared" si="5"/>
        <v>17854845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17854845</v>
      </c>
      <c r="X28" s="100">
        <f t="shared" si="5"/>
        <v>26882585</v>
      </c>
      <c r="Y28" s="100">
        <f t="shared" si="5"/>
        <v>-9027740</v>
      </c>
      <c r="Z28" s="137">
        <f>+IF(X28&lt;&gt;0,+(Y28/X28)*100,0)</f>
        <v>-33.58211273209031</v>
      </c>
      <c r="AA28" s="153">
        <f>SUM(AA29:AA31)</f>
        <v>107530339</v>
      </c>
    </row>
    <row r="29" spans="1:27" ht="13.5">
      <c r="A29" s="138" t="s">
        <v>75</v>
      </c>
      <c r="B29" s="136"/>
      <c r="C29" s="155">
        <v>29408037</v>
      </c>
      <c r="D29" s="155"/>
      <c r="E29" s="156">
        <v>20185885</v>
      </c>
      <c r="F29" s="60">
        <v>20438081</v>
      </c>
      <c r="G29" s="60">
        <v>1170117</v>
      </c>
      <c r="H29" s="60">
        <v>1365472</v>
      </c>
      <c r="I29" s="60">
        <v>1447836</v>
      </c>
      <c r="J29" s="60">
        <v>3983425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3983425</v>
      </c>
      <c r="X29" s="60">
        <v>5109520</v>
      </c>
      <c r="Y29" s="60">
        <v>-1126095</v>
      </c>
      <c r="Z29" s="140">
        <v>-22.04</v>
      </c>
      <c r="AA29" s="155">
        <v>20438081</v>
      </c>
    </row>
    <row r="30" spans="1:27" ht="13.5">
      <c r="A30" s="138" t="s">
        <v>76</v>
      </c>
      <c r="B30" s="136"/>
      <c r="C30" s="157">
        <v>34271940</v>
      </c>
      <c r="D30" s="157"/>
      <c r="E30" s="158">
        <v>38426867</v>
      </c>
      <c r="F30" s="159">
        <v>38426867</v>
      </c>
      <c r="G30" s="159">
        <v>1519639</v>
      </c>
      <c r="H30" s="159">
        <v>1676835</v>
      </c>
      <c r="I30" s="159">
        <v>1842144</v>
      </c>
      <c r="J30" s="159">
        <v>5038618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5038618</v>
      </c>
      <c r="X30" s="159">
        <v>9606717</v>
      </c>
      <c r="Y30" s="159">
        <v>-4568099</v>
      </c>
      <c r="Z30" s="141">
        <v>-47.55</v>
      </c>
      <c r="AA30" s="157">
        <v>38426867</v>
      </c>
    </row>
    <row r="31" spans="1:27" ht="13.5">
      <c r="A31" s="138" t="s">
        <v>77</v>
      </c>
      <c r="B31" s="136"/>
      <c r="C31" s="155">
        <v>35773218</v>
      </c>
      <c r="D31" s="155"/>
      <c r="E31" s="156">
        <v>47665391</v>
      </c>
      <c r="F31" s="60">
        <v>48665391</v>
      </c>
      <c r="G31" s="60">
        <v>2753088</v>
      </c>
      <c r="H31" s="60">
        <v>3127054</v>
      </c>
      <c r="I31" s="60">
        <v>2952660</v>
      </c>
      <c r="J31" s="60">
        <v>8832802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8832802</v>
      </c>
      <c r="X31" s="60">
        <v>12166348</v>
      </c>
      <c r="Y31" s="60">
        <v>-3333546</v>
      </c>
      <c r="Z31" s="140">
        <v>-27.4</v>
      </c>
      <c r="AA31" s="155">
        <v>48665391</v>
      </c>
    </row>
    <row r="32" spans="1:27" ht="13.5">
      <c r="A32" s="135" t="s">
        <v>78</v>
      </c>
      <c r="B32" s="136"/>
      <c r="C32" s="153">
        <f aca="true" t="shared" si="6" ref="C32:Y32">SUM(C33:C37)</f>
        <v>20890835</v>
      </c>
      <c r="D32" s="153">
        <f>SUM(D33:D37)</f>
        <v>0</v>
      </c>
      <c r="E32" s="154">
        <f t="shared" si="6"/>
        <v>22025516</v>
      </c>
      <c r="F32" s="100">
        <f t="shared" si="6"/>
        <v>22489449</v>
      </c>
      <c r="G32" s="100">
        <f t="shared" si="6"/>
        <v>1092115</v>
      </c>
      <c r="H32" s="100">
        <f t="shared" si="6"/>
        <v>1176535</v>
      </c>
      <c r="I32" s="100">
        <f t="shared" si="6"/>
        <v>1105839</v>
      </c>
      <c r="J32" s="100">
        <f t="shared" si="6"/>
        <v>3374489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3374489</v>
      </c>
      <c r="X32" s="100">
        <f t="shared" si="6"/>
        <v>5622363</v>
      </c>
      <c r="Y32" s="100">
        <f t="shared" si="6"/>
        <v>-2247874</v>
      </c>
      <c r="Z32" s="137">
        <f>+IF(X32&lt;&gt;0,+(Y32/X32)*100,0)</f>
        <v>-39.98094751263837</v>
      </c>
      <c r="AA32" s="153">
        <f>SUM(AA33:AA37)</f>
        <v>22489449</v>
      </c>
    </row>
    <row r="33" spans="1:27" ht="13.5">
      <c r="A33" s="138" t="s">
        <v>79</v>
      </c>
      <c r="B33" s="136"/>
      <c r="C33" s="155">
        <v>15611836</v>
      </c>
      <c r="D33" s="155"/>
      <c r="E33" s="156">
        <v>15786011</v>
      </c>
      <c r="F33" s="60">
        <v>16243810</v>
      </c>
      <c r="G33" s="60">
        <v>919503</v>
      </c>
      <c r="H33" s="60">
        <v>628062</v>
      </c>
      <c r="I33" s="60">
        <v>731789</v>
      </c>
      <c r="J33" s="60">
        <v>2279354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2279354</v>
      </c>
      <c r="X33" s="60">
        <v>4060953</v>
      </c>
      <c r="Y33" s="60">
        <v>-1781599</v>
      </c>
      <c r="Z33" s="140">
        <v>-43.87</v>
      </c>
      <c r="AA33" s="155">
        <v>16243810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5278999</v>
      </c>
      <c r="D35" s="155"/>
      <c r="E35" s="156">
        <v>6239505</v>
      </c>
      <c r="F35" s="60">
        <v>6245639</v>
      </c>
      <c r="G35" s="60">
        <v>172612</v>
      </c>
      <c r="H35" s="60">
        <v>548473</v>
      </c>
      <c r="I35" s="60">
        <v>374050</v>
      </c>
      <c r="J35" s="60">
        <v>1095135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1095135</v>
      </c>
      <c r="X35" s="60">
        <v>1561410</v>
      </c>
      <c r="Y35" s="60">
        <v>-466275</v>
      </c>
      <c r="Z35" s="140">
        <v>-29.86</v>
      </c>
      <c r="AA35" s="155">
        <v>6245639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19318977</v>
      </c>
      <c r="D38" s="153">
        <f>SUM(D39:D41)</f>
        <v>0</v>
      </c>
      <c r="E38" s="154">
        <f t="shared" si="7"/>
        <v>34436260</v>
      </c>
      <c r="F38" s="100">
        <f t="shared" si="7"/>
        <v>43211927</v>
      </c>
      <c r="G38" s="100">
        <f t="shared" si="7"/>
        <v>622831</v>
      </c>
      <c r="H38" s="100">
        <f t="shared" si="7"/>
        <v>1130347</v>
      </c>
      <c r="I38" s="100">
        <f t="shared" si="7"/>
        <v>1791391</v>
      </c>
      <c r="J38" s="100">
        <f t="shared" si="7"/>
        <v>3544569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3544569</v>
      </c>
      <c r="X38" s="100">
        <f t="shared" si="7"/>
        <v>10802982</v>
      </c>
      <c r="Y38" s="100">
        <f t="shared" si="7"/>
        <v>-7258413</v>
      </c>
      <c r="Z38" s="137">
        <f>+IF(X38&lt;&gt;0,+(Y38/X38)*100,0)</f>
        <v>-67.18897615491723</v>
      </c>
      <c r="AA38" s="153">
        <f>SUM(AA39:AA41)</f>
        <v>43211927</v>
      </c>
    </row>
    <row r="39" spans="1:27" ht="13.5">
      <c r="A39" s="138" t="s">
        <v>85</v>
      </c>
      <c r="B39" s="136"/>
      <c r="C39" s="155">
        <v>12178305</v>
      </c>
      <c r="D39" s="155"/>
      <c r="E39" s="156">
        <v>17586253</v>
      </c>
      <c r="F39" s="60">
        <v>26361920</v>
      </c>
      <c r="G39" s="60">
        <v>491680</v>
      </c>
      <c r="H39" s="60">
        <v>931351</v>
      </c>
      <c r="I39" s="60">
        <v>1631784</v>
      </c>
      <c r="J39" s="60">
        <v>3054815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3054815</v>
      </c>
      <c r="X39" s="60">
        <v>6590480</v>
      </c>
      <c r="Y39" s="60">
        <v>-3535665</v>
      </c>
      <c r="Z39" s="140">
        <v>-53.65</v>
      </c>
      <c r="AA39" s="155">
        <v>26361920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7140672</v>
      </c>
      <c r="D41" s="155"/>
      <c r="E41" s="156">
        <v>16850007</v>
      </c>
      <c r="F41" s="60">
        <v>16850007</v>
      </c>
      <c r="G41" s="60">
        <v>131151</v>
      </c>
      <c r="H41" s="60">
        <v>198996</v>
      </c>
      <c r="I41" s="60">
        <v>159607</v>
      </c>
      <c r="J41" s="60">
        <v>489754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489754</v>
      </c>
      <c r="X41" s="60">
        <v>4212502</v>
      </c>
      <c r="Y41" s="60">
        <v>-3722748</v>
      </c>
      <c r="Z41" s="140">
        <v>-88.37</v>
      </c>
      <c r="AA41" s="155">
        <v>16850007</v>
      </c>
    </row>
    <row r="42" spans="1:27" ht="13.5">
      <c r="A42" s="135" t="s">
        <v>88</v>
      </c>
      <c r="B42" s="142"/>
      <c r="C42" s="153">
        <f aca="true" t="shared" si="8" ref="C42:Y42">SUM(C43:C46)</f>
        <v>331418635</v>
      </c>
      <c r="D42" s="153">
        <f>SUM(D43:D46)</f>
        <v>0</v>
      </c>
      <c r="E42" s="154">
        <f t="shared" si="8"/>
        <v>363335856</v>
      </c>
      <c r="F42" s="100">
        <f t="shared" si="8"/>
        <v>367313338</v>
      </c>
      <c r="G42" s="100">
        <f t="shared" si="8"/>
        <v>22855567</v>
      </c>
      <c r="H42" s="100">
        <f t="shared" si="8"/>
        <v>25028878</v>
      </c>
      <c r="I42" s="100">
        <f t="shared" si="8"/>
        <v>28175978</v>
      </c>
      <c r="J42" s="100">
        <f t="shared" si="8"/>
        <v>76060423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76060423</v>
      </c>
      <c r="X42" s="100">
        <f t="shared" si="8"/>
        <v>91828335</v>
      </c>
      <c r="Y42" s="100">
        <f t="shared" si="8"/>
        <v>-15767912</v>
      </c>
      <c r="Z42" s="137">
        <f>+IF(X42&lt;&gt;0,+(Y42/X42)*100,0)</f>
        <v>-17.171074701506896</v>
      </c>
      <c r="AA42" s="153">
        <f>SUM(AA43:AA46)</f>
        <v>367313338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245277970</v>
      </c>
      <c r="D44" s="155"/>
      <c r="E44" s="156">
        <v>299758420</v>
      </c>
      <c r="F44" s="60">
        <v>303249267</v>
      </c>
      <c r="G44" s="60">
        <v>20910003</v>
      </c>
      <c r="H44" s="60">
        <v>23291730</v>
      </c>
      <c r="I44" s="60">
        <v>24809344</v>
      </c>
      <c r="J44" s="60">
        <v>69011077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69011077</v>
      </c>
      <c r="X44" s="60">
        <v>75812317</v>
      </c>
      <c r="Y44" s="60">
        <v>-6801240</v>
      </c>
      <c r="Z44" s="140">
        <v>-8.97</v>
      </c>
      <c r="AA44" s="155">
        <v>303249267</v>
      </c>
    </row>
    <row r="45" spans="1:27" ht="13.5">
      <c r="A45" s="138" t="s">
        <v>91</v>
      </c>
      <c r="B45" s="136"/>
      <c r="C45" s="157">
        <v>59426395</v>
      </c>
      <c r="D45" s="157"/>
      <c r="E45" s="158">
        <v>39246785</v>
      </c>
      <c r="F45" s="159">
        <v>39509528</v>
      </c>
      <c r="G45" s="159">
        <v>1063840</v>
      </c>
      <c r="H45" s="159">
        <v>352687</v>
      </c>
      <c r="I45" s="159">
        <v>2397362</v>
      </c>
      <c r="J45" s="159">
        <v>3813889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3813889</v>
      </c>
      <c r="X45" s="159">
        <v>9877382</v>
      </c>
      <c r="Y45" s="159">
        <v>-6063493</v>
      </c>
      <c r="Z45" s="141">
        <v>-61.39</v>
      </c>
      <c r="AA45" s="157">
        <v>39509528</v>
      </c>
    </row>
    <row r="46" spans="1:27" ht="13.5">
      <c r="A46" s="138" t="s">
        <v>92</v>
      </c>
      <c r="B46" s="136"/>
      <c r="C46" s="155">
        <v>26714270</v>
      </c>
      <c r="D46" s="155"/>
      <c r="E46" s="156">
        <v>24330651</v>
      </c>
      <c r="F46" s="60">
        <v>24554543</v>
      </c>
      <c r="G46" s="60">
        <v>881724</v>
      </c>
      <c r="H46" s="60">
        <v>1384461</v>
      </c>
      <c r="I46" s="60">
        <v>969272</v>
      </c>
      <c r="J46" s="60">
        <v>3235457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3235457</v>
      </c>
      <c r="X46" s="60">
        <v>6138636</v>
      </c>
      <c r="Y46" s="60">
        <v>-2903179</v>
      </c>
      <c r="Z46" s="140">
        <v>-47.29</v>
      </c>
      <c r="AA46" s="155">
        <v>24554543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471081642</v>
      </c>
      <c r="D48" s="168">
        <f>+D28+D32+D38+D42+D47</f>
        <v>0</v>
      </c>
      <c r="E48" s="169">
        <f t="shared" si="9"/>
        <v>526075775</v>
      </c>
      <c r="F48" s="73">
        <f t="shared" si="9"/>
        <v>540545053</v>
      </c>
      <c r="G48" s="73">
        <f t="shared" si="9"/>
        <v>30013357</v>
      </c>
      <c r="H48" s="73">
        <f t="shared" si="9"/>
        <v>33505121</v>
      </c>
      <c r="I48" s="73">
        <f t="shared" si="9"/>
        <v>37315848</v>
      </c>
      <c r="J48" s="73">
        <f t="shared" si="9"/>
        <v>100834326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100834326</v>
      </c>
      <c r="X48" s="73">
        <f t="shared" si="9"/>
        <v>135136265</v>
      </c>
      <c r="Y48" s="73">
        <f t="shared" si="9"/>
        <v>-34301939</v>
      </c>
      <c r="Z48" s="170">
        <f>+IF(X48&lt;&gt;0,+(Y48/X48)*100,0)</f>
        <v>-25.383222630875586</v>
      </c>
      <c r="AA48" s="168">
        <f>+AA28+AA32+AA38+AA42+AA47</f>
        <v>540545053</v>
      </c>
    </row>
    <row r="49" spans="1:27" ht="13.5">
      <c r="A49" s="148" t="s">
        <v>49</v>
      </c>
      <c r="B49" s="149"/>
      <c r="C49" s="171">
        <f aca="true" t="shared" si="10" ref="C49:Y49">+C25-C48</f>
        <v>186335353</v>
      </c>
      <c r="D49" s="171">
        <f>+D25-D48</f>
        <v>0</v>
      </c>
      <c r="E49" s="172">
        <f t="shared" si="10"/>
        <v>236988017</v>
      </c>
      <c r="F49" s="173">
        <f t="shared" si="10"/>
        <v>348189719</v>
      </c>
      <c r="G49" s="173">
        <f t="shared" si="10"/>
        <v>128703521</v>
      </c>
      <c r="H49" s="173">
        <f t="shared" si="10"/>
        <v>-11355533</v>
      </c>
      <c r="I49" s="173">
        <f t="shared" si="10"/>
        <v>-17581878</v>
      </c>
      <c r="J49" s="173">
        <f t="shared" si="10"/>
        <v>99766110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99766110</v>
      </c>
      <c r="X49" s="173">
        <f>IF(F25=F48,0,X25-X48)</f>
        <v>87047428</v>
      </c>
      <c r="Y49" s="173">
        <f t="shared" si="10"/>
        <v>12718682</v>
      </c>
      <c r="Z49" s="174">
        <f>+IF(X49&lt;&gt;0,+(Y49/X49)*100,0)</f>
        <v>14.611209420225487</v>
      </c>
      <c r="AA49" s="171">
        <f>+AA25-AA48</f>
        <v>348189719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33304979</v>
      </c>
      <c r="D8" s="155">
        <v>0</v>
      </c>
      <c r="E8" s="156">
        <v>32053162</v>
      </c>
      <c r="F8" s="60">
        <v>32053162</v>
      </c>
      <c r="G8" s="60">
        <v>3893492</v>
      </c>
      <c r="H8" s="60">
        <v>2833210</v>
      </c>
      <c r="I8" s="60">
        <v>3551828</v>
      </c>
      <c r="J8" s="60">
        <v>10278530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10278530</v>
      </c>
      <c r="X8" s="60">
        <v>8013291</v>
      </c>
      <c r="Y8" s="60">
        <v>2265239</v>
      </c>
      <c r="Z8" s="140">
        <v>28.27</v>
      </c>
      <c r="AA8" s="155">
        <v>32053162</v>
      </c>
    </row>
    <row r="9" spans="1:27" ht="13.5">
      <c r="A9" s="183" t="s">
        <v>105</v>
      </c>
      <c r="B9" s="182"/>
      <c r="C9" s="155">
        <v>4604903</v>
      </c>
      <c r="D9" s="155">
        <v>0</v>
      </c>
      <c r="E9" s="156">
        <v>4759188</v>
      </c>
      <c r="F9" s="60">
        <v>4759188</v>
      </c>
      <c r="G9" s="60">
        <v>412025</v>
      </c>
      <c r="H9" s="60">
        <v>416259</v>
      </c>
      <c r="I9" s="60">
        <v>391660</v>
      </c>
      <c r="J9" s="60">
        <v>1219944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1219944</v>
      </c>
      <c r="X9" s="60">
        <v>1189797</v>
      </c>
      <c r="Y9" s="60">
        <v>30147</v>
      </c>
      <c r="Z9" s="140">
        <v>2.53</v>
      </c>
      <c r="AA9" s="155">
        <v>4759188</v>
      </c>
    </row>
    <row r="10" spans="1:27" ht="13.5">
      <c r="A10" s="183" t="s">
        <v>106</v>
      </c>
      <c r="B10" s="182"/>
      <c r="C10" s="155">
        <v>11722007</v>
      </c>
      <c r="D10" s="155">
        <v>0</v>
      </c>
      <c r="E10" s="156">
        <v>13699902</v>
      </c>
      <c r="F10" s="54">
        <v>13699902</v>
      </c>
      <c r="G10" s="54">
        <v>1090795</v>
      </c>
      <c r="H10" s="54">
        <v>1203810</v>
      </c>
      <c r="I10" s="54">
        <v>684263</v>
      </c>
      <c r="J10" s="54">
        <v>2978868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2978868</v>
      </c>
      <c r="X10" s="54">
        <v>3424976</v>
      </c>
      <c r="Y10" s="54">
        <v>-446108</v>
      </c>
      <c r="Z10" s="184">
        <v>-13.03</v>
      </c>
      <c r="AA10" s="130">
        <v>13699902</v>
      </c>
    </row>
    <row r="11" spans="1:27" ht="13.5">
      <c r="A11" s="183" t="s">
        <v>107</v>
      </c>
      <c r="B11" s="185"/>
      <c r="C11" s="155">
        <v>270030</v>
      </c>
      <c r="D11" s="155">
        <v>0</v>
      </c>
      <c r="E11" s="156">
        <v>285385</v>
      </c>
      <c r="F11" s="60">
        <v>285385</v>
      </c>
      <c r="G11" s="60">
        <v>15376</v>
      </c>
      <c r="H11" s="60">
        <v>17635</v>
      </c>
      <c r="I11" s="60">
        <v>27331</v>
      </c>
      <c r="J11" s="60">
        <v>60342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60342</v>
      </c>
      <c r="X11" s="60">
        <v>71346</v>
      </c>
      <c r="Y11" s="60">
        <v>-11004</v>
      </c>
      <c r="Z11" s="140">
        <v>-15.42</v>
      </c>
      <c r="AA11" s="155">
        <v>285385</v>
      </c>
    </row>
    <row r="12" spans="1:27" ht="13.5">
      <c r="A12" s="183" t="s">
        <v>108</v>
      </c>
      <c r="B12" s="185"/>
      <c r="C12" s="155">
        <v>33947</v>
      </c>
      <c r="D12" s="155">
        <v>0</v>
      </c>
      <c r="E12" s="156">
        <v>0</v>
      </c>
      <c r="F12" s="60">
        <v>0</v>
      </c>
      <c r="G12" s="60">
        <v>3487</v>
      </c>
      <c r="H12" s="60">
        <v>3688</v>
      </c>
      <c r="I12" s="60">
        <v>3688</v>
      </c>
      <c r="J12" s="60">
        <v>10863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10863</v>
      </c>
      <c r="X12" s="60">
        <v>0</v>
      </c>
      <c r="Y12" s="60">
        <v>10863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27113167</v>
      </c>
      <c r="D13" s="155">
        <v>0</v>
      </c>
      <c r="E13" s="156">
        <v>27033066</v>
      </c>
      <c r="F13" s="60">
        <v>27033066</v>
      </c>
      <c r="G13" s="60">
        <v>269596</v>
      </c>
      <c r="H13" s="60">
        <v>4772508</v>
      </c>
      <c r="I13" s="60">
        <v>2549532</v>
      </c>
      <c r="J13" s="60">
        <v>7591636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7591636</v>
      </c>
      <c r="X13" s="60">
        <v>6758267</v>
      </c>
      <c r="Y13" s="60">
        <v>833369</v>
      </c>
      <c r="Z13" s="140">
        <v>12.33</v>
      </c>
      <c r="AA13" s="155">
        <v>27033066</v>
      </c>
    </row>
    <row r="14" spans="1:27" ht="13.5">
      <c r="A14" s="181" t="s">
        <v>110</v>
      </c>
      <c r="B14" s="185"/>
      <c r="C14" s="155">
        <v>34243</v>
      </c>
      <c r="D14" s="155">
        <v>0</v>
      </c>
      <c r="E14" s="156">
        <v>245644</v>
      </c>
      <c r="F14" s="60">
        <v>245644</v>
      </c>
      <c r="G14" s="60">
        <v>2647</v>
      </c>
      <c r="H14" s="60">
        <v>2630</v>
      </c>
      <c r="I14" s="60">
        <v>2662</v>
      </c>
      <c r="J14" s="60">
        <v>7939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7939</v>
      </c>
      <c r="X14" s="60">
        <v>61411</v>
      </c>
      <c r="Y14" s="60">
        <v>-53472</v>
      </c>
      <c r="Z14" s="140">
        <v>-87.07</v>
      </c>
      <c r="AA14" s="155">
        <v>245644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396314460</v>
      </c>
      <c r="D19" s="155">
        <v>0</v>
      </c>
      <c r="E19" s="156">
        <v>409252000</v>
      </c>
      <c r="F19" s="60">
        <v>409252000</v>
      </c>
      <c r="G19" s="60">
        <v>150458001</v>
      </c>
      <c r="H19" s="60">
        <v>3127129</v>
      </c>
      <c r="I19" s="60">
        <v>4390193</v>
      </c>
      <c r="J19" s="60">
        <v>157975323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157975323</v>
      </c>
      <c r="X19" s="60">
        <v>102313000</v>
      </c>
      <c r="Y19" s="60">
        <v>55662323</v>
      </c>
      <c r="Z19" s="140">
        <v>54.4</v>
      </c>
      <c r="AA19" s="155">
        <v>409252000</v>
      </c>
    </row>
    <row r="20" spans="1:27" ht="13.5">
      <c r="A20" s="181" t="s">
        <v>35</v>
      </c>
      <c r="B20" s="185"/>
      <c r="C20" s="155">
        <v>10162079</v>
      </c>
      <c r="D20" s="155">
        <v>0</v>
      </c>
      <c r="E20" s="156">
        <v>36827445</v>
      </c>
      <c r="F20" s="54">
        <v>162498425</v>
      </c>
      <c r="G20" s="54">
        <v>84244</v>
      </c>
      <c r="H20" s="54">
        <v>918930</v>
      </c>
      <c r="I20" s="54">
        <v>774618</v>
      </c>
      <c r="J20" s="54">
        <v>1777792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1777792</v>
      </c>
      <c r="X20" s="54">
        <v>40624606</v>
      </c>
      <c r="Y20" s="54">
        <v>-38846814</v>
      </c>
      <c r="Z20" s="184">
        <v>-95.62</v>
      </c>
      <c r="AA20" s="130">
        <v>162498425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483559815</v>
      </c>
      <c r="D22" s="188">
        <f>SUM(D5:D21)</f>
        <v>0</v>
      </c>
      <c r="E22" s="189">
        <f t="shared" si="0"/>
        <v>524155792</v>
      </c>
      <c r="F22" s="190">
        <f t="shared" si="0"/>
        <v>649826772</v>
      </c>
      <c r="G22" s="190">
        <f t="shared" si="0"/>
        <v>156229663</v>
      </c>
      <c r="H22" s="190">
        <f t="shared" si="0"/>
        <v>13295799</v>
      </c>
      <c r="I22" s="190">
        <f t="shared" si="0"/>
        <v>12375775</v>
      </c>
      <c r="J22" s="190">
        <f t="shared" si="0"/>
        <v>181901237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181901237</v>
      </c>
      <c r="X22" s="190">
        <f t="shared" si="0"/>
        <v>162456694</v>
      </c>
      <c r="Y22" s="190">
        <f t="shared" si="0"/>
        <v>19444543</v>
      </c>
      <c r="Z22" s="191">
        <f>+IF(X22&lt;&gt;0,+(Y22/X22)*100,0)</f>
        <v>11.969062352087505</v>
      </c>
      <c r="AA22" s="188">
        <f>SUM(AA5:AA21)</f>
        <v>649826772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99492607</v>
      </c>
      <c r="D25" s="155">
        <v>0</v>
      </c>
      <c r="E25" s="156">
        <v>138703832</v>
      </c>
      <c r="F25" s="60">
        <v>138703832</v>
      </c>
      <c r="G25" s="60">
        <v>8046599</v>
      </c>
      <c r="H25" s="60">
        <v>9079657</v>
      </c>
      <c r="I25" s="60">
        <v>8747438</v>
      </c>
      <c r="J25" s="60">
        <v>25873694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25873694</v>
      </c>
      <c r="X25" s="60">
        <v>34675958</v>
      </c>
      <c r="Y25" s="60">
        <v>-8802264</v>
      </c>
      <c r="Z25" s="140">
        <v>-25.38</v>
      </c>
      <c r="AA25" s="155">
        <v>138703832</v>
      </c>
    </row>
    <row r="26" spans="1:27" ht="13.5">
      <c r="A26" s="183" t="s">
        <v>38</v>
      </c>
      <c r="B26" s="182"/>
      <c r="C26" s="155">
        <v>8522650</v>
      </c>
      <c r="D26" s="155">
        <v>0</v>
      </c>
      <c r="E26" s="156">
        <v>9276990</v>
      </c>
      <c r="F26" s="60">
        <v>9276990</v>
      </c>
      <c r="G26" s="60">
        <v>723290</v>
      </c>
      <c r="H26" s="60">
        <v>708490</v>
      </c>
      <c r="I26" s="60">
        <v>726644</v>
      </c>
      <c r="J26" s="60">
        <v>2158424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2158424</v>
      </c>
      <c r="X26" s="60">
        <v>2319248</v>
      </c>
      <c r="Y26" s="60">
        <v>-160824</v>
      </c>
      <c r="Z26" s="140">
        <v>-6.93</v>
      </c>
      <c r="AA26" s="155">
        <v>9276990</v>
      </c>
    </row>
    <row r="27" spans="1:27" ht="13.5">
      <c r="A27" s="183" t="s">
        <v>118</v>
      </c>
      <c r="B27" s="182"/>
      <c r="C27" s="155">
        <v>4189974</v>
      </c>
      <c r="D27" s="155">
        <v>0</v>
      </c>
      <c r="E27" s="156">
        <v>8095565</v>
      </c>
      <c r="F27" s="60">
        <v>8095565</v>
      </c>
      <c r="G27" s="60">
        <v>299631</v>
      </c>
      <c r="H27" s="60">
        <v>299631</v>
      </c>
      <c r="I27" s="60">
        <v>299631</v>
      </c>
      <c r="J27" s="60">
        <v>898893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898893</v>
      </c>
      <c r="X27" s="60">
        <v>2023891</v>
      </c>
      <c r="Y27" s="60">
        <v>-1124998</v>
      </c>
      <c r="Z27" s="140">
        <v>-55.59</v>
      </c>
      <c r="AA27" s="155">
        <v>8095565</v>
      </c>
    </row>
    <row r="28" spans="1:27" ht="13.5">
      <c r="A28" s="183" t="s">
        <v>39</v>
      </c>
      <c r="B28" s="182"/>
      <c r="C28" s="155">
        <v>50492911</v>
      </c>
      <c r="D28" s="155">
        <v>0</v>
      </c>
      <c r="E28" s="156">
        <v>45826711</v>
      </c>
      <c r="F28" s="60">
        <v>45826711</v>
      </c>
      <c r="G28" s="60">
        <v>3818893</v>
      </c>
      <c r="H28" s="60">
        <v>3818893</v>
      </c>
      <c r="I28" s="60">
        <v>3818893</v>
      </c>
      <c r="J28" s="60">
        <v>11456679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11456679</v>
      </c>
      <c r="X28" s="60">
        <v>11456678</v>
      </c>
      <c r="Y28" s="60">
        <v>1</v>
      </c>
      <c r="Z28" s="140">
        <v>0</v>
      </c>
      <c r="AA28" s="155">
        <v>45826711</v>
      </c>
    </row>
    <row r="29" spans="1:27" ht="13.5">
      <c r="A29" s="183" t="s">
        <v>40</v>
      </c>
      <c r="B29" s="182"/>
      <c r="C29" s="155">
        <v>13490295</v>
      </c>
      <c r="D29" s="155">
        <v>0</v>
      </c>
      <c r="E29" s="156">
        <v>11459907</v>
      </c>
      <c r="F29" s="60">
        <v>11459907</v>
      </c>
      <c r="G29" s="60">
        <v>937540</v>
      </c>
      <c r="H29" s="60">
        <v>937541</v>
      </c>
      <c r="I29" s="60">
        <v>937540</v>
      </c>
      <c r="J29" s="60">
        <v>2812621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2812621</v>
      </c>
      <c r="X29" s="60">
        <v>2864977</v>
      </c>
      <c r="Y29" s="60">
        <v>-52356</v>
      </c>
      <c r="Z29" s="140">
        <v>-1.83</v>
      </c>
      <c r="AA29" s="155">
        <v>11459907</v>
      </c>
    </row>
    <row r="30" spans="1:27" ht="13.5">
      <c r="A30" s="183" t="s">
        <v>119</v>
      </c>
      <c r="B30" s="182"/>
      <c r="C30" s="155">
        <v>29466495</v>
      </c>
      <c r="D30" s="155">
        <v>0</v>
      </c>
      <c r="E30" s="156">
        <v>25082099</v>
      </c>
      <c r="F30" s="60">
        <v>25082099</v>
      </c>
      <c r="G30" s="60">
        <v>892361</v>
      </c>
      <c r="H30" s="60">
        <v>2760796</v>
      </c>
      <c r="I30" s="60">
        <v>3076550</v>
      </c>
      <c r="J30" s="60">
        <v>6729707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6729707</v>
      </c>
      <c r="X30" s="60">
        <v>6270525</v>
      </c>
      <c r="Y30" s="60">
        <v>459182</v>
      </c>
      <c r="Z30" s="140">
        <v>7.32</v>
      </c>
      <c r="AA30" s="155">
        <v>25082099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298567</v>
      </c>
      <c r="F31" s="60">
        <v>298567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74642</v>
      </c>
      <c r="Y31" s="60">
        <v>-74642</v>
      </c>
      <c r="Z31" s="140">
        <v>-100</v>
      </c>
      <c r="AA31" s="155">
        <v>298567</v>
      </c>
    </row>
    <row r="32" spans="1:27" ht="13.5">
      <c r="A32" s="183" t="s">
        <v>121</v>
      </c>
      <c r="B32" s="182"/>
      <c r="C32" s="155">
        <v>65270436</v>
      </c>
      <c r="D32" s="155">
        <v>0</v>
      </c>
      <c r="E32" s="156">
        <v>80720683</v>
      </c>
      <c r="F32" s="60">
        <v>80720683</v>
      </c>
      <c r="G32" s="60">
        <v>7389411</v>
      </c>
      <c r="H32" s="60">
        <v>5464498</v>
      </c>
      <c r="I32" s="60">
        <v>11270555</v>
      </c>
      <c r="J32" s="60">
        <v>24124464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24124464</v>
      </c>
      <c r="X32" s="60">
        <v>20180171</v>
      </c>
      <c r="Y32" s="60">
        <v>3944293</v>
      </c>
      <c r="Z32" s="140">
        <v>19.55</v>
      </c>
      <c r="AA32" s="155">
        <v>80720683</v>
      </c>
    </row>
    <row r="33" spans="1:27" ht="13.5">
      <c r="A33" s="183" t="s">
        <v>42</v>
      </c>
      <c r="B33" s="182"/>
      <c r="C33" s="155">
        <v>11126978</v>
      </c>
      <c r="D33" s="155">
        <v>0</v>
      </c>
      <c r="E33" s="156">
        <v>11856869</v>
      </c>
      <c r="F33" s="60">
        <v>11856869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2964217</v>
      </c>
      <c r="Y33" s="60">
        <v>-2964217</v>
      </c>
      <c r="Z33" s="140">
        <v>-100</v>
      </c>
      <c r="AA33" s="155">
        <v>11856869</v>
      </c>
    </row>
    <row r="34" spans="1:27" ht="13.5">
      <c r="A34" s="183" t="s">
        <v>43</v>
      </c>
      <c r="B34" s="182"/>
      <c r="C34" s="155">
        <v>188764271</v>
      </c>
      <c r="D34" s="155">
        <v>0</v>
      </c>
      <c r="E34" s="156">
        <v>194754552</v>
      </c>
      <c r="F34" s="60">
        <v>209223830</v>
      </c>
      <c r="G34" s="60">
        <v>7905632</v>
      </c>
      <c r="H34" s="60">
        <v>10435615</v>
      </c>
      <c r="I34" s="60">
        <v>8438597</v>
      </c>
      <c r="J34" s="60">
        <v>26779844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26779844</v>
      </c>
      <c r="X34" s="60">
        <v>52305958</v>
      </c>
      <c r="Y34" s="60">
        <v>-25526114</v>
      </c>
      <c r="Z34" s="140">
        <v>-48.8</v>
      </c>
      <c r="AA34" s="155">
        <v>209223830</v>
      </c>
    </row>
    <row r="35" spans="1:27" ht="13.5">
      <c r="A35" s="181" t="s">
        <v>122</v>
      </c>
      <c r="B35" s="185"/>
      <c r="C35" s="155">
        <v>265025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471081642</v>
      </c>
      <c r="D36" s="188">
        <f>SUM(D25:D35)</f>
        <v>0</v>
      </c>
      <c r="E36" s="189">
        <f t="shared" si="1"/>
        <v>526075775</v>
      </c>
      <c r="F36" s="190">
        <f t="shared" si="1"/>
        <v>540545053</v>
      </c>
      <c r="G36" s="190">
        <f t="shared" si="1"/>
        <v>30013357</v>
      </c>
      <c r="H36" s="190">
        <f t="shared" si="1"/>
        <v>33505121</v>
      </c>
      <c r="I36" s="190">
        <f t="shared" si="1"/>
        <v>37315848</v>
      </c>
      <c r="J36" s="190">
        <f t="shared" si="1"/>
        <v>100834326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100834326</v>
      </c>
      <c r="X36" s="190">
        <f t="shared" si="1"/>
        <v>135136265</v>
      </c>
      <c r="Y36" s="190">
        <f t="shared" si="1"/>
        <v>-34301939</v>
      </c>
      <c r="Z36" s="191">
        <f>+IF(X36&lt;&gt;0,+(Y36/X36)*100,0)</f>
        <v>-25.383222630875586</v>
      </c>
      <c r="AA36" s="188">
        <f>SUM(AA25:AA35)</f>
        <v>540545053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12478173</v>
      </c>
      <c r="D38" s="199">
        <f>+D22-D36</f>
        <v>0</v>
      </c>
      <c r="E38" s="200">
        <f t="shared" si="2"/>
        <v>-1919983</v>
      </c>
      <c r="F38" s="106">
        <f t="shared" si="2"/>
        <v>109281719</v>
      </c>
      <c r="G38" s="106">
        <f t="shared" si="2"/>
        <v>126216306</v>
      </c>
      <c r="H38" s="106">
        <f t="shared" si="2"/>
        <v>-20209322</v>
      </c>
      <c r="I38" s="106">
        <f t="shared" si="2"/>
        <v>-24940073</v>
      </c>
      <c r="J38" s="106">
        <f t="shared" si="2"/>
        <v>81066911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81066911</v>
      </c>
      <c r="X38" s="106">
        <f>IF(F22=F36,0,X22-X36)</f>
        <v>27320429</v>
      </c>
      <c r="Y38" s="106">
        <f t="shared" si="2"/>
        <v>53746482</v>
      </c>
      <c r="Z38" s="201">
        <f>+IF(X38&lt;&gt;0,+(Y38/X38)*100,0)</f>
        <v>196.72634715948274</v>
      </c>
      <c r="AA38" s="199">
        <f>+AA22-AA36</f>
        <v>109281719</v>
      </c>
    </row>
    <row r="39" spans="1:27" ht="13.5">
      <c r="A39" s="181" t="s">
        <v>46</v>
      </c>
      <c r="B39" s="185"/>
      <c r="C39" s="155">
        <v>173857180</v>
      </c>
      <c r="D39" s="155">
        <v>0</v>
      </c>
      <c r="E39" s="156">
        <v>238908000</v>
      </c>
      <c r="F39" s="60">
        <v>238908000</v>
      </c>
      <c r="G39" s="60">
        <v>2487215</v>
      </c>
      <c r="H39" s="60">
        <v>8853789</v>
      </c>
      <c r="I39" s="60">
        <v>7358195</v>
      </c>
      <c r="J39" s="60">
        <v>18699199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18699199</v>
      </c>
      <c r="X39" s="60">
        <v>59727000</v>
      </c>
      <c r="Y39" s="60">
        <v>-41027801</v>
      </c>
      <c r="Z39" s="140">
        <v>-68.69</v>
      </c>
      <c r="AA39" s="155">
        <v>238908000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186335353</v>
      </c>
      <c r="D42" s="206">
        <f>SUM(D38:D41)</f>
        <v>0</v>
      </c>
      <c r="E42" s="207">
        <f t="shared" si="3"/>
        <v>236988017</v>
      </c>
      <c r="F42" s="88">
        <f t="shared" si="3"/>
        <v>348189719</v>
      </c>
      <c r="G42" s="88">
        <f t="shared" si="3"/>
        <v>128703521</v>
      </c>
      <c r="H42" s="88">
        <f t="shared" si="3"/>
        <v>-11355533</v>
      </c>
      <c r="I42" s="88">
        <f t="shared" si="3"/>
        <v>-17581878</v>
      </c>
      <c r="J42" s="88">
        <f t="shared" si="3"/>
        <v>99766110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99766110</v>
      </c>
      <c r="X42" s="88">
        <f t="shared" si="3"/>
        <v>87047429</v>
      </c>
      <c r="Y42" s="88">
        <f t="shared" si="3"/>
        <v>12718681</v>
      </c>
      <c r="Z42" s="208">
        <f>+IF(X42&lt;&gt;0,+(Y42/X42)*100,0)</f>
        <v>14.611208103573054</v>
      </c>
      <c r="AA42" s="206">
        <f>SUM(AA38:AA41)</f>
        <v>348189719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186335353</v>
      </c>
      <c r="D44" s="210">
        <f>+D42-D43</f>
        <v>0</v>
      </c>
      <c r="E44" s="211">
        <f t="shared" si="4"/>
        <v>236988017</v>
      </c>
      <c r="F44" s="77">
        <f t="shared" si="4"/>
        <v>348189719</v>
      </c>
      <c r="G44" s="77">
        <f t="shared" si="4"/>
        <v>128703521</v>
      </c>
      <c r="H44" s="77">
        <f t="shared" si="4"/>
        <v>-11355533</v>
      </c>
      <c r="I44" s="77">
        <f t="shared" si="4"/>
        <v>-17581878</v>
      </c>
      <c r="J44" s="77">
        <f t="shared" si="4"/>
        <v>99766110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99766110</v>
      </c>
      <c r="X44" s="77">
        <f t="shared" si="4"/>
        <v>87047429</v>
      </c>
      <c r="Y44" s="77">
        <f t="shared" si="4"/>
        <v>12718681</v>
      </c>
      <c r="Z44" s="212">
        <f>+IF(X44&lt;&gt;0,+(Y44/X44)*100,0)</f>
        <v>14.611208103573054</v>
      </c>
      <c r="AA44" s="210">
        <f>+AA42-AA43</f>
        <v>348189719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186335353</v>
      </c>
      <c r="D46" s="206">
        <f>SUM(D44:D45)</f>
        <v>0</v>
      </c>
      <c r="E46" s="207">
        <f t="shared" si="5"/>
        <v>236988017</v>
      </c>
      <c r="F46" s="88">
        <f t="shared" si="5"/>
        <v>348189719</v>
      </c>
      <c r="G46" s="88">
        <f t="shared" si="5"/>
        <v>128703521</v>
      </c>
      <c r="H46" s="88">
        <f t="shared" si="5"/>
        <v>-11355533</v>
      </c>
      <c r="I46" s="88">
        <f t="shared" si="5"/>
        <v>-17581878</v>
      </c>
      <c r="J46" s="88">
        <f t="shared" si="5"/>
        <v>99766110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99766110</v>
      </c>
      <c r="X46" s="88">
        <f t="shared" si="5"/>
        <v>87047429</v>
      </c>
      <c r="Y46" s="88">
        <f t="shared" si="5"/>
        <v>12718681</v>
      </c>
      <c r="Z46" s="208">
        <f>+IF(X46&lt;&gt;0,+(Y46/X46)*100,0)</f>
        <v>14.611208103573054</v>
      </c>
      <c r="AA46" s="206">
        <f>SUM(AA44:AA45)</f>
        <v>348189719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186335353</v>
      </c>
      <c r="D48" s="217">
        <f>SUM(D46:D47)</f>
        <v>0</v>
      </c>
      <c r="E48" s="218">
        <f t="shared" si="6"/>
        <v>236988017</v>
      </c>
      <c r="F48" s="219">
        <f t="shared" si="6"/>
        <v>348189719</v>
      </c>
      <c r="G48" s="219">
        <f t="shared" si="6"/>
        <v>128703521</v>
      </c>
      <c r="H48" s="220">
        <f t="shared" si="6"/>
        <v>-11355533</v>
      </c>
      <c r="I48" s="220">
        <f t="shared" si="6"/>
        <v>-17581878</v>
      </c>
      <c r="J48" s="220">
        <f t="shared" si="6"/>
        <v>99766110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99766110</v>
      </c>
      <c r="X48" s="220">
        <f t="shared" si="6"/>
        <v>87047429</v>
      </c>
      <c r="Y48" s="220">
        <f t="shared" si="6"/>
        <v>12718681</v>
      </c>
      <c r="Z48" s="221">
        <f>+IF(X48&lt;&gt;0,+(Y48/X48)*100,0)</f>
        <v>14.611208103573054</v>
      </c>
      <c r="AA48" s="222">
        <f>SUM(AA46:AA47)</f>
        <v>348189719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5916381</v>
      </c>
      <c r="D5" s="153">
        <f>SUM(D6:D8)</f>
        <v>0</v>
      </c>
      <c r="E5" s="154">
        <f t="shared" si="0"/>
        <v>2860000</v>
      </c>
      <c r="F5" s="100">
        <f t="shared" si="0"/>
        <v>11252167</v>
      </c>
      <c r="G5" s="100">
        <f t="shared" si="0"/>
        <v>2500</v>
      </c>
      <c r="H5" s="100">
        <f t="shared" si="0"/>
        <v>0</v>
      </c>
      <c r="I5" s="100">
        <f t="shared" si="0"/>
        <v>15618</v>
      </c>
      <c r="J5" s="100">
        <f t="shared" si="0"/>
        <v>18118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18118</v>
      </c>
      <c r="X5" s="100">
        <f t="shared" si="0"/>
        <v>2813042</v>
      </c>
      <c r="Y5" s="100">
        <f t="shared" si="0"/>
        <v>-2794924</v>
      </c>
      <c r="Z5" s="137">
        <f>+IF(X5&lt;&gt;0,+(Y5/X5)*100,0)</f>
        <v>-99.35592856416648</v>
      </c>
      <c r="AA5" s="153">
        <f>SUM(AA6:AA8)</f>
        <v>11252167</v>
      </c>
    </row>
    <row r="6" spans="1:27" ht="13.5">
      <c r="A6" s="138" t="s">
        <v>75</v>
      </c>
      <c r="B6" s="136"/>
      <c r="C6" s="155">
        <v>183293</v>
      </c>
      <c r="D6" s="155"/>
      <c r="E6" s="156">
        <v>1620000</v>
      </c>
      <c r="F6" s="60">
        <v>1620000</v>
      </c>
      <c r="G6" s="60">
        <v>2500</v>
      </c>
      <c r="H6" s="60"/>
      <c r="I6" s="60">
        <v>12090</v>
      </c>
      <c r="J6" s="60">
        <v>14590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14590</v>
      </c>
      <c r="X6" s="60">
        <v>405000</v>
      </c>
      <c r="Y6" s="60">
        <v>-390410</v>
      </c>
      <c r="Z6" s="140">
        <v>-96.4</v>
      </c>
      <c r="AA6" s="62">
        <v>1620000</v>
      </c>
    </row>
    <row r="7" spans="1:27" ht="13.5">
      <c r="A7" s="138" t="s">
        <v>76</v>
      </c>
      <c r="B7" s="136"/>
      <c r="C7" s="157">
        <v>5733088</v>
      </c>
      <c r="D7" s="157"/>
      <c r="E7" s="158">
        <v>240000</v>
      </c>
      <c r="F7" s="159">
        <v>473448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118362</v>
      </c>
      <c r="Y7" s="159">
        <v>-118362</v>
      </c>
      <c r="Z7" s="141">
        <v>-100</v>
      </c>
      <c r="AA7" s="225">
        <v>473448</v>
      </c>
    </row>
    <row r="8" spans="1:27" ht="13.5">
      <c r="A8" s="138" t="s">
        <v>77</v>
      </c>
      <c r="B8" s="136"/>
      <c r="C8" s="155"/>
      <c r="D8" s="155"/>
      <c r="E8" s="156">
        <v>1000000</v>
      </c>
      <c r="F8" s="60">
        <v>9158719</v>
      </c>
      <c r="G8" s="60"/>
      <c r="H8" s="60"/>
      <c r="I8" s="60">
        <v>3528</v>
      </c>
      <c r="J8" s="60">
        <v>3528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3528</v>
      </c>
      <c r="X8" s="60">
        <v>2289680</v>
      </c>
      <c r="Y8" s="60">
        <v>-2286152</v>
      </c>
      <c r="Z8" s="140">
        <v>-99.85</v>
      </c>
      <c r="AA8" s="62">
        <v>9158719</v>
      </c>
    </row>
    <row r="9" spans="1:27" ht="13.5">
      <c r="A9" s="135" t="s">
        <v>78</v>
      </c>
      <c r="B9" s="136"/>
      <c r="C9" s="153">
        <f aca="true" t="shared" si="1" ref="C9:Y9">SUM(C10:C14)</f>
        <v>379457</v>
      </c>
      <c r="D9" s="153">
        <f>SUM(D10:D14)</f>
        <v>0</v>
      </c>
      <c r="E9" s="154">
        <f t="shared" si="1"/>
        <v>9431000</v>
      </c>
      <c r="F9" s="100">
        <f t="shared" si="1"/>
        <v>12881240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3220310</v>
      </c>
      <c r="Y9" s="100">
        <f t="shared" si="1"/>
        <v>-3220310</v>
      </c>
      <c r="Z9" s="137">
        <f>+IF(X9&lt;&gt;0,+(Y9/X9)*100,0)</f>
        <v>-100</v>
      </c>
      <c r="AA9" s="102">
        <f>SUM(AA10:AA14)</f>
        <v>12881240</v>
      </c>
    </row>
    <row r="10" spans="1:27" ht="13.5">
      <c r="A10" s="138" t="s">
        <v>79</v>
      </c>
      <c r="B10" s="136"/>
      <c r="C10" s="155">
        <v>374057</v>
      </c>
      <c r="D10" s="155"/>
      <c r="E10" s="156">
        <v>9431000</v>
      </c>
      <c r="F10" s="60">
        <v>12631240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3157810</v>
      </c>
      <c r="Y10" s="60">
        <v>-3157810</v>
      </c>
      <c r="Z10" s="140">
        <v>-100</v>
      </c>
      <c r="AA10" s="62">
        <v>12631240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5400</v>
      </c>
      <c r="D12" s="155"/>
      <c r="E12" s="156"/>
      <c r="F12" s="60">
        <v>250000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62500</v>
      </c>
      <c r="Y12" s="60">
        <v>-62500</v>
      </c>
      <c r="Z12" s="140">
        <v>-100</v>
      </c>
      <c r="AA12" s="62">
        <v>250000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200000</v>
      </c>
      <c r="F15" s="100">
        <f t="shared" si="2"/>
        <v>200000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50000</v>
      </c>
      <c r="Y15" s="100">
        <f t="shared" si="2"/>
        <v>-50000</v>
      </c>
      <c r="Z15" s="137">
        <f>+IF(X15&lt;&gt;0,+(Y15/X15)*100,0)</f>
        <v>-100</v>
      </c>
      <c r="AA15" s="102">
        <f>SUM(AA16:AA18)</f>
        <v>200000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>
        <v>200000</v>
      </c>
      <c r="F18" s="60">
        <v>200000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50000</v>
      </c>
      <c r="Y18" s="60">
        <v>-50000</v>
      </c>
      <c r="Z18" s="140">
        <v>-100</v>
      </c>
      <c r="AA18" s="62">
        <v>200000</v>
      </c>
    </row>
    <row r="19" spans="1:27" ht="13.5">
      <c r="A19" s="135" t="s">
        <v>88</v>
      </c>
      <c r="B19" s="142"/>
      <c r="C19" s="153">
        <f aca="true" t="shared" si="3" ref="C19:Y19">SUM(C20:C23)</f>
        <v>167381859</v>
      </c>
      <c r="D19" s="153">
        <f>SUM(D20:D23)</f>
        <v>0</v>
      </c>
      <c r="E19" s="154">
        <f t="shared" si="3"/>
        <v>264997000</v>
      </c>
      <c r="F19" s="100">
        <f t="shared" si="3"/>
        <v>364356295</v>
      </c>
      <c r="G19" s="100">
        <f t="shared" si="3"/>
        <v>1044533</v>
      </c>
      <c r="H19" s="100">
        <f t="shared" si="3"/>
        <v>8827367</v>
      </c>
      <c r="I19" s="100">
        <f t="shared" si="3"/>
        <v>11601515</v>
      </c>
      <c r="J19" s="100">
        <f t="shared" si="3"/>
        <v>21473415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21473415</v>
      </c>
      <c r="X19" s="100">
        <f t="shared" si="3"/>
        <v>91089075</v>
      </c>
      <c r="Y19" s="100">
        <f t="shared" si="3"/>
        <v>-69615660</v>
      </c>
      <c r="Z19" s="137">
        <f>+IF(X19&lt;&gt;0,+(Y19/X19)*100,0)</f>
        <v>-76.42591606073506</v>
      </c>
      <c r="AA19" s="102">
        <f>SUM(AA20:AA23)</f>
        <v>364356295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159836636</v>
      </c>
      <c r="D21" s="155"/>
      <c r="E21" s="156">
        <v>254497000</v>
      </c>
      <c r="F21" s="60">
        <v>328265066</v>
      </c>
      <c r="G21" s="60">
        <v>1044533</v>
      </c>
      <c r="H21" s="60">
        <v>8827367</v>
      </c>
      <c r="I21" s="60">
        <v>11584515</v>
      </c>
      <c r="J21" s="60">
        <v>21456415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21456415</v>
      </c>
      <c r="X21" s="60">
        <v>82066267</v>
      </c>
      <c r="Y21" s="60">
        <v>-60609852</v>
      </c>
      <c r="Z21" s="140">
        <v>-73.85</v>
      </c>
      <c r="AA21" s="62">
        <v>328265066</v>
      </c>
    </row>
    <row r="22" spans="1:27" ht="13.5">
      <c r="A22" s="138" t="s">
        <v>91</v>
      </c>
      <c r="B22" s="136"/>
      <c r="C22" s="157">
        <v>7545223</v>
      </c>
      <c r="D22" s="157"/>
      <c r="E22" s="158"/>
      <c r="F22" s="159">
        <v>8359519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2089880</v>
      </c>
      <c r="Y22" s="159">
        <v>-2089880</v>
      </c>
      <c r="Z22" s="141">
        <v>-100</v>
      </c>
      <c r="AA22" s="225">
        <v>8359519</v>
      </c>
    </row>
    <row r="23" spans="1:27" ht="13.5">
      <c r="A23" s="138" t="s">
        <v>92</v>
      </c>
      <c r="B23" s="136"/>
      <c r="C23" s="155"/>
      <c r="D23" s="155"/>
      <c r="E23" s="156">
        <v>10500000</v>
      </c>
      <c r="F23" s="60">
        <v>27731710</v>
      </c>
      <c r="G23" s="60"/>
      <c r="H23" s="60"/>
      <c r="I23" s="60">
        <v>17000</v>
      </c>
      <c r="J23" s="60">
        <v>17000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17000</v>
      </c>
      <c r="X23" s="60">
        <v>6932928</v>
      </c>
      <c r="Y23" s="60">
        <v>-6915928</v>
      </c>
      <c r="Z23" s="140">
        <v>-99.75</v>
      </c>
      <c r="AA23" s="62">
        <v>27731710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173677697</v>
      </c>
      <c r="D25" s="217">
        <f>+D5+D9+D15+D19+D24</f>
        <v>0</v>
      </c>
      <c r="E25" s="230">
        <f t="shared" si="4"/>
        <v>277488000</v>
      </c>
      <c r="F25" s="219">
        <f t="shared" si="4"/>
        <v>388689702</v>
      </c>
      <c r="G25" s="219">
        <f t="shared" si="4"/>
        <v>1047033</v>
      </c>
      <c r="H25" s="219">
        <f t="shared" si="4"/>
        <v>8827367</v>
      </c>
      <c r="I25" s="219">
        <f t="shared" si="4"/>
        <v>11617133</v>
      </c>
      <c r="J25" s="219">
        <f t="shared" si="4"/>
        <v>21491533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21491533</v>
      </c>
      <c r="X25" s="219">
        <f t="shared" si="4"/>
        <v>97172427</v>
      </c>
      <c r="Y25" s="219">
        <f t="shared" si="4"/>
        <v>-75680894</v>
      </c>
      <c r="Z25" s="231">
        <f>+IF(X25&lt;&gt;0,+(Y25/X25)*100,0)</f>
        <v>-77.88309537642813</v>
      </c>
      <c r="AA25" s="232">
        <f>+AA5+AA9+AA15+AA19+AA24</f>
        <v>388689702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160723556</v>
      </c>
      <c r="D28" s="155"/>
      <c r="E28" s="156">
        <v>239237000</v>
      </c>
      <c r="F28" s="60">
        <v>239237000</v>
      </c>
      <c r="G28" s="60">
        <v>1025370</v>
      </c>
      <c r="H28" s="60">
        <v>8813432</v>
      </c>
      <c r="I28" s="60">
        <v>10341687</v>
      </c>
      <c r="J28" s="60">
        <v>20180489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20180489</v>
      </c>
      <c r="X28" s="60">
        <v>59809250</v>
      </c>
      <c r="Y28" s="60">
        <v>-39628761</v>
      </c>
      <c r="Z28" s="140">
        <v>-66.26</v>
      </c>
      <c r="AA28" s="155">
        <v>239237000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160723556</v>
      </c>
      <c r="D32" s="210">
        <f>SUM(D28:D31)</f>
        <v>0</v>
      </c>
      <c r="E32" s="211">
        <f t="shared" si="5"/>
        <v>239237000</v>
      </c>
      <c r="F32" s="77">
        <f t="shared" si="5"/>
        <v>239237000</v>
      </c>
      <c r="G32" s="77">
        <f t="shared" si="5"/>
        <v>1025370</v>
      </c>
      <c r="H32" s="77">
        <f t="shared" si="5"/>
        <v>8813432</v>
      </c>
      <c r="I32" s="77">
        <f t="shared" si="5"/>
        <v>10341687</v>
      </c>
      <c r="J32" s="77">
        <f t="shared" si="5"/>
        <v>20180489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20180489</v>
      </c>
      <c r="X32" s="77">
        <f t="shared" si="5"/>
        <v>59809250</v>
      </c>
      <c r="Y32" s="77">
        <f t="shared" si="5"/>
        <v>-39628761</v>
      </c>
      <c r="Z32" s="212">
        <f>+IF(X32&lt;&gt;0,+(Y32/X32)*100,0)</f>
        <v>-66.25858207551506</v>
      </c>
      <c r="AA32" s="79">
        <f>SUM(AA28:AA31)</f>
        <v>239237000</v>
      </c>
    </row>
    <row r="33" spans="1:27" ht="13.5">
      <c r="A33" s="237" t="s">
        <v>51</v>
      </c>
      <c r="B33" s="136" t="s">
        <v>137</v>
      </c>
      <c r="C33" s="155">
        <v>19000</v>
      </c>
      <c r="D33" s="155"/>
      <c r="E33" s="156">
        <v>2000000</v>
      </c>
      <c r="F33" s="60">
        <v>2000000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500000</v>
      </c>
      <c r="Y33" s="60">
        <v>-500000</v>
      </c>
      <c r="Z33" s="140">
        <v>-100</v>
      </c>
      <c r="AA33" s="62">
        <v>2000000</v>
      </c>
    </row>
    <row r="34" spans="1:27" ht="13.5">
      <c r="A34" s="237" t="s">
        <v>52</v>
      </c>
      <c r="B34" s="136" t="s">
        <v>138</v>
      </c>
      <c r="C34" s="155">
        <v>3087624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9847517</v>
      </c>
      <c r="D35" s="155"/>
      <c r="E35" s="156">
        <v>36251000</v>
      </c>
      <c r="F35" s="60">
        <v>147452702</v>
      </c>
      <c r="G35" s="60">
        <v>21663</v>
      </c>
      <c r="H35" s="60">
        <v>13935</v>
      </c>
      <c r="I35" s="60">
        <v>1275446</v>
      </c>
      <c r="J35" s="60">
        <v>1311044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1311044</v>
      </c>
      <c r="X35" s="60">
        <v>36863176</v>
      </c>
      <c r="Y35" s="60">
        <v>-35552132</v>
      </c>
      <c r="Z35" s="140">
        <v>-96.44</v>
      </c>
      <c r="AA35" s="62">
        <v>147452702</v>
      </c>
    </row>
    <row r="36" spans="1:27" ht="13.5">
      <c r="A36" s="238" t="s">
        <v>139</v>
      </c>
      <c r="B36" s="149"/>
      <c r="C36" s="222">
        <f aca="true" t="shared" si="6" ref="C36:Y36">SUM(C32:C35)</f>
        <v>173677697</v>
      </c>
      <c r="D36" s="222">
        <f>SUM(D32:D35)</f>
        <v>0</v>
      </c>
      <c r="E36" s="218">
        <f t="shared" si="6"/>
        <v>277488000</v>
      </c>
      <c r="F36" s="220">
        <f t="shared" si="6"/>
        <v>388689702</v>
      </c>
      <c r="G36" s="220">
        <f t="shared" si="6"/>
        <v>1047033</v>
      </c>
      <c r="H36" s="220">
        <f t="shared" si="6"/>
        <v>8827367</v>
      </c>
      <c r="I36" s="220">
        <f t="shared" si="6"/>
        <v>11617133</v>
      </c>
      <c r="J36" s="220">
        <f t="shared" si="6"/>
        <v>21491533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21491533</v>
      </c>
      <c r="X36" s="220">
        <f t="shared" si="6"/>
        <v>97172426</v>
      </c>
      <c r="Y36" s="220">
        <f t="shared" si="6"/>
        <v>-75680893</v>
      </c>
      <c r="Z36" s="221">
        <f>+IF(X36&lt;&gt;0,+(Y36/X36)*100,0)</f>
        <v>-77.88309514882339</v>
      </c>
      <c r="AA36" s="239">
        <f>SUM(AA32:AA35)</f>
        <v>388689702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75848491</v>
      </c>
      <c r="D6" s="155"/>
      <c r="E6" s="59">
        <v>22266000</v>
      </c>
      <c r="F6" s="60">
        <v>22266000</v>
      </c>
      <c r="G6" s="60">
        <v>125290963</v>
      </c>
      <c r="H6" s="60">
        <v>-74169031</v>
      </c>
      <c r="I6" s="60">
        <v>13974798</v>
      </c>
      <c r="J6" s="60">
        <v>13974798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13974798</v>
      </c>
      <c r="X6" s="60">
        <v>5566500</v>
      </c>
      <c r="Y6" s="60">
        <v>8408298</v>
      </c>
      <c r="Z6" s="140">
        <v>151.05</v>
      </c>
      <c r="AA6" s="62">
        <v>22266000</v>
      </c>
    </row>
    <row r="7" spans="1:27" ht="13.5">
      <c r="A7" s="249" t="s">
        <v>144</v>
      </c>
      <c r="B7" s="182"/>
      <c r="C7" s="155">
        <v>370000000</v>
      </c>
      <c r="D7" s="155"/>
      <c r="E7" s="59">
        <v>330000000</v>
      </c>
      <c r="F7" s="60">
        <v>330000000</v>
      </c>
      <c r="G7" s="60">
        <v>117340521</v>
      </c>
      <c r="H7" s="60">
        <v>47019983</v>
      </c>
      <c r="I7" s="60">
        <v>-45027786</v>
      </c>
      <c r="J7" s="60">
        <v>-45027786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-45027786</v>
      </c>
      <c r="X7" s="60">
        <v>82500000</v>
      </c>
      <c r="Y7" s="60">
        <v>-127527786</v>
      </c>
      <c r="Z7" s="140">
        <v>-154.58</v>
      </c>
      <c r="AA7" s="62">
        <v>330000000</v>
      </c>
    </row>
    <row r="8" spans="1:27" ht="13.5">
      <c r="A8" s="249" t="s">
        <v>145</v>
      </c>
      <c r="B8" s="182"/>
      <c r="C8" s="155">
        <v>37791179</v>
      </c>
      <c r="D8" s="155"/>
      <c r="E8" s="59">
        <v>12523000</v>
      </c>
      <c r="F8" s="60">
        <v>12523000</v>
      </c>
      <c r="G8" s="60">
        <v>1715712</v>
      </c>
      <c r="H8" s="60">
        <v>-643143</v>
      </c>
      <c r="I8" s="60">
        <v>285627</v>
      </c>
      <c r="J8" s="60">
        <v>285627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285627</v>
      </c>
      <c r="X8" s="60">
        <v>3130750</v>
      </c>
      <c r="Y8" s="60">
        <v>-2845123</v>
      </c>
      <c r="Z8" s="140">
        <v>-90.88</v>
      </c>
      <c r="AA8" s="62">
        <v>12523000</v>
      </c>
    </row>
    <row r="9" spans="1:27" ht="13.5">
      <c r="A9" s="249" t="s">
        <v>146</v>
      </c>
      <c r="B9" s="182"/>
      <c r="C9" s="155">
        <v>14501684</v>
      </c>
      <c r="D9" s="155"/>
      <c r="E9" s="59">
        <v>21665000</v>
      </c>
      <c r="F9" s="60">
        <v>21665000</v>
      </c>
      <c r="G9" s="60">
        <v>-13340</v>
      </c>
      <c r="H9" s="60">
        <v>12918</v>
      </c>
      <c r="I9" s="60">
        <v>-12654</v>
      </c>
      <c r="J9" s="60">
        <v>-12654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-12654</v>
      </c>
      <c r="X9" s="60">
        <v>5416250</v>
      </c>
      <c r="Y9" s="60">
        <v>-5428904</v>
      </c>
      <c r="Z9" s="140">
        <v>-100.23</v>
      </c>
      <c r="AA9" s="62">
        <v>21665000</v>
      </c>
    </row>
    <row r="10" spans="1:27" ht="13.5">
      <c r="A10" s="249" t="s">
        <v>147</v>
      </c>
      <c r="B10" s="182"/>
      <c r="C10" s="155">
        <v>37921</v>
      </c>
      <c r="D10" s="155"/>
      <c r="E10" s="59">
        <v>32000</v>
      </c>
      <c r="F10" s="60">
        <v>32000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8000</v>
      </c>
      <c r="Y10" s="159">
        <v>-8000</v>
      </c>
      <c r="Z10" s="141">
        <v>-100</v>
      </c>
      <c r="AA10" s="225">
        <v>32000</v>
      </c>
    </row>
    <row r="11" spans="1:27" ht="13.5">
      <c r="A11" s="249" t="s">
        <v>148</v>
      </c>
      <c r="B11" s="182"/>
      <c r="C11" s="155">
        <v>7269171</v>
      </c>
      <c r="D11" s="155"/>
      <c r="E11" s="59">
        <v>8051000</v>
      </c>
      <c r="F11" s="60">
        <v>8051000</v>
      </c>
      <c r="G11" s="60">
        <v>-261097</v>
      </c>
      <c r="H11" s="60">
        <v>80866</v>
      </c>
      <c r="I11" s="60">
        <v>-84478</v>
      </c>
      <c r="J11" s="60">
        <v>-84478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-84478</v>
      </c>
      <c r="X11" s="60">
        <v>2012750</v>
      </c>
      <c r="Y11" s="60">
        <v>-2097228</v>
      </c>
      <c r="Z11" s="140">
        <v>-104.2</v>
      </c>
      <c r="AA11" s="62">
        <v>8051000</v>
      </c>
    </row>
    <row r="12" spans="1:27" ht="13.5">
      <c r="A12" s="250" t="s">
        <v>56</v>
      </c>
      <c r="B12" s="251"/>
      <c r="C12" s="168">
        <f aca="true" t="shared" si="0" ref="C12:Y12">SUM(C6:C11)</f>
        <v>505448446</v>
      </c>
      <c r="D12" s="168">
        <f>SUM(D6:D11)</f>
        <v>0</v>
      </c>
      <c r="E12" s="72">
        <f t="shared" si="0"/>
        <v>394537000</v>
      </c>
      <c r="F12" s="73">
        <f t="shared" si="0"/>
        <v>394537000</v>
      </c>
      <c r="G12" s="73">
        <f t="shared" si="0"/>
        <v>244072759</v>
      </c>
      <c r="H12" s="73">
        <f t="shared" si="0"/>
        <v>-27698407</v>
      </c>
      <c r="I12" s="73">
        <f t="shared" si="0"/>
        <v>-30864493</v>
      </c>
      <c r="J12" s="73">
        <f t="shared" si="0"/>
        <v>-30864493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-30864493</v>
      </c>
      <c r="X12" s="73">
        <f t="shared" si="0"/>
        <v>98634250</v>
      </c>
      <c r="Y12" s="73">
        <f t="shared" si="0"/>
        <v>-129498743</v>
      </c>
      <c r="Z12" s="170">
        <f>+IF(X12&lt;&gt;0,+(Y12/X12)*100,0)</f>
        <v>-131.29186159979926</v>
      </c>
      <c r="AA12" s="74">
        <f>SUM(AA6:AA11)</f>
        <v>394537000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440148</v>
      </c>
      <c r="D15" s="155"/>
      <c r="E15" s="59">
        <v>411000</v>
      </c>
      <c r="F15" s="60">
        <v>411000</v>
      </c>
      <c r="G15" s="60">
        <v>-5174</v>
      </c>
      <c r="H15" s="60">
        <v>-5192</v>
      </c>
      <c r="I15" s="60">
        <v>-3692</v>
      </c>
      <c r="J15" s="60">
        <v>-3692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-3692</v>
      </c>
      <c r="X15" s="60">
        <v>102750</v>
      </c>
      <c r="Y15" s="60">
        <v>-106442</v>
      </c>
      <c r="Z15" s="140">
        <v>-103.59</v>
      </c>
      <c r="AA15" s="62">
        <v>411000</v>
      </c>
    </row>
    <row r="16" spans="1:27" ht="13.5">
      <c r="A16" s="249" t="s">
        <v>151</v>
      </c>
      <c r="B16" s="182"/>
      <c r="C16" s="155"/>
      <c r="D16" s="155"/>
      <c r="E16" s="59">
        <v>30601000</v>
      </c>
      <c r="F16" s="60">
        <v>30601000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7650250</v>
      </c>
      <c r="Y16" s="159">
        <v>-7650250</v>
      </c>
      <c r="Z16" s="141">
        <v>-100</v>
      </c>
      <c r="AA16" s="225">
        <v>30601000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>
        <v>24672820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1174251299</v>
      </c>
      <c r="D19" s="155"/>
      <c r="E19" s="59">
        <v>1560906000</v>
      </c>
      <c r="F19" s="60">
        <v>1672108000</v>
      </c>
      <c r="G19" s="60">
        <v>1047032</v>
      </c>
      <c r="H19" s="60">
        <v>8827366</v>
      </c>
      <c r="I19" s="60">
        <v>11617134</v>
      </c>
      <c r="J19" s="60">
        <v>11617134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11617134</v>
      </c>
      <c r="X19" s="60">
        <v>418027000</v>
      </c>
      <c r="Y19" s="60">
        <v>-406409866</v>
      </c>
      <c r="Z19" s="140">
        <v>-97.22</v>
      </c>
      <c r="AA19" s="62">
        <v>1672108000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1077033</v>
      </c>
      <c r="D22" s="155"/>
      <c r="E22" s="59">
        <v>476000</v>
      </c>
      <c r="F22" s="60">
        <v>476000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119000</v>
      </c>
      <c r="Y22" s="60">
        <v>-119000</v>
      </c>
      <c r="Z22" s="140">
        <v>-100</v>
      </c>
      <c r="AA22" s="62">
        <v>476000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1200441300</v>
      </c>
      <c r="D24" s="168">
        <f>SUM(D15:D23)</f>
        <v>0</v>
      </c>
      <c r="E24" s="76">
        <f t="shared" si="1"/>
        <v>1592394000</v>
      </c>
      <c r="F24" s="77">
        <f t="shared" si="1"/>
        <v>1703596000</v>
      </c>
      <c r="G24" s="77">
        <f t="shared" si="1"/>
        <v>1041858</v>
      </c>
      <c r="H24" s="77">
        <f t="shared" si="1"/>
        <v>8822174</v>
      </c>
      <c r="I24" s="77">
        <f t="shared" si="1"/>
        <v>11613442</v>
      </c>
      <c r="J24" s="77">
        <f t="shared" si="1"/>
        <v>11613442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11613442</v>
      </c>
      <c r="X24" s="77">
        <f t="shared" si="1"/>
        <v>425899000</v>
      </c>
      <c r="Y24" s="77">
        <f t="shared" si="1"/>
        <v>-414285558</v>
      </c>
      <c r="Z24" s="212">
        <f>+IF(X24&lt;&gt;0,+(Y24/X24)*100,0)</f>
        <v>-97.27319340970512</v>
      </c>
      <c r="AA24" s="79">
        <f>SUM(AA15:AA23)</f>
        <v>1703596000</v>
      </c>
    </row>
    <row r="25" spans="1:27" ht="13.5">
      <c r="A25" s="250" t="s">
        <v>159</v>
      </c>
      <c r="B25" s="251"/>
      <c r="C25" s="168">
        <f aca="true" t="shared" si="2" ref="C25:Y25">+C12+C24</f>
        <v>1705889746</v>
      </c>
      <c r="D25" s="168">
        <f>+D12+D24</f>
        <v>0</v>
      </c>
      <c r="E25" s="72">
        <f t="shared" si="2"/>
        <v>1986931000</v>
      </c>
      <c r="F25" s="73">
        <f t="shared" si="2"/>
        <v>2098133000</v>
      </c>
      <c r="G25" s="73">
        <f t="shared" si="2"/>
        <v>245114617</v>
      </c>
      <c r="H25" s="73">
        <f t="shared" si="2"/>
        <v>-18876233</v>
      </c>
      <c r="I25" s="73">
        <f t="shared" si="2"/>
        <v>-19251051</v>
      </c>
      <c r="J25" s="73">
        <f t="shared" si="2"/>
        <v>-19251051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-19251051</v>
      </c>
      <c r="X25" s="73">
        <f t="shared" si="2"/>
        <v>524533250</v>
      </c>
      <c r="Y25" s="73">
        <f t="shared" si="2"/>
        <v>-543784301</v>
      </c>
      <c r="Z25" s="170">
        <f>+IF(X25&lt;&gt;0,+(Y25/X25)*100,0)</f>
        <v>-103.67012977728294</v>
      </c>
      <c r="AA25" s="74">
        <f>+AA12+AA24</f>
        <v>2098133000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10595110</v>
      </c>
      <c r="D30" s="155"/>
      <c r="E30" s="59">
        <v>12036000</v>
      </c>
      <c r="F30" s="60">
        <v>12036000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3009000</v>
      </c>
      <c r="Y30" s="60">
        <v>-3009000</v>
      </c>
      <c r="Z30" s="140">
        <v>-100</v>
      </c>
      <c r="AA30" s="62">
        <v>12036000</v>
      </c>
    </row>
    <row r="31" spans="1:27" ht="13.5">
      <c r="A31" s="249" t="s">
        <v>163</v>
      </c>
      <c r="B31" s="182"/>
      <c r="C31" s="155">
        <v>9113835</v>
      </c>
      <c r="D31" s="155"/>
      <c r="E31" s="59">
        <v>7868000</v>
      </c>
      <c r="F31" s="60">
        <v>7868000</v>
      </c>
      <c r="G31" s="60">
        <v>-118818</v>
      </c>
      <c r="H31" s="60">
        <v>-59212</v>
      </c>
      <c r="I31" s="60">
        <v>-10572</v>
      </c>
      <c r="J31" s="60">
        <v>-10572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-10572</v>
      </c>
      <c r="X31" s="60">
        <v>1967000</v>
      </c>
      <c r="Y31" s="60">
        <v>-1977572</v>
      </c>
      <c r="Z31" s="140">
        <v>-100.54</v>
      </c>
      <c r="AA31" s="62">
        <v>7868000</v>
      </c>
    </row>
    <row r="32" spans="1:27" ht="13.5">
      <c r="A32" s="249" t="s">
        <v>164</v>
      </c>
      <c r="B32" s="182"/>
      <c r="C32" s="155">
        <v>168870052</v>
      </c>
      <c r="D32" s="155"/>
      <c r="E32" s="59">
        <v>66836000</v>
      </c>
      <c r="F32" s="60">
        <v>66836000</v>
      </c>
      <c r="G32" s="60">
        <v>112711275</v>
      </c>
      <c r="H32" s="60">
        <v>-11280216</v>
      </c>
      <c r="I32" s="60">
        <v>-5148187</v>
      </c>
      <c r="J32" s="60">
        <v>-5148187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-5148187</v>
      </c>
      <c r="X32" s="60">
        <v>16709000</v>
      </c>
      <c r="Y32" s="60">
        <v>-21857187</v>
      </c>
      <c r="Z32" s="140">
        <v>-130.81</v>
      </c>
      <c r="AA32" s="62">
        <v>66836000</v>
      </c>
    </row>
    <row r="33" spans="1:27" ht="13.5">
      <c r="A33" s="249" t="s">
        <v>165</v>
      </c>
      <c r="B33" s="182"/>
      <c r="C33" s="155">
        <v>16925794</v>
      </c>
      <c r="D33" s="155"/>
      <c r="E33" s="59">
        <v>2344000</v>
      </c>
      <c r="F33" s="60">
        <v>2344000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586000</v>
      </c>
      <c r="Y33" s="60">
        <v>-586000</v>
      </c>
      <c r="Z33" s="140">
        <v>-100</v>
      </c>
      <c r="AA33" s="62">
        <v>2344000</v>
      </c>
    </row>
    <row r="34" spans="1:27" ht="13.5">
      <c r="A34" s="250" t="s">
        <v>58</v>
      </c>
      <c r="B34" s="251"/>
      <c r="C34" s="168">
        <f aca="true" t="shared" si="3" ref="C34:Y34">SUM(C29:C33)</f>
        <v>205504791</v>
      </c>
      <c r="D34" s="168">
        <f>SUM(D29:D33)</f>
        <v>0</v>
      </c>
      <c r="E34" s="72">
        <f t="shared" si="3"/>
        <v>89084000</v>
      </c>
      <c r="F34" s="73">
        <f t="shared" si="3"/>
        <v>89084000</v>
      </c>
      <c r="G34" s="73">
        <f t="shared" si="3"/>
        <v>112592457</v>
      </c>
      <c r="H34" s="73">
        <f t="shared" si="3"/>
        <v>-11339428</v>
      </c>
      <c r="I34" s="73">
        <f t="shared" si="3"/>
        <v>-5158759</v>
      </c>
      <c r="J34" s="73">
        <f t="shared" si="3"/>
        <v>-5158759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-5158759</v>
      </c>
      <c r="X34" s="73">
        <f t="shared" si="3"/>
        <v>22271000</v>
      </c>
      <c r="Y34" s="73">
        <f t="shared" si="3"/>
        <v>-27429759</v>
      </c>
      <c r="Z34" s="170">
        <f>+IF(X34&lt;&gt;0,+(Y34/X34)*100,0)</f>
        <v>-123.1635714606439</v>
      </c>
      <c r="AA34" s="74">
        <f>SUM(AA29:AA33)</f>
        <v>89084000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78874001</v>
      </c>
      <c r="D37" s="155"/>
      <c r="E37" s="59">
        <v>72487000</v>
      </c>
      <c r="F37" s="60">
        <v>72487000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18121750</v>
      </c>
      <c r="Y37" s="60">
        <v>-18121750</v>
      </c>
      <c r="Z37" s="140">
        <v>-100</v>
      </c>
      <c r="AA37" s="62">
        <v>72487000</v>
      </c>
    </row>
    <row r="38" spans="1:27" ht="13.5">
      <c r="A38" s="249" t="s">
        <v>165</v>
      </c>
      <c r="B38" s="182"/>
      <c r="C38" s="155">
        <v>75634107</v>
      </c>
      <c r="D38" s="155"/>
      <c r="E38" s="59">
        <v>87589000</v>
      </c>
      <c r="F38" s="60">
        <v>87589000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21897250</v>
      </c>
      <c r="Y38" s="60">
        <v>-21897250</v>
      </c>
      <c r="Z38" s="140">
        <v>-100</v>
      </c>
      <c r="AA38" s="62">
        <v>87589000</v>
      </c>
    </row>
    <row r="39" spans="1:27" ht="13.5">
      <c r="A39" s="250" t="s">
        <v>59</v>
      </c>
      <c r="B39" s="253"/>
      <c r="C39" s="168">
        <f aca="true" t="shared" si="4" ref="C39:Y39">SUM(C37:C38)</f>
        <v>154508108</v>
      </c>
      <c r="D39" s="168">
        <f>SUM(D37:D38)</f>
        <v>0</v>
      </c>
      <c r="E39" s="76">
        <f t="shared" si="4"/>
        <v>160076000</v>
      </c>
      <c r="F39" s="77">
        <f t="shared" si="4"/>
        <v>160076000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40019000</v>
      </c>
      <c r="Y39" s="77">
        <f t="shared" si="4"/>
        <v>-40019000</v>
      </c>
      <c r="Z39" s="212">
        <f>+IF(X39&lt;&gt;0,+(Y39/X39)*100,0)</f>
        <v>-100</v>
      </c>
      <c r="AA39" s="79">
        <f>SUM(AA37:AA38)</f>
        <v>160076000</v>
      </c>
    </row>
    <row r="40" spans="1:27" ht="13.5">
      <c r="A40" s="250" t="s">
        <v>167</v>
      </c>
      <c r="B40" s="251"/>
      <c r="C40" s="168">
        <f aca="true" t="shared" si="5" ref="C40:Y40">+C34+C39</f>
        <v>360012899</v>
      </c>
      <c r="D40" s="168">
        <f>+D34+D39</f>
        <v>0</v>
      </c>
      <c r="E40" s="72">
        <f t="shared" si="5"/>
        <v>249160000</v>
      </c>
      <c r="F40" s="73">
        <f t="shared" si="5"/>
        <v>249160000</v>
      </c>
      <c r="G40" s="73">
        <f t="shared" si="5"/>
        <v>112592457</v>
      </c>
      <c r="H40" s="73">
        <f t="shared" si="5"/>
        <v>-11339428</v>
      </c>
      <c r="I40" s="73">
        <f t="shared" si="5"/>
        <v>-5158759</v>
      </c>
      <c r="J40" s="73">
        <f t="shared" si="5"/>
        <v>-5158759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-5158759</v>
      </c>
      <c r="X40" s="73">
        <f t="shared" si="5"/>
        <v>62290000</v>
      </c>
      <c r="Y40" s="73">
        <f t="shared" si="5"/>
        <v>-67448759</v>
      </c>
      <c r="Z40" s="170">
        <f>+IF(X40&lt;&gt;0,+(Y40/X40)*100,0)</f>
        <v>-108.28184138706052</v>
      </c>
      <c r="AA40" s="74">
        <f>+AA34+AA39</f>
        <v>249160000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1345876847</v>
      </c>
      <c r="D42" s="257">
        <f>+D25-D40</f>
        <v>0</v>
      </c>
      <c r="E42" s="258">
        <f t="shared" si="6"/>
        <v>1737771000</v>
      </c>
      <c r="F42" s="259">
        <f t="shared" si="6"/>
        <v>1848973000</v>
      </c>
      <c r="G42" s="259">
        <f t="shared" si="6"/>
        <v>132522160</v>
      </c>
      <c r="H42" s="259">
        <f t="shared" si="6"/>
        <v>-7536805</v>
      </c>
      <c r="I42" s="259">
        <f t="shared" si="6"/>
        <v>-14092292</v>
      </c>
      <c r="J42" s="259">
        <f t="shared" si="6"/>
        <v>-14092292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-14092292</v>
      </c>
      <c r="X42" s="259">
        <f t="shared" si="6"/>
        <v>462243250</v>
      </c>
      <c r="Y42" s="259">
        <f t="shared" si="6"/>
        <v>-476335542</v>
      </c>
      <c r="Z42" s="260">
        <f>+IF(X42&lt;&gt;0,+(Y42/X42)*100,0)</f>
        <v>-103.04867448037369</v>
      </c>
      <c r="AA42" s="261">
        <f>+AA25-AA40</f>
        <v>1848973000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1345876847</v>
      </c>
      <c r="D45" s="155"/>
      <c r="E45" s="59">
        <v>1472779000</v>
      </c>
      <c r="F45" s="60">
        <v>1583981000</v>
      </c>
      <c r="G45" s="60">
        <v>132522160</v>
      </c>
      <c r="H45" s="60">
        <v>-7536805</v>
      </c>
      <c r="I45" s="60">
        <v>-14092292</v>
      </c>
      <c r="J45" s="60">
        <v>-14092292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-14092292</v>
      </c>
      <c r="X45" s="60">
        <v>395995250</v>
      </c>
      <c r="Y45" s="60">
        <v>-410087542</v>
      </c>
      <c r="Z45" s="139">
        <v>-103.56</v>
      </c>
      <c r="AA45" s="62">
        <v>1583981000</v>
      </c>
    </row>
    <row r="46" spans="1:27" ht="13.5">
      <c r="A46" s="249" t="s">
        <v>171</v>
      </c>
      <c r="B46" s="182"/>
      <c r="C46" s="155"/>
      <c r="D46" s="155"/>
      <c r="E46" s="59">
        <v>264992000</v>
      </c>
      <c r="F46" s="60">
        <v>264992000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66248000</v>
      </c>
      <c r="Y46" s="60">
        <v>-66248000</v>
      </c>
      <c r="Z46" s="139">
        <v>-100</v>
      </c>
      <c r="AA46" s="62">
        <v>264992000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1345876847</v>
      </c>
      <c r="D48" s="217">
        <f>SUM(D45:D47)</f>
        <v>0</v>
      </c>
      <c r="E48" s="264">
        <f t="shared" si="7"/>
        <v>1737771000</v>
      </c>
      <c r="F48" s="219">
        <f t="shared" si="7"/>
        <v>1848973000</v>
      </c>
      <c r="G48" s="219">
        <f t="shared" si="7"/>
        <v>132522160</v>
      </c>
      <c r="H48" s="219">
        <f t="shared" si="7"/>
        <v>-7536805</v>
      </c>
      <c r="I48" s="219">
        <f t="shared" si="7"/>
        <v>-14092292</v>
      </c>
      <c r="J48" s="219">
        <f t="shared" si="7"/>
        <v>-14092292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-14092292</v>
      </c>
      <c r="X48" s="219">
        <f t="shared" si="7"/>
        <v>462243250</v>
      </c>
      <c r="Y48" s="219">
        <f t="shared" si="7"/>
        <v>-476335542</v>
      </c>
      <c r="Z48" s="265">
        <f>+IF(X48&lt;&gt;0,+(Y48/X48)*100,0)</f>
        <v>-103.04867448037369</v>
      </c>
      <c r="AA48" s="232">
        <f>SUM(AA45:AA47)</f>
        <v>1848973000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55835000</v>
      </c>
      <c r="D6" s="155"/>
      <c r="E6" s="59">
        <v>59256000</v>
      </c>
      <c r="F6" s="60">
        <v>59240424</v>
      </c>
      <c r="G6" s="60">
        <v>81571754</v>
      </c>
      <c r="H6" s="60">
        <v>23499218</v>
      </c>
      <c r="I6" s="60">
        <v>32578585</v>
      </c>
      <c r="J6" s="60">
        <v>137649557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137649557</v>
      </c>
      <c r="X6" s="60">
        <v>14810106</v>
      </c>
      <c r="Y6" s="60">
        <v>122839451</v>
      </c>
      <c r="Z6" s="140">
        <v>829.43</v>
      </c>
      <c r="AA6" s="62">
        <v>59240424</v>
      </c>
    </row>
    <row r="7" spans="1:27" ht="13.5">
      <c r="A7" s="249" t="s">
        <v>178</v>
      </c>
      <c r="B7" s="182"/>
      <c r="C7" s="155">
        <v>337874177</v>
      </c>
      <c r="D7" s="155"/>
      <c r="E7" s="59">
        <v>409248000</v>
      </c>
      <c r="F7" s="60">
        <v>409251996</v>
      </c>
      <c r="G7" s="60">
        <v>150458000</v>
      </c>
      <c r="H7" s="60">
        <v>2026000</v>
      </c>
      <c r="I7" s="60">
        <v>2163000</v>
      </c>
      <c r="J7" s="60">
        <v>154647000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154647000</v>
      </c>
      <c r="X7" s="60">
        <v>102312999</v>
      </c>
      <c r="Y7" s="60">
        <v>52334001</v>
      </c>
      <c r="Z7" s="140">
        <v>51.15</v>
      </c>
      <c r="AA7" s="62">
        <v>409251996</v>
      </c>
    </row>
    <row r="8" spans="1:27" ht="13.5">
      <c r="A8" s="249" t="s">
        <v>179</v>
      </c>
      <c r="B8" s="182"/>
      <c r="C8" s="155">
        <v>244167887</v>
      </c>
      <c r="D8" s="155"/>
      <c r="E8" s="59">
        <v>240912000</v>
      </c>
      <c r="F8" s="60">
        <v>240908004</v>
      </c>
      <c r="G8" s="60">
        <v>71301215</v>
      </c>
      <c r="H8" s="60">
        <v>2612391</v>
      </c>
      <c r="I8" s="60">
        <v>1802519</v>
      </c>
      <c r="J8" s="60">
        <v>75716125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75716125</v>
      </c>
      <c r="X8" s="60">
        <v>60227001</v>
      </c>
      <c r="Y8" s="60">
        <v>15489124</v>
      </c>
      <c r="Z8" s="140">
        <v>25.72</v>
      </c>
      <c r="AA8" s="62">
        <v>240908004</v>
      </c>
    </row>
    <row r="9" spans="1:27" ht="13.5">
      <c r="A9" s="249" t="s">
        <v>180</v>
      </c>
      <c r="B9" s="182"/>
      <c r="C9" s="155">
        <v>27147411</v>
      </c>
      <c r="D9" s="155"/>
      <c r="E9" s="59">
        <v>27288000</v>
      </c>
      <c r="F9" s="60">
        <v>27279000</v>
      </c>
      <c r="G9" s="60">
        <v>2659479</v>
      </c>
      <c r="H9" s="60">
        <v>2360384</v>
      </c>
      <c r="I9" s="60">
        <v>2312160</v>
      </c>
      <c r="J9" s="60">
        <v>7332023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7332023</v>
      </c>
      <c r="X9" s="60">
        <v>6819750</v>
      </c>
      <c r="Y9" s="60">
        <v>512273</v>
      </c>
      <c r="Z9" s="140">
        <v>7.51</v>
      </c>
      <c r="AA9" s="62">
        <v>27279000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-391888040</v>
      </c>
      <c r="D12" s="155"/>
      <c r="E12" s="59">
        <v>-437172000</v>
      </c>
      <c r="F12" s="60">
        <v>-451608012</v>
      </c>
      <c r="G12" s="60">
        <v>-86358355</v>
      </c>
      <c r="H12" s="60">
        <v>-41570748</v>
      </c>
      <c r="I12" s="60">
        <v>-46545258</v>
      </c>
      <c r="J12" s="60">
        <v>-174474361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-174474361</v>
      </c>
      <c r="X12" s="60">
        <v>-112902003</v>
      </c>
      <c r="Y12" s="60">
        <v>-61572358</v>
      </c>
      <c r="Z12" s="140">
        <v>54.54</v>
      </c>
      <c r="AA12" s="62">
        <v>-451608012</v>
      </c>
    </row>
    <row r="13" spans="1:27" ht="13.5">
      <c r="A13" s="249" t="s">
        <v>40</v>
      </c>
      <c r="B13" s="182"/>
      <c r="C13" s="155">
        <v>-13490296</v>
      </c>
      <c r="D13" s="155"/>
      <c r="E13" s="59">
        <v>-6304000</v>
      </c>
      <c r="F13" s="60">
        <v>-6303996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-1575999</v>
      </c>
      <c r="Y13" s="60">
        <v>1575999</v>
      </c>
      <c r="Z13" s="140">
        <v>-100</v>
      </c>
      <c r="AA13" s="62">
        <v>-6303996</v>
      </c>
    </row>
    <row r="14" spans="1:27" ht="13.5">
      <c r="A14" s="249" t="s">
        <v>42</v>
      </c>
      <c r="B14" s="182"/>
      <c r="C14" s="155">
        <v>-11126978</v>
      </c>
      <c r="D14" s="155"/>
      <c r="E14" s="59">
        <v>-11856000</v>
      </c>
      <c r="F14" s="60">
        <v>-11856996</v>
      </c>
      <c r="G14" s="60">
        <v>-482719</v>
      </c>
      <c r="H14" s="60"/>
      <c r="I14" s="60"/>
      <c r="J14" s="60">
        <v>-482719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-482719</v>
      </c>
      <c r="X14" s="60">
        <v>-2964249</v>
      </c>
      <c r="Y14" s="60">
        <v>2481530</v>
      </c>
      <c r="Z14" s="140">
        <v>-83.72</v>
      </c>
      <c r="AA14" s="62">
        <v>-11856996</v>
      </c>
    </row>
    <row r="15" spans="1:27" ht="13.5">
      <c r="A15" s="250" t="s">
        <v>184</v>
      </c>
      <c r="B15" s="251"/>
      <c r="C15" s="168">
        <f aca="true" t="shared" si="0" ref="C15:Y15">SUM(C6:C14)</f>
        <v>248519161</v>
      </c>
      <c r="D15" s="168">
        <f>SUM(D6:D14)</f>
        <v>0</v>
      </c>
      <c r="E15" s="72">
        <f t="shared" si="0"/>
        <v>281372000</v>
      </c>
      <c r="F15" s="73">
        <f t="shared" si="0"/>
        <v>266910420</v>
      </c>
      <c r="G15" s="73">
        <f t="shared" si="0"/>
        <v>219149374</v>
      </c>
      <c r="H15" s="73">
        <f t="shared" si="0"/>
        <v>-11072755</v>
      </c>
      <c r="I15" s="73">
        <f t="shared" si="0"/>
        <v>-7688994</v>
      </c>
      <c r="J15" s="73">
        <f t="shared" si="0"/>
        <v>200387625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200387625</v>
      </c>
      <c r="X15" s="73">
        <f t="shared" si="0"/>
        <v>66727605</v>
      </c>
      <c r="Y15" s="73">
        <f t="shared" si="0"/>
        <v>133660020</v>
      </c>
      <c r="Z15" s="170">
        <f>+IF(X15&lt;&gt;0,+(Y15/X15)*100,0)</f>
        <v>200.30693443890274</v>
      </c>
      <c r="AA15" s="74">
        <f>SUM(AA6:AA14)</f>
        <v>266910420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52653</v>
      </c>
      <c r="D21" s="157"/>
      <c r="E21" s="59">
        <v>48000</v>
      </c>
      <c r="F21" s="60">
        <v>42000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10500</v>
      </c>
      <c r="Y21" s="159">
        <v>-10500</v>
      </c>
      <c r="Z21" s="141">
        <v>-100</v>
      </c>
      <c r="AA21" s="225">
        <v>42000</v>
      </c>
    </row>
    <row r="22" spans="1:27" ht="13.5">
      <c r="A22" s="249" t="s">
        <v>189</v>
      </c>
      <c r="B22" s="182"/>
      <c r="C22" s="155">
        <v>21533976</v>
      </c>
      <c r="D22" s="155"/>
      <c r="E22" s="59">
        <v>18312000</v>
      </c>
      <c r="F22" s="60">
        <v>18309996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4577499</v>
      </c>
      <c r="Y22" s="60">
        <v>-4577499</v>
      </c>
      <c r="Z22" s="140">
        <v>-100</v>
      </c>
      <c r="AA22" s="62">
        <v>18309996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-167416663</v>
      </c>
      <c r="D24" s="155"/>
      <c r="E24" s="59">
        <v>-277488000</v>
      </c>
      <c r="F24" s="60">
        <v>-388689708</v>
      </c>
      <c r="G24" s="60">
        <v>-49522938</v>
      </c>
      <c r="H24" s="60">
        <v>-18096275</v>
      </c>
      <c r="I24" s="60">
        <v>-23336207</v>
      </c>
      <c r="J24" s="60">
        <v>-90955420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-90955420</v>
      </c>
      <c r="X24" s="60">
        <v>-97172427</v>
      </c>
      <c r="Y24" s="60">
        <v>6217007</v>
      </c>
      <c r="Z24" s="140">
        <v>-6.4</v>
      </c>
      <c r="AA24" s="62">
        <v>-388689708</v>
      </c>
    </row>
    <row r="25" spans="1:27" ht="13.5">
      <c r="A25" s="250" t="s">
        <v>191</v>
      </c>
      <c r="B25" s="251"/>
      <c r="C25" s="168">
        <f aca="true" t="shared" si="1" ref="C25:Y25">SUM(C19:C24)</f>
        <v>-145830034</v>
      </c>
      <c r="D25" s="168">
        <f>SUM(D19:D24)</f>
        <v>0</v>
      </c>
      <c r="E25" s="72">
        <f t="shared" si="1"/>
        <v>-259128000</v>
      </c>
      <c r="F25" s="73">
        <f t="shared" si="1"/>
        <v>-370337712</v>
      </c>
      <c r="G25" s="73">
        <f t="shared" si="1"/>
        <v>-49522938</v>
      </c>
      <c r="H25" s="73">
        <f t="shared" si="1"/>
        <v>-18096275</v>
      </c>
      <c r="I25" s="73">
        <f t="shared" si="1"/>
        <v>-23336207</v>
      </c>
      <c r="J25" s="73">
        <f t="shared" si="1"/>
        <v>-90955420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-90955420</v>
      </c>
      <c r="X25" s="73">
        <f t="shared" si="1"/>
        <v>-92584428</v>
      </c>
      <c r="Y25" s="73">
        <f t="shared" si="1"/>
        <v>1629008</v>
      </c>
      <c r="Z25" s="170">
        <f>+IF(X25&lt;&gt;0,+(Y25/X25)*100,0)</f>
        <v>-1.7594837870575815</v>
      </c>
      <c r="AA25" s="74">
        <f>SUM(AA19:AA24)</f>
        <v>-370337712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884573</v>
      </c>
      <c r="D31" s="155"/>
      <c r="E31" s="59">
        <v>408000</v>
      </c>
      <c r="F31" s="60">
        <v>410004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102501</v>
      </c>
      <c r="Y31" s="60">
        <v>-102501</v>
      </c>
      <c r="Z31" s="140">
        <v>-100</v>
      </c>
      <c r="AA31" s="62">
        <v>410004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-24442108</v>
      </c>
      <c r="D33" s="155"/>
      <c r="E33" s="59">
        <v>-4946000</v>
      </c>
      <c r="F33" s="60">
        <v>-4946004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-1236501</v>
      </c>
      <c r="Y33" s="60">
        <v>1236501</v>
      </c>
      <c r="Z33" s="140">
        <v>-100</v>
      </c>
      <c r="AA33" s="62">
        <v>-4946004</v>
      </c>
    </row>
    <row r="34" spans="1:27" ht="13.5">
      <c r="A34" s="250" t="s">
        <v>197</v>
      </c>
      <c r="B34" s="251"/>
      <c r="C34" s="168">
        <f aca="true" t="shared" si="2" ref="C34:Y34">SUM(C29:C33)</f>
        <v>-23557535</v>
      </c>
      <c r="D34" s="168">
        <f>SUM(D29:D33)</f>
        <v>0</v>
      </c>
      <c r="E34" s="72">
        <f t="shared" si="2"/>
        <v>-4538000</v>
      </c>
      <c r="F34" s="73">
        <f t="shared" si="2"/>
        <v>-4536000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-1134000</v>
      </c>
      <c r="Y34" s="73">
        <f t="shared" si="2"/>
        <v>1134000</v>
      </c>
      <c r="Z34" s="170">
        <f>+IF(X34&lt;&gt;0,+(Y34/X34)*100,0)</f>
        <v>-100</v>
      </c>
      <c r="AA34" s="74">
        <f>SUM(AA29:AA33)</f>
        <v>-4536000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79131592</v>
      </c>
      <c r="D36" s="153">
        <f>+D15+D25+D34</f>
        <v>0</v>
      </c>
      <c r="E36" s="99">
        <f t="shared" si="3"/>
        <v>17706000</v>
      </c>
      <c r="F36" s="100">
        <f t="shared" si="3"/>
        <v>-107963292</v>
      </c>
      <c r="G36" s="100">
        <f t="shared" si="3"/>
        <v>169626436</v>
      </c>
      <c r="H36" s="100">
        <f t="shared" si="3"/>
        <v>-29169030</v>
      </c>
      <c r="I36" s="100">
        <f t="shared" si="3"/>
        <v>-31025201</v>
      </c>
      <c r="J36" s="100">
        <f t="shared" si="3"/>
        <v>109432205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109432205</v>
      </c>
      <c r="X36" s="100">
        <f t="shared" si="3"/>
        <v>-26990823</v>
      </c>
      <c r="Y36" s="100">
        <f t="shared" si="3"/>
        <v>136423028</v>
      </c>
      <c r="Z36" s="137">
        <f>+IF(X36&lt;&gt;0,+(Y36/X36)*100,0)</f>
        <v>-505.44226828503895</v>
      </c>
      <c r="AA36" s="102">
        <f>+AA15+AA25+AA34</f>
        <v>-107963292</v>
      </c>
    </row>
    <row r="37" spans="1:27" ht="13.5">
      <c r="A37" s="249" t="s">
        <v>199</v>
      </c>
      <c r="B37" s="182"/>
      <c r="C37" s="153">
        <v>366716903</v>
      </c>
      <c r="D37" s="153"/>
      <c r="E37" s="99">
        <v>312751000</v>
      </c>
      <c r="F37" s="100">
        <v>312751000</v>
      </c>
      <c r="G37" s="100">
        <v>75664526</v>
      </c>
      <c r="H37" s="100">
        <v>245290962</v>
      </c>
      <c r="I37" s="100">
        <v>216121932</v>
      </c>
      <c r="J37" s="100">
        <v>75664526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75664526</v>
      </c>
      <c r="X37" s="100">
        <v>312751000</v>
      </c>
      <c r="Y37" s="100">
        <v>-237086474</v>
      </c>
      <c r="Z37" s="137">
        <v>-75.81</v>
      </c>
      <c r="AA37" s="102">
        <v>312751000</v>
      </c>
    </row>
    <row r="38" spans="1:27" ht="13.5">
      <c r="A38" s="269" t="s">
        <v>200</v>
      </c>
      <c r="B38" s="256"/>
      <c r="C38" s="257">
        <v>445848495</v>
      </c>
      <c r="D38" s="257"/>
      <c r="E38" s="258">
        <v>330457000</v>
      </c>
      <c r="F38" s="259">
        <v>204787708</v>
      </c>
      <c r="G38" s="259">
        <v>245290962</v>
      </c>
      <c r="H38" s="259">
        <v>216121932</v>
      </c>
      <c r="I38" s="259">
        <v>185096731</v>
      </c>
      <c r="J38" s="259">
        <v>185096731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185096731</v>
      </c>
      <c r="X38" s="259">
        <v>285760177</v>
      </c>
      <c r="Y38" s="259">
        <v>-100663446</v>
      </c>
      <c r="Z38" s="260">
        <v>-35.23</v>
      </c>
      <c r="AA38" s="261">
        <v>204787708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173677697</v>
      </c>
      <c r="D5" s="200">
        <f t="shared" si="0"/>
        <v>0</v>
      </c>
      <c r="E5" s="106">
        <f t="shared" si="0"/>
        <v>277488000</v>
      </c>
      <c r="F5" s="106">
        <f t="shared" si="0"/>
        <v>82585000</v>
      </c>
      <c r="G5" s="106">
        <f t="shared" si="0"/>
        <v>1047033</v>
      </c>
      <c r="H5" s="106">
        <f t="shared" si="0"/>
        <v>8827367</v>
      </c>
      <c r="I5" s="106">
        <f t="shared" si="0"/>
        <v>11617133</v>
      </c>
      <c r="J5" s="106">
        <f t="shared" si="0"/>
        <v>21491533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21491533</v>
      </c>
      <c r="X5" s="106">
        <f t="shared" si="0"/>
        <v>20646250</v>
      </c>
      <c r="Y5" s="106">
        <f t="shared" si="0"/>
        <v>845283</v>
      </c>
      <c r="Z5" s="201">
        <f>+IF(X5&lt;&gt;0,+(Y5/X5)*100,0)</f>
        <v>4.094123630199189</v>
      </c>
      <c r="AA5" s="199">
        <f>SUM(AA11:AA18)</f>
        <v>82585000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254497000</v>
      </c>
      <c r="F8" s="60">
        <v>69025000</v>
      </c>
      <c r="G8" s="60">
        <v>1044533</v>
      </c>
      <c r="H8" s="60">
        <v>8827367</v>
      </c>
      <c r="I8" s="60">
        <v>11584515</v>
      </c>
      <c r="J8" s="60">
        <v>21456415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21456415</v>
      </c>
      <c r="X8" s="60">
        <v>17256250</v>
      </c>
      <c r="Y8" s="60">
        <v>4200165</v>
      </c>
      <c r="Z8" s="140">
        <v>24.34</v>
      </c>
      <c r="AA8" s="155">
        <v>69025000</v>
      </c>
    </row>
    <row r="9" spans="1:27" ht="13.5">
      <c r="A9" s="291" t="s">
        <v>207</v>
      </c>
      <c r="B9" s="142"/>
      <c r="C9" s="62">
        <v>7545223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162677531</v>
      </c>
      <c r="D10" s="156"/>
      <c r="E10" s="60">
        <v>10500000</v>
      </c>
      <c r="F10" s="60">
        <v>10500000</v>
      </c>
      <c r="G10" s="60"/>
      <c r="H10" s="60"/>
      <c r="I10" s="60">
        <v>17000</v>
      </c>
      <c r="J10" s="60">
        <v>17000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17000</v>
      </c>
      <c r="X10" s="60">
        <v>2625000</v>
      </c>
      <c r="Y10" s="60">
        <v>-2608000</v>
      </c>
      <c r="Z10" s="140">
        <v>-99.35</v>
      </c>
      <c r="AA10" s="155">
        <v>10500000</v>
      </c>
    </row>
    <row r="11" spans="1:27" ht="13.5">
      <c r="A11" s="292" t="s">
        <v>209</v>
      </c>
      <c r="B11" s="142"/>
      <c r="C11" s="293">
        <f aca="true" t="shared" si="1" ref="C11:Y11">SUM(C6:C10)</f>
        <v>170222754</v>
      </c>
      <c r="D11" s="294">
        <f t="shared" si="1"/>
        <v>0</v>
      </c>
      <c r="E11" s="295">
        <f t="shared" si="1"/>
        <v>264997000</v>
      </c>
      <c r="F11" s="295">
        <f t="shared" si="1"/>
        <v>79525000</v>
      </c>
      <c r="G11" s="295">
        <f t="shared" si="1"/>
        <v>1044533</v>
      </c>
      <c r="H11" s="295">
        <f t="shared" si="1"/>
        <v>8827367</v>
      </c>
      <c r="I11" s="295">
        <f t="shared" si="1"/>
        <v>11601515</v>
      </c>
      <c r="J11" s="295">
        <f t="shared" si="1"/>
        <v>21473415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21473415</v>
      </c>
      <c r="X11" s="295">
        <f t="shared" si="1"/>
        <v>19881250</v>
      </c>
      <c r="Y11" s="295">
        <f t="shared" si="1"/>
        <v>1592165</v>
      </c>
      <c r="Z11" s="296">
        <f>+IF(X11&lt;&gt;0,+(Y11/X11)*100,0)</f>
        <v>8.008374724929268</v>
      </c>
      <c r="AA11" s="297">
        <f>SUM(AA6:AA10)</f>
        <v>79525000</v>
      </c>
    </row>
    <row r="12" spans="1:27" ht="13.5">
      <c r="A12" s="298" t="s">
        <v>210</v>
      </c>
      <c r="B12" s="136"/>
      <c r="C12" s="62">
        <v>364304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2997839</v>
      </c>
      <c r="D15" s="156"/>
      <c r="E15" s="60">
        <v>12491000</v>
      </c>
      <c r="F15" s="60">
        <v>3060000</v>
      </c>
      <c r="G15" s="60">
        <v>2500</v>
      </c>
      <c r="H15" s="60"/>
      <c r="I15" s="60">
        <v>15618</v>
      </c>
      <c r="J15" s="60">
        <v>18118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18118</v>
      </c>
      <c r="X15" s="60">
        <v>765000</v>
      </c>
      <c r="Y15" s="60">
        <v>-746882</v>
      </c>
      <c r="Z15" s="140">
        <v>-97.63</v>
      </c>
      <c r="AA15" s="155">
        <v>3060000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92800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306104702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76526177</v>
      </c>
      <c r="Y20" s="100">
        <f t="shared" si="2"/>
        <v>-76526177</v>
      </c>
      <c r="Z20" s="137">
        <f>+IF(X20&lt;&gt;0,+(Y20/X20)*100,0)</f>
        <v>-100</v>
      </c>
      <c r="AA20" s="153">
        <f>SUM(AA26:AA33)</f>
        <v>306104702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>
        <v>259240066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64810017</v>
      </c>
      <c r="Y23" s="60">
        <v>-64810017</v>
      </c>
      <c r="Z23" s="140">
        <v>-100</v>
      </c>
      <c r="AA23" s="155">
        <v>259240066</v>
      </c>
    </row>
    <row r="24" spans="1:27" ht="13.5">
      <c r="A24" s="291" t="s">
        <v>207</v>
      </c>
      <c r="B24" s="142"/>
      <c r="C24" s="62"/>
      <c r="D24" s="156"/>
      <c r="E24" s="60"/>
      <c r="F24" s="60">
        <v>8359519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2089880</v>
      </c>
      <c r="Y24" s="60">
        <v>-2089880</v>
      </c>
      <c r="Z24" s="140">
        <v>-100</v>
      </c>
      <c r="AA24" s="155">
        <v>8359519</v>
      </c>
    </row>
    <row r="25" spans="1:27" ht="13.5">
      <c r="A25" s="291" t="s">
        <v>208</v>
      </c>
      <c r="B25" s="142"/>
      <c r="C25" s="62"/>
      <c r="D25" s="156"/>
      <c r="E25" s="60"/>
      <c r="F25" s="60">
        <v>17231710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4307928</v>
      </c>
      <c r="Y25" s="60">
        <v>-4307928</v>
      </c>
      <c r="Z25" s="140">
        <v>-100</v>
      </c>
      <c r="AA25" s="155">
        <v>17231710</v>
      </c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284831295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71207825</v>
      </c>
      <c r="Y26" s="295">
        <f t="shared" si="3"/>
        <v>-71207825</v>
      </c>
      <c r="Z26" s="296">
        <f>+IF(X26&lt;&gt;0,+(Y26/X26)*100,0)</f>
        <v>-100</v>
      </c>
      <c r="AA26" s="297">
        <f>SUM(AA21:AA25)</f>
        <v>284831295</v>
      </c>
    </row>
    <row r="27" spans="1:27" ht="13.5">
      <c r="A27" s="298" t="s">
        <v>210</v>
      </c>
      <c r="B27" s="147"/>
      <c r="C27" s="62"/>
      <c r="D27" s="156"/>
      <c r="E27" s="60"/>
      <c r="F27" s="60">
        <v>483448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120862</v>
      </c>
      <c r="Y27" s="60">
        <v>-120862</v>
      </c>
      <c r="Z27" s="140">
        <v>-100</v>
      </c>
      <c r="AA27" s="155">
        <v>483448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>
        <v>20789959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5197490</v>
      </c>
      <c r="Y30" s="60">
        <v>-5197490</v>
      </c>
      <c r="Z30" s="140">
        <v>-100</v>
      </c>
      <c r="AA30" s="155">
        <v>20789959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254497000</v>
      </c>
      <c r="F38" s="60">
        <f t="shared" si="4"/>
        <v>328265066</v>
      </c>
      <c r="G38" s="60">
        <f t="shared" si="4"/>
        <v>1044533</v>
      </c>
      <c r="H38" s="60">
        <f t="shared" si="4"/>
        <v>8827367</v>
      </c>
      <c r="I38" s="60">
        <f t="shared" si="4"/>
        <v>11584515</v>
      </c>
      <c r="J38" s="60">
        <f t="shared" si="4"/>
        <v>21456415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21456415</v>
      </c>
      <c r="X38" s="60">
        <f t="shared" si="4"/>
        <v>82066267</v>
      </c>
      <c r="Y38" s="60">
        <f t="shared" si="4"/>
        <v>-60609852</v>
      </c>
      <c r="Z38" s="140">
        <f t="shared" si="5"/>
        <v>-73.85476909775852</v>
      </c>
      <c r="AA38" s="155">
        <f>AA8+AA23</f>
        <v>328265066</v>
      </c>
    </row>
    <row r="39" spans="1:27" ht="13.5">
      <c r="A39" s="291" t="s">
        <v>207</v>
      </c>
      <c r="B39" s="142"/>
      <c r="C39" s="62">
        <f t="shared" si="4"/>
        <v>7545223</v>
      </c>
      <c r="D39" s="156">
        <f t="shared" si="4"/>
        <v>0</v>
      </c>
      <c r="E39" s="60">
        <f t="shared" si="4"/>
        <v>0</v>
      </c>
      <c r="F39" s="60">
        <f t="shared" si="4"/>
        <v>8359519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2089880</v>
      </c>
      <c r="Y39" s="60">
        <f t="shared" si="4"/>
        <v>-2089880</v>
      </c>
      <c r="Z39" s="140">
        <f t="shared" si="5"/>
        <v>-100</v>
      </c>
      <c r="AA39" s="155">
        <f>AA9+AA24</f>
        <v>8359519</v>
      </c>
    </row>
    <row r="40" spans="1:27" ht="13.5">
      <c r="A40" s="291" t="s">
        <v>208</v>
      </c>
      <c r="B40" s="142"/>
      <c r="C40" s="62">
        <f t="shared" si="4"/>
        <v>162677531</v>
      </c>
      <c r="D40" s="156">
        <f t="shared" si="4"/>
        <v>0</v>
      </c>
      <c r="E40" s="60">
        <f t="shared" si="4"/>
        <v>10500000</v>
      </c>
      <c r="F40" s="60">
        <f t="shared" si="4"/>
        <v>27731710</v>
      </c>
      <c r="G40" s="60">
        <f t="shared" si="4"/>
        <v>0</v>
      </c>
      <c r="H40" s="60">
        <f t="shared" si="4"/>
        <v>0</v>
      </c>
      <c r="I40" s="60">
        <f t="shared" si="4"/>
        <v>17000</v>
      </c>
      <c r="J40" s="60">
        <f t="shared" si="4"/>
        <v>17000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17000</v>
      </c>
      <c r="X40" s="60">
        <f t="shared" si="4"/>
        <v>6932928</v>
      </c>
      <c r="Y40" s="60">
        <f t="shared" si="4"/>
        <v>-6915928</v>
      </c>
      <c r="Z40" s="140">
        <f t="shared" si="5"/>
        <v>-99.7547933571501</v>
      </c>
      <c r="AA40" s="155">
        <f>AA10+AA25</f>
        <v>27731710</v>
      </c>
    </row>
    <row r="41" spans="1:27" ht="13.5">
      <c r="A41" s="292" t="s">
        <v>209</v>
      </c>
      <c r="B41" s="142"/>
      <c r="C41" s="293">
        <f aca="true" t="shared" si="6" ref="C41:Y41">SUM(C36:C40)</f>
        <v>170222754</v>
      </c>
      <c r="D41" s="294">
        <f t="shared" si="6"/>
        <v>0</v>
      </c>
      <c r="E41" s="295">
        <f t="shared" si="6"/>
        <v>264997000</v>
      </c>
      <c r="F41" s="295">
        <f t="shared" si="6"/>
        <v>364356295</v>
      </c>
      <c r="G41" s="295">
        <f t="shared" si="6"/>
        <v>1044533</v>
      </c>
      <c r="H41" s="295">
        <f t="shared" si="6"/>
        <v>8827367</v>
      </c>
      <c r="I41" s="295">
        <f t="shared" si="6"/>
        <v>11601515</v>
      </c>
      <c r="J41" s="295">
        <f t="shared" si="6"/>
        <v>21473415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21473415</v>
      </c>
      <c r="X41" s="295">
        <f t="shared" si="6"/>
        <v>91089075</v>
      </c>
      <c r="Y41" s="295">
        <f t="shared" si="6"/>
        <v>-69615660</v>
      </c>
      <c r="Z41" s="296">
        <f t="shared" si="5"/>
        <v>-76.42591606073506</v>
      </c>
      <c r="AA41" s="297">
        <f>SUM(AA36:AA40)</f>
        <v>364356295</v>
      </c>
    </row>
    <row r="42" spans="1:27" ht="13.5">
      <c r="A42" s="298" t="s">
        <v>210</v>
      </c>
      <c r="B42" s="136"/>
      <c r="C42" s="95">
        <f aca="true" t="shared" si="7" ref="C42:Y48">C12+C27</f>
        <v>364304</v>
      </c>
      <c r="D42" s="129">
        <f t="shared" si="7"/>
        <v>0</v>
      </c>
      <c r="E42" s="54">
        <f t="shared" si="7"/>
        <v>0</v>
      </c>
      <c r="F42" s="54">
        <f t="shared" si="7"/>
        <v>483448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120862</v>
      </c>
      <c r="Y42" s="54">
        <f t="shared" si="7"/>
        <v>-120862</v>
      </c>
      <c r="Z42" s="184">
        <f t="shared" si="5"/>
        <v>-100</v>
      </c>
      <c r="AA42" s="130">
        <f aca="true" t="shared" si="8" ref="AA42:AA48">AA12+AA27</f>
        <v>483448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2997839</v>
      </c>
      <c r="D45" s="129">
        <f t="shared" si="7"/>
        <v>0</v>
      </c>
      <c r="E45" s="54">
        <f t="shared" si="7"/>
        <v>12491000</v>
      </c>
      <c r="F45" s="54">
        <f t="shared" si="7"/>
        <v>23849959</v>
      </c>
      <c r="G45" s="54">
        <f t="shared" si="7"/>
        <v>2500</v>
      </c>
      <c r="H45" s="54">
        <f t="shared" si="7"/>
        <v>0</v>
      </c>
      <c r="I45" s="54">
        <f t="shared" si="7"/>
        <v>15618</v>
      </c>
      <c r="J45" s="54">
        <f t="shared" si="7"/>
        <v>18118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18118</v>
      </c>
      <c r="X45" s="54">
        <f t="shared" si="7"/>
        <v>5962490</v>
      </c>
      <c r="Y45" s="54">
        <f t="shared" si="7"/>
        <v>-5944372</v>
      </c>
      <c r="Z45" s="184">
        <f t="shared" si="5"/>
        <v>-99.69613366227867</v>
      </c>
      <c r="AA45" s="130">
        <f t="shared" si="8"/>
        <v>23849959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92800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173677697</v>
      </c>
      <c r="D49" s="218">
        <f t="shared" si="9"/>
        <v>0</v>
      </c>
      <c r="E49" s="220">
        <f t="shared" si="9"/>
        <v>277488000</v>
      </c>
      <c r="F49" s="220">
        <f t="shared" si="9"/>
        <v>388689702</v>
      </c>
      <c r="G49" s="220">
        <f t="shared" si="9"/>
        <v>1047033</v>
      </c>
      <c r="H49" s="220">
        <f t="shared" si="9"/>
        <v>8827367</v>
      </c>
      <c r="I49" s="220">
        <f t="shared" si="9"/>
        <v>11617133</v>
      </c>
      <c r="J49" s="220">
        <f t="shared" si="9"/>
        <v>21491533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21491533</v>
      </c>
      <c r="X49" s="220">
        <f t="shared" si="9"/>
        <v>97172427</v>
      </c>
      <c r="Y49" s="220">
        <f t="shared" si="9"/>
        <v>-75680894</v>
      </c>
      <c r="Z49" s="221">
        <f t="shared" si="5"/>
        <v>-77.88309537642813</v>
      </c>
      <c r="AA49" s="222">
        <f>SUM(AA41:AA48)</f>
        <v>388689702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43797000</v>
      </c>
      <c r="F51" s="54">
        <f t="shared" si="10"/>
        <v>43797533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10949384</v>
      </c>
      <c r="Y51" s="54">
        <f t="shared" si="10"/>
        <v>-10949384</v>
      </c>
      <c r="Z51" s="184">
        <f>+IF(X51&lt;&gt;0,+(Y51/X51)*100,0)</f>
        <v>-100</v>
      </c>
      <c r="AA51" s="130">
        <f>SUM(AA57:AA61)</f>
        <v>43797533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43797000</v>
      </c>
      <c r="F54" s="60">
        <v>36807750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9201938</v>
      </c>
      <c r="Y54" s="60">
        <v>-9201938</v>
      </c>
      <c r="Z54" s="140">
        <v>-100</v>
      </c>
      <c r="AA54" s="155">
        <v>36807750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>
        <v>4922142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1230536</v>
      </c>
      <c r="Y56" s="60">
        <v>-1230536</v>
      </c>
      <c r="Z56" s="140">
        <v>-100</v>
      </c>
      <c r="AA56" s="155">
        <v>4922142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43797000</v>
      </c>
      <c r="F57" s="295">
        <f t="shared" si="11"/>
        <v>41729892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10432474</v>
      </c>
      <c r="Y57" s="295">
        <f t="shared" si="11"/>
        <v>-10432474</v>
      </c>
      <c r="Z57" s="296">
        <f>+IF(X57&lt;&gt;0,+(Y57/X57)*100,0)</f>
        <v>-100</v>
      </c>
      <c r="AA57" s="297">
        <f>SUM(AA52:AA56)</f>
        <v>41729892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>
        <v>2067641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516910</v>
      </c>
      <c r="Y61" s="60">
        <v>-516910</v>
      </c>
      <c r="Z61" s="140">
        <v>-100</v>
      </c>
      <c r="AA61" s="155">
        <v>2067641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222222</v>
      </c>
      <c r="H66" s="275">
        <v>77616</v>
      </c>
      <c r="I66" s="275">
        <v>77973</v>
      </c>
      <c r="J66" s="275">
        <v>377811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377811</v>
      </c>
      <c r="X66" s="275"/>
      <c r="Y66" s="275">
        <v>377811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179459</v>
      </c>
      <c r="H67" s="60">
        <v>2512792</v>
      </c>
      <c r="I67" s="60">
        <v>3303168</v>
      </c>
      <c r="J67" s="60">
        <v>5995419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5995419</v>
      </c>
      <c r="X67" s="60"/>
      <c r="Y67" s="60">
        <v>5995419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36352</v>
      </c>
      <c r="H68" s="60">
        <v>897035</v>
      </c>
      <c r="I68" s="60">
        <v>117798</v>
      </c>
      <c r="J68" s="60">
        <v>1051185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1051185</v>
      </c>
      <c r="X68" s="60"/>
      <c r="Y68" s="60">
        <v>1051185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438033</v>
      </c>
      <c r="H69" s="220">
        <f t="shared" si="12"/>
        <v>3487443</v>
      </c>
      <c r="I69" s="220">
        <f t="shared" si="12"/>
        <v>3498939</v>
      </c>
      <c r="J69" s="220">
        <f t="shared" si="12"/>
        <v>7424415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7424415</v>
      </c>
      <c r="X69" s="220">
        <f t="shared" si="12"/>
        <v>0</v>
      </c>
      <c r="Y69" s="220">
        <f t="shared" si="12"/>
        <v>7424415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170222754</v>
      </c>
      <c r="D5" s="357">
        <f t="shared" si="0"/>
        <v>0</v>
      </c>
      <c r="E5" s="356">
        <f t="shared" si="0"/>
        <v>264997000</v>
      </c>
      <c r="F5" s="358">
        <f t="shared" si="0"/>
        <v>79525000</v>
      </c>
      <c r="G5" s="358">
        <f t="shared" si="0"/>
        <v>1044533</v>
      </c>
      <c r="H5" s="356">
        <f t="shared" si="0"/>
        <v>8827367</v>
      </c>
      <c r="I5" s="356">
        <f t="shared" si="0"/>
        <v>11601515</v>
      </c>
      <c r="J5" s="358">
        <f t="shared" si="0"/>
        <v>21473415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21473415</v>
      </c>
      <c r="X5" s="356">
        <f t="shared" si="0"/>
        <v>19881250</v>
      </c>
      <c r="Y5" s="358">
        <f t="shared" si="0"/>
        <v>1592165</v>
      </c>
      <c r="Z5" s="359">
        <f>+IF(X5&lt;&gt;0,+(Y5/X5)*100,0)</f>
        <v>8.008374724929268</v>
      </c>
      <c r="AA5" s="360">
        <f>+AA6+AA8+AA11+AA13+AA15</f>
        <v>79525000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254497000</v>
      </c>
      <c r="F11" s="364">
        <f t="shared" si="3"/>
        <v>69025000</v>
      </c>
      <c r="G11" s="364">
        <f t="shared" si="3"/>
        <v>1044533</v>
      </c>
      <c r="H11" s="362">
        <f t="shared" si="3"/>
        <v>8827367</v>
      </c>
      <c r="I11" s="362">
        <f t="shared" si="3"/>
        <v>11584515</v>
      </c>
      <c r="J11" s="364">
        <f t="shared" si="3"/>
        <v>21456415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21456415</v>
      </c>
      <c r="X11" s="362">
        <f t="shared" si="3"/>
        <v>17256250</v>
      </c>
      <c r="Y11" s="364">
        <f t="shared" si="3"/>
        <v>4200165</v>
      </c>
      <c r="Z11" s="365">
        <f>+IF(X11&lt;&gt;0,+(Y11/X11)*100,0)</f>
        <v>24.339963781238684</v>
      </c>
      <c r="AA11" s="366">
        <f t="shared" si="3"/>
        <v>69025000</v>
      </c>
    </row>
    <row r="12" spans="1:27" ht="13.5">
      <c r="A12" s="291" t="s">
        <v>231</v>
      </c>
      <c r="B12" s="136"/>
      <c r="C12" s="60"/>
      <c r="D12" s="340"/>
      <c r="E12" s="60">
        <v>254497000</v>
      </c>
      <c r="F12" s="59">
        <v>69025000</v>
      </c>
      <c r="G12" s="59">
        <v>1044533</v>
      </c>
      <c r="H12" s="60">
        <v>8827367</v>
      </c>
      <c r="I12" s="60">
        <v>11584515</v>
      </c>
      <c r="J12" s="59">
        <v>21456415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21456415</v>
      </c>
      <c r="X12" s="60">
        <v>17256250</v>
      </c>
      <c r="Y12" s="59">
        <v>4200165</v>
      </c>
      <c r="Z12" s="61">
        <v>24.34</v>
      </c>
      <c r="AA12" s="62">
        <v>69025000</v>
      </c>
    </row>
    <row r="13" spans="1:27" ht="13.5">
      <c r="A13" s="361" t="s">
        <v>207</v>
      </c>
      <c r="B13" s="136"/>
      <c r="C13" s="275">
        <f>+C14</f>
        <v>7545223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7545223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162677531</v>
      </c>
      <c r="D15" s="340">
        <f t="shared" si="5"/>
        <v>0</v>
      </c>
      <c r="E15" s="60">
        <f t="shared" si="5"/>
        <v>10500000</v>
      </c>
      <c r="F15" s="59">
        <f t="shared" si="5"/>
        <v>10500000</v>
      </c>
      <c r="G15" s="59">
        <f t="shared" si="5"/>
        <v>0</v>
      </c>
      <c r="H15" s="60">
        <f t="shared" si="5"/>
        <v>0</v>
      </c>
      <c r="I15" s="60">
        <f t="shared" si="5"/>
        <v>17000</v>
      </c>
      <c r="J15" s="59">
        <f t="shared" si="5"/>
        <v>17000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17000</v>
      </c>
      <c r="X15" s="60">
        <f t="shared" si="5"/>
        <v>2625000</v>
      </c>
      <c r="Y15" s="59">
        <f t="shared" si="5"/>
        <v>-2608000</v>
      </c>
      <c r="Z15" s="61">
        <f>+IF(X15&lt;&gt;0,+(Y15/X15)*100,0)</f>
        <v>-99.35238095238094</v>
      </c>
      <c r="AA15" s="62">
        <f>SUM(AA16:AA20)</f>
        <v>10500000</v>
      </c>
    </row>
    <row r="16" spans="1:27" ht="13.5">
      <c r="A16" s="291" t="s">
        <v>233</v>
      </c>
      <c r="B16" s="300"/>
      <c r="C16" s="60"/>
      <c r="D16" s="340"/>
      <c r="E16" s="60">
        <v>10500000</v>
      </c>
      <c r="F16" s="59">
        <v>10500000</v>
      </c>
      <c r="G16" s="59"/>
      <c r="H16" s="60"/>
      <c r="I16" s="60">
        <v>17000</v>
      </c>
      <c r="J16" s="59">
        <v>17000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17000</v>
      </c>
      <c r="X16" s="60">
        <v>2625000</v>
      </c>
      <c r="Y16" s="59">
        <v>-2608000</v>
      </c>
      <c r="Z16" s="61">
        <v>-99.35</v>
      </c>
      <c r="AA16" s="62">
        <v>10500000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162677531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364304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364304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2997839</v>
      </c>
      <c r="D40" s="344">
        <f t="shared" si="9"/>
        <v>0</v>
      </c>
      <c r="E40" s="343">
        <f t="shared" si="9"/>
        <v>12491000</v>
      </c>
      <c r="F40" s="345">
        <f t="shared" si="9"/>
        <v>3060000</v>
      </c>
      <c r="G40" s="345">
        <f t="shared" si="9"/>
        <v>2500</v>
      </c>
      <c r="H40" s="343">
        <f t="shared" si="9"/>
        <v>0</v>
      </c>
      <c r="I40" s="343">
        <f t="shared" si="9"/>
        <v>15618</v>
      </c>
      <c r="J40" s="345">
        <f t="shared" si="9"/>
        <v>18118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18118</v>
      </c>
      <c r="X40" s="343">
        <f t="shared" si="9"/>
        <v>765000</v>
      </c>
      <c r="Y40" s="345">
        <f t="shared" si="9"/>
        <v>-746882</v>
      </c>
      <c r="Z40" s="336">
        <f>+IF(X40&lt;&gt;0,+(Y40/X40)*100,0)</f>
        <v>-97.63163398692811</v>
      </c>
      <c r="AA40" s="350">
        <f>SUM(AA41:AA49)</f>
        <v>3060000</v>
      </c>
    </row>
    <row r="41" spans="1:27" ht="13.5">
      <c r="A41" s="361" t="s">
        <v>247</v>
      </c>
      <c r="B41" s="142"/>
      <c r="C41" s="362">
        <v>1264100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117052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357584</v>
      </c>
      <c r="D44" s="368"/>
      <c r="E44" s="54"/>
      <c r="F44" s="53"/>
      <c r="G44" s="53">
        <v>2500</v>
      </c>
      <c r="H44" s="54"/>
      <c r="I44" s="54">
        <v>12090</v>
      </c>
      <c r="J44" s="53">
        <v>14590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14590</v>
      </c>
      <c r="X44" s="54"/>
      <c r="Y44" s="53">
        <v>14590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124675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1134428</v>
      </c>
      <c r="D49" s="368"/>
      <c r="E49" s="54">
        <v>12491000</v>
      </c>
      <c r="F49" s="53">
        <v>3060000</v>
      </c>
      <c r="G49" s="53"/>
      <c r="H49" s="54"/>
      <c r="I49" s="54">
        <v>3528</v>
      </c>
      <c r="J49" s="53">
        <v>3528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3528</v>
      </c>
      <c r="X49" s="54">
        <v>765000</v>
      </c>
      <c r="Y49" s="53">
        <v>-761472</v>
      </c>
      <c r="Z49" s="94">
        <v>-99.54</v>
      </c>
      <c r="AA49" s="95">
        <v>3060000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92800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92800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173677697</v>
      </c>
      <c r="D60" s="346">
        <f t="shared" si="14"/>
        <v>0</v>
      </c>
      <c r="E60" s="219">
        <f t="shared" si="14"/>
        <v>277488000</v>
      </c>
      <c r="F60" s="264">
        <f t="shared" si="14"/>
        <v>82585000</v>
      </c>
      <c r="G60" s="264">
        <f t="shared" si="14"/>
        <v>1047033</v>
      </c>
      <c r="H60" s="219">
        <f t="shared" si="14"/>
        <v>8827367</v>
      </c>
      <c r="I60" s="219">
        <f t="shared" si="14"/>
        <v>11617133</v>
      </c>
      <c r="J60" s="264">
        <f t="shared" si="14"/>
        <v>21491533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21491533</v>
      </c>
      <c r="X60" s="219">
        <f t="shared" si="14"/>
        <v>20646250</v>
      </c>
      <c r="Y60" s="264">
        <f t="shared" si="14"/>
        <v>845283</v>
      </c>
      <c r="Z60" s="337">
        <f>+IF(X60&lt;&gt;0,+(Y60/X60)*100,0)</f>
        <v>4.094123630199189</v>
      </c>
      <c r="AA60" s="232">
        <f>+AA57+AA54+AA51+AA40+AA37+AA34+AA22+AA5</f>
        <v>82585000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284831295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71207825</v>
      </c>
      <c r="Y5" s="358">
        <f t="shared" si="0"/>
        <v>-71207825</v>
      </c>
      <c r="Z5" s="359">
        <f>+IF(X5&lt;&gt;0,+(Y5/X5)*100,0)</f>
        <v>-100</v>
      </c>
      <c r="AA5" s="360">
        <f>+AA6+AA8+AA11+AA13+AA15</f>
        <v>284831295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259240066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64810017</v>
      </c>
      <c r="Y11" s="364">
        <f t="shared" si="3"/>
        <v>-64810017</v>
      </c>
      <c r="Z11" s="365">
        <f>+IF(X11&lt;&gt;0,+(Y11/X11)*100,0)</f>
        <v>-100</v>
      </c>
      <c r="AA11" s="366">
        <f t="shared" si="3"/>
        <v>259240066</v>
      </c>
    </row>
    <row r="12" spans="1:27" ht="13.5">
      <c r="A12" s="291" t="s">
        <v>231</v>
      </c>
      <c r="B12" s="136"/>
      <c r="C12" s="60"/>
      <c r="D12" s="340"/>
      <c r="E12" s="60"/>
      <c r="F12" s="59">
        <v>259240066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64810017</v>
      </c>
      <c r="Y12" s="59">
        <v>-64810017</v>
      </c>
      <c r="Z12" s="61">
        <v>-100</v>
      </c>
      <c r="AA12" s="62">
        <v>259240066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8359519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2089880</v>
      </c>
      <c r="Y13" s="342">
        <f t="shared" si="4"/>
        <v>-2089880</v>
      </c>
      <c r="Z13" s="335">
        <f>+IF(X13&lt;&gt;0,+(Y13/X13)*100,0)</f>
        <v>-100</v>
      </c>
      <c r="AA13" s="273">
        <f t="shared" si="4"/>
        <v>8359519</v>
      </c>
    </row>
    <row r="14" spans="1:27" ht="13.5">
      <c r="A14" s="291" t="s">
        <v>232</v>
      </c>
      <c r="B14" s="136"/>
      <c r="C14" s="60"/>
      <c r="D14" s="340"/>
      <c r="E14" s="60"/>
      <c r="F14" s="59">
        <v>8359519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2089880</v>
      </c>
      <c r="Y14" s="59">
        <v>-2089880</v>
      </c>
      <c r="Z14" s="61">
        <v>-100</v>
      </c>
      <c r="AA14" s="62">
        <v>8359519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17231710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4307928</v>
      </c>
      <c r="Y15" s="59">
        <f t="shared" si="5"/>
        <v>-4307928</v>
      </c>
      <c r="Z15" s="61">
        <f>+IF(X15&lt;&gt;0,+(Y15/X15)*100,0)</f>
        <v>-100</v>
      </c>
      <c r="AA15" s="62">
        <f>SUM(AA16:AA20)</f>
        <v>17231710</v>
      </c>
    </row>
    <row r="16" spans="1:27" ht="13.5">
      <c r="A16" s="291" t="s">
        <v>233</v>
      </c>
      <c r="B16" s="300"/>
      <c r="C16" s="60"/>
      <c r="D16" s="340"/>
      <c r="E16" s="60"/>
      <c r="F16" s="59">
        <v>17231710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4307928</v>
      </c>
      <c r="Y16" s="59">
        <v>-4307928</v>
      </c>
      <c r="Z16" s="61">
        <v>-100</v>
      </c>
      <c r="AA16" s="62">
        <v>17231710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483448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120862</v>
      </c>
      <c r="Y22" s="345">
        <f t="shared" si="6"/>
        <v>-120862</v>
      </c>
      <c r="Z22" s="336">
        <f>+IF(X22&lt;&gt;0,+(Y22/X22)*100,0)</f>
        <v>-100</v>
      </c>
      <c r="AA22" s="350">
        <f>SUM(AA23:AA32)</f>
        <v>483448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483448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120862</v>
      </c>
      <c r="Y32" s="59">
        <v>-120862</v>
      </c>
      <c r="Z32" s="61">
        <v>-100</v>
      </c>
      <c r="AA32" s="62">
        <v>483448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20789959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5197490</v>
      </c>
      <c r="Y40" s="345">
        <f t="shared" si="9"/>
        <v>-5197490</v>
      </c>
      <c r="Z40" s="336">
        <f>+IF(X40&lt;&gt;0,+(Y40/X40)*100,0)</f>
        <v>-100</v>
      </c>
      <c r="AA40" s="350">
        <f>SUM(AA41:AA49)</f>
        <v>20789959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>
        <v>7447601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1861900</v>
      </c>
      <c r="Y47" s="53">
        <v>-1861900</v>
      </c>
      <c r="Z47" s="94">
        <v>-100</v>
      </c>
      <c r="AA47" s="95">
        <v>7447601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>
        <v>13342358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3335590</v>
      </c>
      <c r="Y49" s="53">
        <v>-3335590</v>
      </c>
      <c r="Z49" s="94">
        <v>-100</v>
      </c>
      <c r="AA49" s="95">
        <v>13342358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306104702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76526177</v>
      </c>
      <c r="Y60" s="264">
        <f t="shared" si="14"/>
        <v>-76526177</v>
      </c>
      <c r="Z60" s="337">
        <f>+IF(X60&lt;&gt;0,+(Y60/X60)*100,0)</f>
        <v>-100</v>
      </c>
      <c r="AA60" s="232">
        <f>+AA57+AA54+AA51+AA40+AA37+AA34+AA22+AA5</f>
        <v>306104702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2013-11-05T09:04:08Z</dcterms:created>
  <dcterms:modified xsi:type="dcterms:W3CDTF">2013-11-05T09:04:12Z</dcterms:modified>
  <cp:category/>
  <cp:version/>
  <cp:contentType/>
  <cp:contentStatus/>
</cp:coreProperties>
</file>