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<sst xmlns="http://schemas.openxmlformats.org/spreadsheetml/2006/main" count="855" uniqueCount="302">
  <si>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iLembe(DC29)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</si>
  <si>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</si>
  <si>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</si>
  <si>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</si>
  <si>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</si>
  <si>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</si>
  <si>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</si>
  <si>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</si>
  <si>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</si>
  <si>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</si>
  <si>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</si>
  <si>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</si>
  <si>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</si>
  <si>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</si>
  <si>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</si>
  <si>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</si>
  <si>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</si>
  <si>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</si>
  <si>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</si>
  <si>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</si>
  <si>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</si>
  <si>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</si>
  <si>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</si>
  <si>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</si>
  <si>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</si>
  <si>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</si>
  <si>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</si>
  <si>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</si>
  <si>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</si>
  <si>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</si>
  <si>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</si>
  <si>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</si>
  <si>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</si>
  <si>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</si>
  <si>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</si>
  <si>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</si>
  <si>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</si>
  <si>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</si>
  <si>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</si>
  <si>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</si>
  <si>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</si>
  <si>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</si>
  <si>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</si>
  <si>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</si>
  <si>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</si>
  <si>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</si>
  <si>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</si>
  <si>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</si>
  <si>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</si>
  <si>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</si>
  <si>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</si>
  <si>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</si>
  <si>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</si>
  <si>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</si>
  <si>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</si>
  <si>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</si>
  <si>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</si>
  <si>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</si>
  <si>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</si>
  <si>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</si>
  <si>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</si>
  <si>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</si>
  <si>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</si>
  <si>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</si>
  <si>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</si>
  <si>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</si>
  <si>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</si>
  <si>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</si>
  <si>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</si>
  <si>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</si>
  <si>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iLembe(DC29)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</si>
  <si>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</si>
  <si>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</si>
  <si>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</si>
  <si>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</si>
  <si>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</si>
  <si>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</si>
  <si>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</si>
  <si>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</si>
  <si>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</si>
  <si>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</si>
  <si>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</si>
  <si>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</si>
  <si>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</si>
  <si>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</si>
  <si>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</si>
  <si>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</si>
  <si>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</si>
  <si>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</si>
  <si>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</si>
  <si>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</si>
  <si>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</si>
  <si>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</si>
  <si>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</si>
  <si>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</si>
  <si>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</si>
  <si>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</si>
  <si>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</si>
  <si>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</si>
  <si>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</si>
  <si>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iLembe(DC29)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</si>
  <si>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</si>
  <si>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</si>
  <si>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</si>
  <si>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</si>
  <si>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</si>
  <si>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</si>
  <si>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</si>
  <si>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</si>
  <si>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</si>
  <si>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</si>
  <si>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</si>
  <si>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</si>
  <si>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</si>
  <si>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</si>
  <si>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</si>
  <si>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</si>
  <si>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</si>
  <si>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</si>
  <si>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</si>
  <si>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</si>
  <si>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</si>
  <si>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</si>
  <si>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</si>
  <si>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</si>
  <si>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</si>
  <si>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</si>
  <si>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</si>
  <si>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</si>
  <si>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iLembe(DC29)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</si>
  <si>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</si>
  <si>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</si>
  <si>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</si>
  <si>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</si>
  <si>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</si>
  <si>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</si>
  <si>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</si>
  <si>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</si>
  <si>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</si>
  <si>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</si>
  <si>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iLembe(DC29)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</si>
  <si>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</si>
  <si>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</si>
  <si>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</si>
  <si>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</si>
  <si>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</si>
  <si>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</si>
  <si>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</si>
  <si>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</si>
  <si>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</si>
  <si>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</si>
  <si>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</si>
  <si>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</si>
  <si>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</si>
  <si>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</si>
  <si>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</si>
  <si>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</si>
  <si>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</si>
  <si>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</si>
  <si>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</si>
  <si>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</si>
  <si>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</si>
  <si>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</si>
  <si>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</si>
  <si>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</si>
  <si>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</si>
  <si>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</si>
  <si>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</si>
  <si>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</si>
  <si>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</si>
  <si>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</si>
  <si>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</si>
  <si>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</si>
  <si>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</si>
  <si>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iLembe(DC29)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</si>
  <si>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</si>
  <si>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</si>
  <si>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</si>
  <si>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</si>
  <si>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</si>
  <si>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</si>
  <si>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</si>
  <si>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</si>
  <si>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</si>
  <si>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</si>
  <si>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</si>
  <si>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</si>
  <si>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</si>
  <si>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</si>
  <si>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</si>
  <si>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</si>
  <si>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</si>
  <si>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</si>
  <si>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</si>
  <si>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</si>
  <si>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</si>
  <si>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</si>
  <si>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</si>
  <si>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</si>
  <si>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</si>
  <si>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</si>
  <si>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iLembe(DC29)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</si>
  <si>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</si>
  <si>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</si>
  <si>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</si>
  <si>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</si>
  <si>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</si>
  <si>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</si>
  <si>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</si>
  <si>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</si>
  <si>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</si>
  <si>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</si>
  <si>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</si>
  <si>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</si>
  <si>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</si>
  <si>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</si>
  <si>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</si>
  <si>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</si>
  <si>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</si>
  <si>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</si>
  <si>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</si>
  <si>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</si>
  <si>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</si>
  <si>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</si>
  <si>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</si>
  <si>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</si>
  <si>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iLembe(DC29)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</si>
  <si>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</si>
  <si>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</si>
  <si>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</si>
  <si>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</si>
  <si>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</si>
  <si>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</si>
  <si>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</si>
  <si>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</si>
  <si>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</si>
  <si>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</si>
  <si>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</si>
  <si>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</si>
  <si>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</si>
  <si>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</si>
  <si>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</si>
  <si>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</si>
  <si>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</si>
  <si>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</si>
  <si>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</si>
  <si>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</si>
  <si>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</si>
  <si>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</si>
  <si>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</si>
  <si>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</si>
  <si>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</si>
  <si>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</si>
  <si>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</si>
  <si>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</si>
  <si>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</si>
  <si>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</si>
  <si>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</si>
  <si>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</si>
  <si>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</si>
  <si>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</si>
  <si>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</si>
  <si>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iLembe(DC29)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</si>
  <si>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</si>
  <si>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</si>
  <si>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iLembe(DC29)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</si>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</sst>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101506977</v>
      </c>
      <c r="C6" s="19">
        <v>0</v>
      </c>
      <c r="D6" s="59">
        <v>106602498</v>
      </c>
      <c r="E6" s="60">
        <v>106602498</v>
      </c>
      <c r="F6" s="60">
        <v>10618518</v>
      </c>
      <c r="G6" s="60">
        <v>8668989</v>
      </c>
      <c r="H6" s="60">
        <v>7979591</v>
      </c>
      <c r="I6" s="60">
        <v>27267098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27267098</v>
      </c>
      <c r="W6" s="60">
        <v>26650625</v>
      </c>
      <c r="X6" s="60">
        <v>616473</v>
      </c>
      <c r="Y6" s="61">
        <v>2.31</v>
      </c>
      <c r="Z6" s="62">
        <v>106602498</v>
      </c>
    </row>
    <row r="7" spans="1:26" ht="13.5">
      <c r="A7" s="58" t="s">
        <v>33</v>
      </c>
      <c r="B7" s="19">
        <v>5229071</v>
      </c>
      <c r="C7" s="19">
        <v>0</v>
      </c>
      <c r="D7" s="59">
        <v>6600000</v>
      </c>
      <c r="E7" s="60">
        <v>6600000</v>
      </c>
      <c r="F7" s="60">
        <v>250038</v>
      </c>
      <c r="G7" s="60">
        <v>202909</v>
      </c>
      <c r="H7" s="60">
        <v>410142</v>
      </c>
      <c r="I7" s="60">
        <v>863089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863089</v>
      </c>
      <c r="W7" s="60">
        <v>1650000</v>
      </c>
      <c r="X7" s="60">
        <v>-786911</v>
      </c>
      <c r="Y7" s="61">
        <v>-47.69</v>
      </c>
      <c r="Z7" s="62">
        <v>6600000</v>
      </c>
    </row>
    <row r="8" spans="1:26" ht="13.5">
      <c r="A8" s="58" t="s">
        <v>34</v>
      </c>
      <c r="B8" s="19">
        <v>276217239</v>
      </c>
      <c r="C8" s="19">
        <v>0</v>
      </c>
      <c r="D8" s="59">
        <v>278320210</v>
      </c>
      <c r="E8" s="60">
        <v>278320210</v>
      </c>
      <c r="F8" s="60">
        <v>105658985</v>
      </c>
      <c r="G8" s="60">
        <v>0</v>
      </c>
      <c r="H8" s="60">
        <v>2590107</v>
      </c>
      <c r="I8" s="60">
        <v>108249092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108249092</v>
      </c>
      <c r="W8" s="60">
        <v>69580053</v>
      </c>
      <c r="X8" s="60">
        <v>38669039</v>
      </c>
      <c r="Y8" s="61">
        <v>55.57</v>
      </c>
      <c r="Z8" s="62">
        <v>278320210</v>
      </c>
    </row>
    <row r="9" spans="1:26" ht="13.5">
      <c r="A9" s="58" t="s">
        <v>35</v>
      </c>
      <c r="B9" s="19">
        <v>20860188</v>
      </c>
      <c r="C9" s="19">
        <v>0</v>
      </c>
      <c r="D9" s="59">
        <v>80358634</v>
      </c>
      <c r="E9" s="60">
        <v>80358634</v>
      </c>
      <c r="F9" s="60">
        <v>2340483</v>
      </c>
      <c r="G9" s="60">
        <v>5210145</v>
      </c>
      <c r="H9" s="60">
        <v>2044560</v>
      </c>
      <c r="I9" s="60">
        <v>9595188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9595188</v>
      </c>
      <c r="W9" s="60">
        <v>20089659</v>
      </c>
      <c r="X9" s="60">
        <v>-10494471</v>
      </c>
      <c r="Y9" s="61">
        <v>-52.24</v>
      </c>
      <c r="Z9" s="62">
        <v>80358634</v>
      </c>
    </row>
    <row r="10" spans="1:26" ht="25.5">
      <c r="A10" s="63" t="s">
        <v>277</v>
      </c>
      <c r="B10" s="64">
        <f>SUM(B5:B9)</f>
        <v>403813475</v>
      </c>
      <c r="C10" s="64">
        <f>SUM(C5:C9)</f>
        <v>0</v>
      </c>
      <c r="D10" s="65">
        <f aca="true" t="shared" si="0" ref="D10:Z10">SUM(D5:D9)</f>
        <v>471881342</v>
      </c>
      <c r="E10" s="66">
        <f t="shared" si="0"/>
        <v>471881342</v>
      </c>
      <c r="F10" s="66">
        <f t="shared" si="0"/>
        <v>118868024</v>
      </c>
      <c r="G10" s="66">
        <f t="shared" si="0"/>
        <v>14082043</v>
      </c>
      <c r="H10" s="66">
        <f t="shared" si="0"/>
        <v>13024400</v>
      </c>
      <c r="I10" s="66">
        <f t="shared" si="0"/>
        <v>145974467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145974467</v>
      </c>
      <c r="W10" s="66">
        <f t="shared" si="0"/>
        <v>117970337</v>
      </c>
      <c r="X10" s="66">
        <f t="shared" si="0"/>
        <v>28004130</v>
      </c>
      <c r="Y10" s="67">
        <f>+IF(W10&lt;&gt;0,(X10/W10)*100,0)</f>
        <v>23.738280920567345</v>
      </c>
      <c r="Z10" s="68">
        <f t="shared" si="0"/>
        <v>471881342</v>
      </c>
    </row>
    <row r="11" spans="1:26" ht="13.5">
      <c r="A11" s="58" t="s">
        <v>37</v>
      </c>
      <c r="B11" s="19">
        <v>103977528</v>
      </c>
      <c r="C11" s="19">
        <v>0</v>
      </c>
      <c r="D11" s="59">
        <v>122881820</v>
      </c>
      <c r="E11" s="60">
        <v>122881820</v>
      </c>
      <c r="F11" s="60">
        <v>9953118</v>
      </c>
      <c r="G11" s="60">
        <v>10380982</v>
      </c>
      <c r="H11" s="60">
        <v>11502249</v>
      </c>
      <c r="I11" s="60">
        <v>31836349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31836349</v>
      </c>
      <c r="W11" s="60">
        <v>30720455</v>
      </c>
      <c r="X11" s="60">
        <v>1115894</v>
      </c>
      <c r="Y11" s="61">
        <v>3.63</v>
      </c>
      <c r="Z11" s="62">
        <v>122881820</v>
      </c>
    </row>
    <row r="12" spans="1:26" ht="13.5">
      <c r="A12" s="58" t="s">
        <v>38</v>
      </c>
      <c r="B12" s="19">
        <v>5730772</v>
      </c>
      <c r="C12" s="19">
        <v>0</v>
      </c>
      <c r="D12" s="59">
        <v>7189382</v>
      </c>
      <c r="E12" s="60">
        <v>7189382</v>
      </c>
      <c r="F12" s="60">
        <v>503808</v>
      </c>
      <c r="G12" s="60">
        <v>497007</v>
      </c>
      <c r="H12" s="60">
        <v>521483</v>
      </c>
      <c r="I12" s="60">
        <v>1522298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1522298</v>
      </c>
      <c r="W12" s="60">
        <v>1797346</v>
      </c>
      <c r="X12" s="60">
        <v>-275048</v>
      </c>
      <c r="Y12" s="61">
        <v>-15.3</v>
      </c>
      <c r="Z12" s="62">
        <v>7189382</v>
      </c>
    </row>
    <row r="13" spans="1:26" ht="13.5">
      <c r="A13" s="58" t="s">
        <v>278</v>
      </c>
      <c r="B13" s="19">
        <v>25596215</v>
      </c>
      <c r="C13" s="19">
        <v>0</v>
      </c>
      <c r="D13" s="59">
        <v>31600000</v>
      </c>
      <c r="E13" s="60">
        <v>31600000</v>
      </c>
      <c r="F13" s="60">
        <v>2566667</v>
      </c>
      <c r="G13" s="60">
        <v>2566666</v>
      </c>
      <c r="H13" s="60">
        <v>2566666</v>
      </c>
      <c r="I13" s="60">
        <v>7699999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7699999</v>
      </c>
      <c r="W13" s="60">
        <v>7900000</v>
      </c>
      <c r="X13" s="60">
        <v>-200001</v>
      </c>
      <c r="Y13" s="61">
        <v>-2.53</v>
      </c>
      <c r="Z13" s="62">
        <v>31600000</v>
      </c>
    </row>
    <row r="14" spans="1:26" ht="13.5">
      <c r="A14" s="58" t="s">
        <v>40</v>
      </c>
      <c r="B14" s="19">
        <v>9756882</v>
      </c>
      <c r="C14" s="19">
        <v>0</v>
      </c>
      <c r="D14" s="59">
        <v>12100000</v>
      </c>
      <c r="E14" s="60">
        <v>12100000</v>
      </c>
      <c r="F14" s="60">
        <v>0</v>
      </c>
      <c r="G14" s="60">
        <v>0</v>
      </c>
      <c r="H14" s="60">
        <v>3680460</v>
      </c>
      <c r="I14" s="60">
        <v>3680460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3680460</v>
      </c>
      <c r="W14" s="60">
        <v>3025000</v>
      </c>
      <c r="X14" s="60">
        <v>655460</v>
      </c>
      <c r="Y14" s="61">
        <v>21.67</v>
      </c>
      <c r="Z14" s="62">
        <v>12100000</v>
      </c>
    </row>
    <row r="15" spans="1:26" ht="13.5">
      <c r="A15" s="58" t="s">
        <v>41</v>
      </c>
      <c r="B15" s="19">
        <v>92183324</v>
      </c>
      <c r="C15" s="19">
        <v>0</v>
      </c>
      <c r="D15" s="59">
        <v>77618974</v>
      </c>
      <c r="E15" s="60">
        <v>77618974</v>
      </c>
      <c r="F15" s="60">
        <v>5119294</v>
      </c>
      <c r="G15" s="60">
        <v>9073036</v>
      </c>
      <c r="H15" s="60">
        <v>10199913</v>
      </c>
      <c r="I15" s="60">
        <v>24392243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24392243</v>
      </c>
      <c r="W15" s="60">
        <v>19404744</v>
      </c>
      <c r="X15" s="60">
        <v>4987499</v>
      </c>
      <c r="Y15" s="61">
        <v>25.7</v>
      </c>
      <c r="Z15" s="62">
        <v>77618974</v>
      </c>
    </row>
    <row r="16" spans="1:26" ht="13.5">
      <c r="A16" s="69" t="s">
        <v>42</v>
      </c>
      <c r="B16" s="19">
        <v>45605916</v>
      </c>
      <c r="C16" s="19">
        <v>0</v>
      </c>
      <c r="D16" s="59">
        <v>26039973</v>
      </c>
      <c r="E16" s="60">
        <v>26039973</v>
      </c>
      <c r="F16" s="60">
        <v>0</v>
      </c>
      <c r="G16" s="60">
        <v>448715</v>
      </c>
      <c r="H16" s="60">
        <v>2311797</v>
      </c>
      <c r="I16" s="60">
        <v>2760512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2760512</v>
      </c>
      <c r="W16" s="60">
        <v>6509993</v>
      </c>
      <c r="X16" s="60">
        <v>-3749481</v>
      </c>
      <c r="Y16" s="61">
        <v>-57.6</v>
      </c>
      <c r="Z16" s="62">
        <v>26039973</v>
      </c>
    </row>
    <row r="17" spans="1:26" ht="13.5">
      <c r="A17" s="58" t="s">
        <v>43</v>
      </c>
      <c r="B17" s="19">
        <v>151387262</v>
      </c>
      <c r="C17" s="19">
        <v>0</v>
      </c>
      <c r="D17" s="59">
        <v>169541202</v>
      </c>
      <c r="E17" s="60">
        <v>169541202</v>
      </c>
      <c r="F17" s="60">
        <v>19909238</v>
      </c>
      <c r="G17" s="60">
        <v>17501641</v>
      </c>
      <c r="H17" s="60">
        <v>12487051</v>
      </c>
      <c r="I17" s="60">
        <v>49897930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49897930</v>
      </c>
      <c r="W17" s="60">
        <v>42385301</v>
      </c>
      <c r="X17" s="60">
        <v>7512629</v>
      </c>
      <c r="Y17" s="61">
        <v>17.72</v>
      </c>
      <c r="Z17" s="62">
        <v>169541202</v>
      </c>
    </row>
    <row r="18" spans="1:26" ht="13.5">
      <c r="A18" s="70" t="s">
        <v>44</v>
      </c>
      <c r="B18" s="71">
        <f>SUM(B11:B17)</f>
        <v>434237899</v>
      </c>
      <c r="C18" s="71">
        <f>SUM(C11:C17)</f>
        <v>0</v>
      </c>
      <c r="D18" s="72">
        <f aca="true" t="shared" si="1" ref="D18:Z18">SUM(D11:D17)</f>
        <v>446971351</v>
      </c>
      <c r="E18" s="73">
        <f t="shared" si="1"/>
        <v>446971351</v>
      </c>
      <c r="F18" s="73">
        <f t="shared" si="1"/>
        <v>38052125</v>
      </c>
      <c r="G18" s="73">
        <f t="shared" si="1"/>
        <v>40468047</v>
      </c>
      <c r="H18" s="73">
        <f t="shared" si="1"/>
        <v>43269619</v>
      </c>
      <c r="I18" s="73">
        <f t="shared" si="1"/>
        <v>121789791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121789791</v>
      </c>
      <c r="W18" s="73">
        <f t="shared" si="1"/>
        <v>111742839</v>
      </c>
      <c r="X18" s="73">
        <f t="shared" si="1"/>
        <v>10046952</v>
      </c>
      <c r="Y18" s="67">
        <f>+IF(W18&lt;&gt;0,(X18/W18)*100,0)</f>
        <v>8.991137230726705</v>
      </c>
      <c r="Z18" s="74">
        <f t="shared" si="1"/>
        <v>446971351</v>
      </c>
    </row>
    <row r="19" spans="1:26" ht="13.5">
      <c r="A19" s="70" t="s">
        <v>45</v>
      </c>
      <c r="B19" s="75">
        <f>+B10-B18</f>
        <v>-30424424</v>
      </c>
      <c r="C19" s="75">
        <f>+C10-C18</f>
        <v>0</v>
      </c>
      <c r="D19" s="76">
        <f aca="true" t="shared" si="2" ref="D19:Z19">+D10-D18</f>
        <v>24909991</v>
      </c>
      <c r="E19" s="77">
        <f t="shared" si="2"/>
        <v>24909991</v>
      </c>
      <c r="F19" s="77">
        <f t="shared" si="2"/>
        <v>80815899</v>
      </c>
      <c r="G19" s="77">
        <f t="shared" si="2"/>
        <v>-26386004</v>
      </c>
      <c r="H19" s="77">
        <f t="shared" si="2"/>
        <v>-30245219</v>
      </c>
      <c r="I19" s="77">
        <f t="shared" si="2"/>
        <v>24184676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24184676</v>
      </c>
      <c r="W19" s="77">
        <f>IF(E10=E18,0,W10-W18)</f>
        <v>6227498</v>
      </c>
      <c r="X19" s="77">
        <f t="shared" si="2"/>
        <v>17957178</v>
      </c>
      <c r="Y19" s="78">
        <f>+IF(W19&lt;&gt;0,(X19/W19)*100,0)</f>
        <v>288.35301111297025</v>
      </c>
      <c r="Z19" s="79">
        <f t="shared" si="2"/>
        <v>24909991</v>
      </c>
    </row>
    <row r="20" spans="1:26" ht="13.5">
      <c r="A20" s="58" t="s">
        <v>46</v>
      </c>
      <c r="B20" s="19">
        <v>312942946</v>
      </c>
      <c r="C20" s="19">
        <v>0</v>
      </c>
      <c r="D20" s="59">
        <v>322365789</v>
      </c>
      <c r="E20" s="60">
        <v>322365789</v>
      </c>
      <c r="F20" s="60">
        <v>2326789</v>
      </c>
      <c r="G20" s="60">
        <v>13193292</v>
      </c>
      <c r="H20" s="60">
        <v>16442600</v>
      </c>
      <c r="I20" s="60">
        <v>31962681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31962681</v>
      </c>
      <c r="W20" s="60">
        <v>80591447</v>
      </c>
      <c r="X20" s="60">
        <v>-48628766</v>
      </c>
      <c r="Y20" s="61">
        <v>-60.34</v>
      </c>
      <c r="Z20" s="62">
        <v>322365789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282518522</v>
      </c>
      <c r="C22" s="86">
        <f>SUM(C19:C21)</f>
        <v>0</v>
      </c>
      <c r="D22" s="87">
        <f aca="true" t="shared" si="3" ref="D22:Z22">SUM(D19:D21)</f>
        <v>347275780</v>
      </c>
      <c r="E22" s="88">
        <f t="shared" si="3"/>
        <v>347275780</v>
      </c>
      <c r="F22" s="88">
        <f t="shared" si="3"/>
        <v>83142688</v>
      </c>
      <c r="G22" s="88">
        <f t="shared" si="3"/>
        <v>-13192712</v>
      </c>
      <c r="H22" s="88">
        <f t="shared" si="3"/>
        <v>-13802619</v>
      </c>
      <c r="I22" s="88">
        <f t="shared" si="3"/>
        <v>56147357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56147357</v>
      </c>
      <c r="W22" s="88">
        <f t="shared" si="3"/>
        <v>86818945</v>
      </c>
      <c r="X22" s="88">
        <f t="shared" si="3"/>
        <v>-30671588</v>
      </c>
      <c r="Y22" s="89">
        <f>+IF(W22&lt;&gt;0,(X22/W22)*100,0)</f>
        <v>-35.328220125227276</v>
      </c>
      <c r="Z22" s="90">
        <f t="shared" si="3"/>
        <v>347275780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282518522</v>
      </c>
      <c r="C24" s="75">
        <f>SUM(C22:C23)</f>
        <v>0</v>
      </c>
      <c r="D24" s="76">
        <f aca="true" t="shared" si="4" ref="D24:Z24">SUM(D22:D23)</f>
        <v>347275780</v>
      </c>
      <c r="E24" s="77">
        <f t="shared" si="4"/>
        <v>347275780</v>
      </c>
      <c r="F24" s="77">
        <f t="shared" si="4"/>
        <v>83142688</v>
      </c>
      <c r="G24" s="77">
        <f t="shared" si="4"/>
        <v>-13192712</v>
      </c>
      <c r="H24" s="77">
        <f t="shared" si="4"/>
        <v>-13802619</v>
      </c>
      <c r="I24" s="77">
        <f t="shared" si="4"/>
        <v>56147357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56147357</v>
      </c>
      <c r="W24" s="77">
        <f t="shared" si="4"/>
        <v>86818945</v>
      </c>
      <c r="X24" s="77">
        <f t="shared" si="4"/>
        <v>-30671588</v>
      </c>
      <c r="Y24" s="78">
        <f>+IF(W24&lt;&gt;0,(X24/W24)*100,0)</f>
        <v>-35.328220125227276</v>
      </c>
      <c r="Z24" s="79">
        <f t="shared" si="4"/>
        <v>347275780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294502500</v>
      </c>
      <c r="C27" s="22">
        <v>0</v>
      </c>
      <c r="D27" s="99">
        <v>352455123</v>
      </c>
      <c r="E27" s="100">
        <v>352455123</v>
      </c>
      <c r="F27" s="100">
        <v>5363551</v>
      </c>
      <c r="G27" s="100">
        <v>22439810</v>
      </c>
      <c r="H27" s="100">
        <v>15690956</v>
      </c>
      <c r="I27" s="100">
        <v>43494317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43494317</v>
      </c>
      <c r="W27" s="100">
        <v>88113781</v>
      </c>
      <c r="X27" s="100">
        <v>-44619464</v>
      </c>
      <c r="Y27" s="101">
        <v>-50.64</v>
      </c>
      <c r="Z27" s="102">
        <v>352455123</v>
      </c>
    </row>
    <row r="28" spans="1:26" ht="13.5">
      <c r="A28" s="103" t="s">
        <v>46</v>
      </c>
      <c r="B28" s="19">
        <v>176946304</v>
      </c>
      <c r="C28" s="19">
        <v>0</v>
      </c>
      <c r="D28" s="59">
        <v>208330702</v>
      </c>
      <c r="E28" s="60">
        <v>208330702</v>
      </c>
      <c r="F28" s="60">
        <v>3238253</v>
      </c>
      <c r="G28" s="60">
        <v>14884653</v>
      </c>
      <c r="H28" s="60">
        <v>12067119</v>
      </c>
      <c r="I28" s="60">
        <v>30190025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30190025</v>
      </c>
      <c r="W28" s="60">
        <v>52082676</v>
      </c>
      <c r="X28" s="60">
        <v>-21892651</v>
      </c>
      <c r="Y28" s="61">
        <v>-42.03</v>
      </c>
      <c r="Z28" s="62">
        <v>208330702</v>
      </c>
    </row>
    <row r="29" spans="1:26" ht="13.5">
      <c r="A29" s="58" t="s">
        <v>282</v>
      </c>
      <c r="B29" s="19">
        <v>87719298</v>
      </c>
      <c r="C29" s="19">
        <v>0</v>
      </c>
      <c r="D29" s="59">
        <v>114035088</v>
      </c>
      <c r="E29" s="60">
        <v>114035088</v>
      </c>
      <c r="F29" s="60">
        <v>1113312</v>
      </c>
      <c r="G29" s="60">
        <v>6058318</v>
      </c>
      <c r="H29" s="60">
        <v>6427914</v>
      </c>
      <c r="I29" s="60">
        <v>13599544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13599544</v>
      </c>
      <c r="W29" s="60">
        <v>28508772</v>
      </c>
      <c r="X29" s="60">
        <v>-14909228</v>
      </c>
      <c r="Y29" s="61">
        <v>-52.3</v>
      </c>
      <c r="Z29" s="62">
        <v>114035088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29836898</v>
      </c>
      <c r="C31" s="19">
        <v>0</v>
      </c>
      <c r="D31" s="59">
        <v>30089333</v>
      </c>
      <c r="E31" s="60">
        <v>30089333</v>
      </c>
      <c r="F31" s="60">
        <v>1011986</v>
      </c>
      <c r="G31" s="60">
        <v>1496839</v>
      </c>
      <c r="H31" s="60">
        <v>-2804077</v>
      </c>
      <c r="I31" s="60">
        <v>-295252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-295252</v>
      </c>
      <c r="W31" s="60">
        <v>7522333</v>
      </c>
      <c r="X31" s="60">
        <v>-7817585</v>
      </c>
      <c r="Y31" s="61">
        <v>-103.93</v>
      </c>
      <c r="Z31" s="62">
        <v>30089333</v>
      </c>
    </row>
    <row r="32" spans="1:26" ht="13.5">
      <c r="A32" s="70" t="s">
        <v>54</v>
      </c>
      <c r="B32" s="22">
        <f>SUM(B28:B31)</f>
        <v>294502500</v>
      </c>
      <c r="C32" s="22">
        <f>SUM(C28:C31)</f>
        <v>0</v>
      </c>
      <c r="D32" s="99">
        <f aca="true" t="shared" si="5" ref="D32:Z32">SUM(D28:D31)</f>
        <v>352455123</v>
      </c>
      <c r="E32" s="100">
        <f t="shared" si="5"/>
        <v>352455123</v>
      </c>
      <c r="F32" s="100">
        <f t="shared" si="5"/>
        <v>5363551</v>
      </c>
      <c r="G32" s="100">
        <f t="shared" si="5"/>
        <v>22439810</v>
      </c>
      <c r="H32" s="100">
        <f t="shared" si="5"/>
        <v>15690956</v>
      </c>
      <c r="I32" s="100">
        <f t="shared" si="5"/>
        <v>43494317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43494317</v>
      </c>
      <c r="W32" s="100">
        <f t="shared" si="5"/>
        <v>88113781</v>
      </c>
      <c r="X32" s="100">
        <f t="shared" si="5"/>
        <v>-44619464</v>
      </c>
      <c r="Y32" s="101">
        <f>+IF(W32&lt;&gt;0,(X32/W32)*100,0)</f>
        <v>-50.63846255786027</v>
      </c>
      <c r="Z32" s="102">
        <f t="shared" si="5"/>
        <v>352455123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157187422</v>
      </c>
      <c r="C35" s="19">
        <v>0</v>
      </c>
      <c r="D35" s="59">
        <v>105343098</v>
      </c>
      <c r="E35" s="60">
        <v>105343098</v>
      </c>
      <c r="F35" s="60">
        <v>228613483</v>
      </c>
      <c r="G35" s="60">
        <v>203133728</v>
      </c>
      <c r="H35" s="60">
        <v>176260821</v>
      </c>
      <c r="I35" s="60">
        <v>176260821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176260821</v>
      </c>
      <c r="W35" s="60">
        <v>26335775</v>
      </c>
      <c r="X35" s="60">
        <v>149925046</v>
      </c>
      <c r="Y35" s="61">
        <v>569.28</v>
      </c>
      <c r="Z35" s="62">
        <v>105343098</v>
      </c>
    </row>
    <row r="36" spans="1:26" ht="13.5">
      <c r="A36" s="58" t="s">
        <v>57</v>
      </c>
      <c r="B36" s="19">
        <v>1182989840</v>
      </c>
      <c r="C36" s="19">
        <v>0</v>
      </c>
      <c r="D36" s="59">
        <v>1534177124</v>
      </c>
      <c r="E36" s="60">
        <v>1534177124</v>
      </c>
      <c r="F36" s="60">
        <v>1185908462</v>
      </c>
      <c r="G36" s="60">
        <v>1205903344</v>
      </c>
      <c r="H36" s="60">
        <v>1219068297</v>
      </c>
      <c r="I36" s="60">
        <v>1219068297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1219068297</v>
      </c>
      <c r="W36" s="60">
        <v>383544281</v>
      </c>
      <c r="X36" s="60">
        <v>835524016</v>
      </c>
      <c r="Y36" s="61">
        <v>217.84</v>
      </c>
      <c r="Z36" s="62">
        <v>1534177124</v>
      </c>
    </row>
    <row r="37" spans="1:26" ht="13.5">
      <c r="A37" s="58" t="s">
        <v>58</v>
      </c>
      <c r="B37" s="19">
        <v>154381699</v>
      </c>
      <c r="C37" s="19">
        <v>0</v>
      </c>
      <c r="D37" s="59">
        <v>56272674</v>
      </c>
      <c r="E37" s="60">
        <v>56272674</v>
      </c>
      <c r="F37" s="60">
        <v>163314580</v>
      </c>
      <c r="G37" s="60">
        <v>153321973</v>
      </c>
      <c r="H37" s="60">
        <v>155241408</v>
      </c>
      <c r="I37" s="60">
        <v>155241408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155241408</v>
      </c>
      <c r="W37" s="60">
        <v>14068169</v>
      </c>
      <c r="X37" s="60">
        <v>141173239</v>
      </c>
      <c r="Y37" s="61">
        <v>1003.49</v>
      </c>
      <c r="Z37" s="62">
        <v>56272674</v>
      </c>
    </row>
    <row r="38" spans="1:26" ht="13.5">
      <c r="A38" s="58" t="s">
        <v>59</v>
      </c>
      <c r="B38" s="19">
        <v>95416231</v>
      </c>
      <c r="C38" s="19">
        <v>0</v>
      </c>
      <c r="D38" s="59">
        <v>96364767</v>
      </c>
      <c r="E38" s="60">
        <v>96364767</v>
      </c>
      <c r="F38" s="60">
        <v>95510293</v>
      </c>
      <c r="G38" s="60">
        <v>95604356</v>
      </c>
      <c r="H38" s="60">
        <v>93964155</v>
      </c>
      <c r="I38" s="60">
        <v>93964155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93964155</v>
      </c>
      <c r="W38" s="60">
        <v>24091192</v>
      </c>
      <c r="X38" s="60">
        <v>69872963</v>
      </c>
      <c r="Y38" s="61">
        <v>290.04</v>
      </c>
      <c r="Z38" s="62">
        <v>96364767</v>
      </c>
    </row>
    <row r="39" spans="1:26" ht="13.5">
      <c r="A39" s="58" t="s">
        <v>60</v>
      </c>
      <c r="B39" s="19">
        <v>1090379332</v>
      </c>
      <c r="C39" s="19">
        <v>0</v>
      </c>
      <c r="D39" s="59">
        <v>1486882781</v>
      </c>
      <c r="E39" s="60">
        <v>1486882781</v>
      </c>
      <c r="F39" s="60">
        <v>1155697072</v>
      </c>
      <c r="G39" s="60">
        <v>1160110743</v>
      </c>
      <c r="H39" s="60">
        <v>1146123555</v>
      </c>
      <c r="I39" s="60">
        <v>1146123555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1146123555</v>
      </c>
      <c r="W39" s="60">
        <v>371720695</v>
      </c>
      <c r="X39" s="60">
        <v>774402860</v>
      </c>
      <c r="Y39" s="61">
        <v>208.33</v>
      </c>
      <c r="Z39" s="62">
        <v>1486882781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199277632</v>
      </c>
      <c r="C42" s="19">
        <v>0</v>
      </c>
      <c r="D42" s="59">
        <v>256417298</v>
      </c>
      <c r="E42" s="60">
        <v>256417298</v>
      </c>
      <c r="F42" s="60">
        <v>94330530</v>
      </c>
      <c r="G42" s="60">
        <v>-10483829</v>
      </c>
      <c r="H42" s="60">
        <v>-8713965</v>
      </c>
      <c r="I42" s="60">
        <v>75132736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75132736</v>
      </c>
      <c r="W42" s="60">
        <v>100528481</v>
      </c>
      <c r="X42" s="60">
        <v>-25395745</v>
      </c>
      <c r="Y42" s="61">
        <v>-25.26</v>
      </c>
      <c r="Z42" s="62">
        <v>256417298</v>
      </c>
    </row>
    <row r="43" spans="1:26" ht="13.5">
      <c r="A43" s="58" t="s">
        <v>63</v>
      </c>
      <c r="B43" s="19">
        <v>-204623436</v>
      </c>
      <c r="C43" s="19">
        <v>0</v>
      </c>
      <c r="D43" s="59">
        <v>-239994389</v>
      </c>
      <c r="E43" s="60">
        <v>-239994389</v>
      </c>
      <c r="F43" s="60">
        <v>-5485288</v>
      </c>
      <c r="G43" s="60">
        <v>-22561548</v>
      </c>
      <c r="H43" s="60">
        <v>-15808765</v>
      </c>
      <c r="I43" s="60">
        <v>-43855601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-43855601</v>
      </c>
      <c r="W43" s="60">
        <v>-59998596</v>
      </c>
      <c r="X43" s="60">
        <v>16142995</v>
      </c>
      <c r="Y43" s="61">
        <v>-26.91</v>
      </c>
      <c r="Z43" s="62">
        <v>-239994389</v>
      </c>
    </row>
    <row r="44" spans="1:26" ht="13.5">
      <c r="A44" s="58" t="s">
        <v>64</v>
      </c>
      <c r="B44" s="19">
        <v>-2762074</v>
      </c>
      <c r="C44" s="19">
        <v>0</v>
      </c>
      <c r="D44" s="59">
        <v>-2529525</v>
      </c>
      <c r="E44" s="60">
        <v>-2529525</v>
      </c>
      <c r="F44" s="60">
        <v>0</v>
      </c>
      <c r="G44" s="60">
        <v>0</v>
      </c>
      <c r="H44" s="60">
        <v>-2423323</v>
      </c>
      <c r="I44" s="60">
        <v>-2423323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-2423323</v>
      </c>
      <c r="W44" s="60">
        <v>-1304804</v>
      </c>
      <c r="X44" s="60">
        <v>-1118519</v>
      </c>
      <c r="Y44" s="61">
        <v>85.72</v>
      </c>
      <c r="Z44" s="62">
        <v>-2529525</v>
      </c>
    </row>
    <row r="45" spans="1:26" ht="13.5">
      <c r="A45" s="70" t="s">
        <v>65</v>
      </c>
      <c r="B45" s="22">
        <v>21995407</v>
      </c>
      <c r="C45" s="22">
        <v>0</v>
      </c>
      <c r="D45" s="99">
        <v>55026602</v>
      </c>
      <c r="E45" s="100">
        <v>55026602</v>
      </c>
      <c r="F45" s="100">
        <v>110840649</v>
      </c>
      <c r="G45" s="100">
        <v>77795272</v>
      </c>
      <c r="H45" s="100">
        <v>50849219</v>
      </c>
      <c r="I45" s="100">
        <v>50849219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50849219</v>
      </c>
      <c r="W45" s="100">
        <v>80358299</v>
      </c>
      <c r="X45" s="100">
        <v>-29509080</v>
      </c>
      <c r="Y45" s="101">
        <v>-36.72</v>
      </c>
      <c r="Z45" s="102">
        <v>55026602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11730505</v>
      </c>
      <c r="C49" s="52">
        <v>0</v>
      </c>
      <c r="D49" s="129">
        <v>10318521</v>
      </c>
      <c r="E49" s="54">
        <v>5463916</v>
      </c>
      <c r="F49" s="54">
        <v>0</v>
      </c>
      <c r="G49" s="54">
        <v>0</v>
      </c>
      <c r="H49" s="54">
        <v>0</v>
      </c>
      <c r="I49" s="54">
        <v>4469601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8534486</v>
      </c>
      <c r="W49" s="54">
        <v>119315706</v>
      </c>
      <c r="X49" s="54">
        <v>0</v>
      </c>
      <c r="Y49" s="54">
        <v>0</v>
      </c>
      <c r="Z49" s="130">
        <v>159832735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18223660</v>
      </c>
      <c r="C51" s="52">
        <v>0</v>
      </c>
      <c r="D51" s="129">
        <v>83202</v>
      </c>
      <c r="E51" s="54">
        <v>23640</v>
      </c>
      <c r="F51" s="54">
        <v>0</v>
      </c>
      <c r="G51" s="54">
        <v>0</v>
      </c>
      <c r="H51" s="54">
        <v>0</v>
      </c>
      <c r="I51" s="54">
        <v>228955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244669</v>
      </c>
      <c r="W51" s="54">
        <v>0</v>
      </c>
      <c r="X51" s="54">
        <v>0</v>
      </c>
      <c r="Y51" s="54">
        <v>0</v>
      </c>
      <c r="Z51" s="130">
        <v>18804126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76.50271033975577</v>
      </c>
      <c r="C58" s="5">
        <f>IF(C67=0,0,+(C76/C67)*100)</f>
        <v>0</v>
      </c>
      <c r="D58" s="6">
        <f aca="true" t="shared" si="6" ref="D58:Z58">IF(D67=0,0,+(D76/D67)*100)</f>
        <v>73.79382123351404</v>
      </c>
      <c r="E58" s="7">
        <f t="shared" si="6"/>
        <v>73.79382123351404</v>
      </c>
      <c r="F58" s="7">
        <f t="shared" si="6"/>
        <v>69.85833954858633</v>
      </c>
      <c r="G58" s="7">
        <f t="shared" si="6"/>
        <v>80.81977914653548</v>
      </c>
      <c r="H58" s="7">
        <f t="shared" si="6"/>
        <v>81.97380626481964</v>
      </c>
      <c r="I58" s="7">
        <f t="shared" si="6"/>
        <v>76.96801516740267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76.96801516740267</v>
      </c>
      <c r="W58" s="7">
        <f t="shared" si="6"/>
        <v>73.14708119094342</v>
      </c>
      <c r="X58" s="7">
        <f t="shared" si="6"/>
        <v>0</v>
      </c>
      <c r="Y58" s="7">
        <f t="shared" si="6"/>
        <v>0</v>
      </c>
      <c r="Z58" s="8">
        <f t="shared" si="6"/>
        <v>73.79382123351404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87.76270718809802</v>
      </c>
      <c r="C60" s="12">
        <f t="shared" si="7"/>
        <v>0</v>
      </c>
      <c r="D60" s="3">
        <f t="shared" si="7"/>
        <v>85.39546793734608</v>
      </c>
      <c r="E60" s="13">
        <f t="shared" si="7"/>
        <v>85.39546793734608</v>
      </c>
      <c r="F60" s="13">
        <f t="shared" si="7"/>
        <v>77.86233446136269</v>
      </c>
      <c r="G60" s="13">
        <f t="shared" si="7"/>
        <v>91.82990081080966</v>
      </c>
      <c r="H60" s="13">
        <f t="shared" si="7"/>
        <v>94.82067439296074</v>
      </c>
      <c r="I60" s="13">
        <f t="shared" si="7"/>
        <v>87.26580291015934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87.26580291015934</v>
      </c>
      <c r="W60" s="13">
        <f t="shared" si="7"/>
        <v>84.64705049131118</v>
      </c>
      <c r="X60" s="13">
        <f t="shared" si="7"/>
        <v>0</v>
      </c>
      <c r="Y60" s="13">
        <f t="shared" si="7"/>
        <v>0</v>
      </c>
      <c r="Z60" s="14">
        <f t="shared" si="7"/>
        <v>85.39546793734608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88.70250221245283</v>
      </c>
      <c r="C62" s="12">
        <f t="shared" si="7"/>
        <v>0</v>
      </c>
      <c r="D62" s="3">
        <f t="shared" si="7"/>
        <v>85.000005607341</v>
      </c>
      <c r="E62" s="13">
        <f t="shared" si="7"/>
        <v>85.000005607341</v>
      </c>
      <c r="F62" s="13">
        <f t="shared" si="7"/>
        <v>73.48514916019107</v>
      </c>
      <c r="G62" s="13">
        <f t="shared" si="7"/>
        <v>91.90229847460553</v>
      </c>
      <c r="H62" s="13">
        <f t="shared" si="7"/>
        <v>104.40501692894104</v>
      </c>
      <c r="I62" s="13">
        <f t="shared" si="7"/>
        <v>87.60912657512249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87.60912657512249</v>
      </c>
      <c r="W62" s="13">
        <f t="shared" si="7"/>
        <v>84.23704553947013</v>
      </c>
      <c r="X62" s="13">
        <f t="shared" si="7"/>
        <v>0</v>
      </c>
      <c r="Y62" s="13">
        <f t="shared" si="7"/>
        <v>0</v>
      </c>
      <c r="Z62" s="14">
        <f t="shared" si="7"/>
        <v>85.000005607341</v>
      </c>
    </row>
    <row r="63" spans="1:26" ht="13.5">
      <c r="A63" s="39" t="s">
        <v>105</v>
      </c>
      <c r="B63" s="12">
        <f t="shared" si="7"/>
        <v>85.211505766388</v>
      </c>
      <c r="C63" s="12">
        <f t="shared" si="7"/>
        <v>0</v>
      </c>
      <c r="D63" s="3">
        <f t="shared" si="7"/>
        <v>84.9999979766764</v>
      </c>
      <c r="E63" s="13">
        <f t="shared" si="7"/>
        <v>84.9999979766764</v>
      </c>
      <c r="F63" s="13">
        <f t="shared" si="7"/>
        <v>88.17067700394114</v>
      </c>
      <c r="G63" s="13">
        <f t="shared" si="7"/>
        <v>77.15796679165733</v>
      </c>
      <c r="H63" s="13">
        <f t="shared" si="7"/>
        <v>57.50402088485117</v>
      </c>
      <c r="I63" s="13">
        <f t="shared" si="7"/>
        <v>72.42963264254728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72.42963264254728</v>
      </c>
      <c r="W63" s="13">
        <f t="shared" si="7"/>
        <v>84.2026995528802</v>
      </c>
      <c r="X63" s="13">
        <f t="shared" si="7"/>
        <v>0</v>
      </c>
      <c r="Y63" s="13">
        <f t="shared" si="7"/>
        <v>0</v>
      </c>
      <c r="Z63" s="14">
        <f t="shared" si="7"/>
        <v>84.9999979766764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80.35850236063929</v>
      </c>
      <c r="C65" s="12">
        <f t="shared" si="7"/>
        <v>0</v>
      </c>
      <c r="D65" s="3">
        <f t="shared" si="7"/>
        <v>100.0001423250505</v>
      </c>
      <c r="E65" s="13">
        <f t="shared" si="7"/>
        <v>100.0001423250505</v>
      </c>
      <c r="F65" s="13">
        <f t="shared" si="7"/>
        <v>5099.403782894737</v>
      </c>
      <c r="G65" s="13">
        <f t="shared" si="7"/>
        <v>12909.297297297297</v>
      </c>
      <c r="H65" s="13">
        <f t="shared" si="7"/>
        <v>5394.225285171103</v>
      </c>
      <c r="I65" s="13">
        <f t="shared" si="7"/>
        <v>6535.854239150339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6535.854239150339</v>
      </c>
      <c r="W65" s="13">
        <f t="shared" si="7"/>
        <v>100.0001423250505</v>
      </c>
      <c r="X65" s="13">
        <f t="shared" si="7"/>
        <v>0</v>
      </c>
      <c r="Y65" s="13">
        <f t="shared" si="7"/>
        <v>0</v>
      </c>
      <c r="Z65" s="14">
        <f t="shared" si="7"/>
        <v>100.0001423250505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116447209</v>
      </c>
      <c r="C67" s="24"/>
      <c r="D67" s="25">
        <v>123362228</v>
      </c>
      <c r="E67" s="26">
        <v>123362228</v>
      </c>
      <c r="F67" s="26">
        <v>11835131</v>
      </c>
      <c r="G67" s="26">
        <v>9849970</v>
      </c>
      <c r="H67" s="26">
        <v>9230146</v>
      </c>
      <c r="I67" s="26">
        <v>30915247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30915247</v>
      </c>
      <c r="W67" s="26">
        <v>30840558</v>
      </c>
      <c r="X67" s="26"/>
      <c r="Y67" s="25"/>
      <c r="Z67" s="27">
        <v>123362228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101506977</v>
      </c>
      <c r="C69" s="19"/>
      <c r="D69" s="20">
        <v>106602498</v>
      </c>
      <c r="E69" s="21">
        <v>106602498</v>
      </c>
      <c r="F69" s="21">
        <v>10618518</v>
      </c>
      <c r="G69" s="21">
        <v>8668989</v>
      </c>
      <c r="H69" s="21">
        <v>7979591</v>
      </c>
      <c r="I69" s="21">
        <v>27267098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27267098</v>
      </c>
      <c r="W69" s="21">
        <v>26650625</v>
      </c>
      <c r="X69" s="21"/>
      <c r="Y69" s="20"/>
      <c r="Z69" s="23">
        <v>106602498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80345216</v>
      </c>
      <c r="C71" s="19"/>
      <c r="D71" s="20">
        <v>86493759</v>
      </c>
      <c r="E71" s="21">
        <v>86493759</v>
      </c>
      <c r="F71" s="21">
        <v>9113323</v>
      </c>
      <c r="G71" s="21">
        <v>7016349</v>
      </c>
      <c r="H71" s="21">
        <v>5870125</v>
      </c>
      <c r="I71" s="21">
        <v>21999797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21999797</v>
      </c>
      <c r="W71" s="21">
        <v>21623440</v>
      </c>
      <c r="X71" s="21"/>
      <c r="Y71" s="20"/>
      <c r="Z71" s="23">
        <v>86493759</v>
      </c>
    </row>
    <row r="72" spans="1:26" ht="13.5" hidden="1">
      <c r="A72" s="39" t="s">
        <v>105</v>
      </c>
      <c r="B72" s="19">
        <v>16727369</v>
      </c>
      <c r="C72" s="19"/>
      <c r="D72" s="20">
        <v>17298271</v>
      </c>
      <c r="E72" s="21">
        <v>17298271</v>
      </c>
      <c r="F72" s="21">
        <v>1500331</v>
      </c>
      <c r="G72" s="21">
        <v>1650790</v>
      </c>
      <c r="H72" s="21">
        <v>2105258</v>
      </c>
      <c r="I72" s="21">
        <v>5256379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5256379</v>
      </c>
      <c r="W72" s="21">
        <v>4324568</v>
      </c>
      <c r="X72" s="21"/>
      <c r="Y72" s="20"/>
      <c r="Z72" s="23">
        <v>17298271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4434392</v>
      </c>
      <c r="C74" s="19"/>
      <c r="D74" s="20">
        <v>2810468</v>
      </c>
      <c r="E74" s="21">
        <v>2810468</v>
      </c>
      <c r="F74" s="21">
        <v>4864</v>
      </c>
      <c r="G74" s="21">
        <v>1850</v>
      </c>
      <c r="H74" s="21">
        <v>4208</v>
      </c>
      <c r="I74" s="21">
        <v>10922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10922</v>
      </c>
      <c r="W74" s="21">
        <v>702617</v>
      </c>
      <c r="X74" s="21"/>
      <c r="Y74" s="20"/>
      <c r="Z74" s="23">
        <v>2810468</v>
      </c>
    </row>
    <row r="75" spans="1:26" ht="13.5" hidden="1">
      <c r="A75" s="40" t="s">
        <v>110</v>
      </c>
      <c r="B75" s="28">
        <v>14940232</v>
      </c>
      <c r="C75" s="28"/>
      <c r="D75" s="29">
        <v>16759730</v>
      </c>
      <c r="E75" s="30">
        <v>16759730</v>
      </c>
      <c r="F75" s="30">
        <v>1216613</v>
      </c>
      <c r="G75" s="30">
        <v>1180981</v>
      </c>
      <c r="H75" s="30">
        <v>1250555</v>
      </c>
      <c r="I75" s="30">
        <v>3648149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3648149</v>
      </c>
      <c r="W75" s="30">
        <v>4189933</v>
      </c>
      <c r="X75" s="30"/>
      <c r="Y75" s="29"/>
      <c r="Z75" s="31">
        <v>16759730</v>
      </c>
    </row>
    <row r="76" spans="1:26" ht="13.5" hidden="1">
      <c r="A76" s="42" t="s">
        <v>286</v>
      </c>
      <c r="B76" s="32">
        <v>89085271</v>
      </c>
      <c r="C76" s="32"/>
      <c r="D76" s="33">
        <v>91033702</v>
      </c>
      <c r="E76" s="34">
        <v>91033702</v>
      </c>
      <c r="F76" s="34">
        <v>8267826</v>
      </c>
      <c r="G76" s="34">
        <v>7960724</v>
      </c>
      <c r="H76" s="34">
        <v>7566302</v>
      </c>
      <c r="I76" s="34">
        <v>23794852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23794852</v>
      </c>
      <c r="W76" s="34">
        <v>22558968</v>
      </c>
      <c r="X76" s="34"/>
      <c r="Y76" s="33"/>
      <c r="Z76" s="35">
        <v>91033702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89085271</v>
      </c>
      <c r="C78" s="19"/>
      <c r="D78" s="20">
        <v>91033702</v>
      </c>
      <c r="E78" s="21">
        <v>91033702</v>
      </c>
      <c r="F78" s="21">
        <v>8267826</v>
      </c>
      <c r="G78" s="21">
        <v>7960724</v>
      </c>
      <c r="H78" s="21">
        <v>7566302</v>
      </c>
      <c r="I78" s="21">
        <v>23794852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23794852</v>
      </c>
      <c r="W78" s="21">
        <v>22558968</v>
      </c>
      <c r="X78" s="21"/>
      <c r="Y78" s="20"/>
      <c r="Z78" s="23">
        <v>91033702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71268217</v>
      </c>
      <c r="C80" s="19"/>
      <c r="D80" s="20">
        <v>73519700</v>
      </c>
      <c r="E80" s="21">
        <v>73519700</v>
      </c>
      <c r="F80" s="21">
        <v>6696939</v>
      </c>
      <c r="G80" s="21">
        <v>6448186</v>
      </c>
      <c r="H80" s="21">
        <v>6128705</v>
      </c>
      <c r="I80" s="21">
        <v>19273830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19273830</v>
      </c>
      <c r="W80" s="21">
        <v>18214947</v>
      </c>
      <c r="X80" s="21"/>
      <c r="Y80" s="20"/>
      <c r="Z80" s="23">
        <v>73519700</v>
      </c>
    </row>
    <row r="81" spans="1:26" ht="13.5" hidden="1">
      <c r="A81" s="39" t="s">
        <v>105</v>
      </c>
      <c r="B81" s="19">
        <v>14253643</v>
      </c>
      <c r="C81" s="19"/>
      <c r="D81" s="20">
        <v>14703530</v>
      </c>
      <c r="E81" s="21">
        <v>14703530</v>
      </c>
      <c r="F81" s="21">
        <v>1322852</v>
      </c>
      <c r="G81" s="21">
        <v>1273716</v>
      </c>
      <c r="H81" s="21">
        <v>1210608</v>
      </c>
      <c r="I81" s="21">
        <v>3807176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3807176</v>
      </c>
      <c r="W81" s="21">
        <v>3641403</v>
      </c>
      <c r="X81" s="21"/>
      <c r="Y81" s="20"/>
      <c r="Z81" s="23">
        <v>14703530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3563411</v>
      </c>
      <c r="C83" s="19"/>
      <c r="D83" s="20">
        <v>2810472</v>
      </c>
      <c r="E83" s="21">
        <v>2810472</v>
      </c>
      <c r="F83" s="21">
        <v>248035</v>
      </c>
      <c r="G83" s="21">
        <v>238822</v>
      </c>
      <c r="H83" s="21">
        <v>226989</v>
      </c>
      <c r="I83" s="21">
        <v>713846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713846</v>
      </c>
      <c r="W83" s="21">
        <v>702618</v>
      </c>
      <c r="X83" s="21"/>
      <c r="Y83" s="20"/>
      <c r="Z83" s="23">
        <v>2810472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15770000</v>
      </c>
      <c r="F5" s="358">
        <f t="shared" si="0"/>
        <v>15770000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3942500</v>
      </c>
      <c r="Y5" s="358">
        <f t="shared" si="0"/>
        <v>-3942500</v>
      </c>
      <c r="Z5" s="359">
        <f>+IF(X5&lt;&gt;0,+(Y5/X5)*100,0)</f>
        <v>-100</v>
      </c>
      <c r="AA5" s="360">
        <f>+AA6+AA8+AA11+AA13+AA15</f>
        <v>15770000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13230000</v>
      </c>
      <c r="F11" s="364">
        <f t="shared" si="3"/>
        <v>13230000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3307500</v>
      </c>
      <c r="Y11" s="364">
        <f t="shared" si="3"/>
        <v>-3307500</v>
      </c>
      <c r="Z11" s="365">
        <f>+IF(X11&lt;&gt;0,+(Y11/X11)*100,0)</f>
        <v>-100</v>
      </c>
      <c r="AA11" s="366">
        <f t="shared" si="3"/>
        <v>13230000</v>
      </c>
    </row>
    <row r="12" spans="1:27" ht="13.5">
      <c r="A12" s="291" t="s">
        <v>231</v>
      </c>
      <c r="B12" s="136"/>
      <c r="C12" s="60"/>
      <c r="D12" s="340"/>
      <c r="E12" s="60">
        <v>13230000</v>
      </c>
      <c r="F12" s="59">
        <v>13230000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3307500</v>
      </c>
      <c r="Y12" s="59">
        <v>-3307500</v>
      </c>
      <c r="Z12" s="61">
        <v>-100</v>
      </c>
      <c r="AA12" s="62">
        <v>13230000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2540000</v>
      </c>
      <c r="F13" s="342">
        <f t="shared" si="4"/>
        <v>2540000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635000</v>
      </c>
      <c r="Y13" s="342">
        <f t="shared" si="4"/>
        <v>-635000</v>
      </c>
      <c r="Z13" s="335">
        <f>+IF(X13&lt;&gt;0,+(Y13/X13)*100,0)</f>
        <v>-100</v>
      </c>
      <c r="AA13" s="273">
        <f t="shared" si="4"/>
        <v>2540000</v>
      </c>
    </row>
    <row r="14" spans="1:27" ht="13.5">
      <c r="A14" s="291" t="s">
        <v>232</v>
      </c>
      <c r="B14" s="136"/>
      <c r="C14" s="60"/>
      <c r="D14" s="340"/>
      <c r="E14" s="60">
        <v>2540000</v>
      </c>
      <c r="F14" s="59">
        <v>2540000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635000</v>
      </c>
      <c r="Y14" s="59">
        <v>-635000</v>
      </c>
      <c r="Z14" s="61">
        <v>-100</v>
      </c>
      <c r="AA14" s="62">
        <v>2540000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6160000</v>
      </c>
      <c r="F40" s="345">
        <f t="shared" si="9"/>
        <v>6160000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1540000</v>
      </c>
      <c r="Y40" s="345">
        <f t="shared" si="9"/>
        <v>-1540000</v>
      </c>
      <c r="Z40" s="336">
        <f>+IF(X40&lt;&gt;0,+(Y40/X40)*100,0)</f>
        <v>-100</v>
      </c>
      <c r="AA40" s="350">
        <f>SUM(AA41:AA49)</f>
        <v>6160000</v>
      </c>
    </row>
    <row r="41" spans="1:27" ht="13.5">
      <c r="A41" s="361" t="s">
        <v>247</v>
      </c>
      <c r="B41" s="142"/>
      <c r="C41" s="362"/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250000</v>
      </c>
      <c r="Y41" s="364">
        <v>-250000</v>
      </c>
      <c r="Z41" s="365">
        <v>-100</v>
      </c>
      <c r="AA41" s="366">
        <v>1000000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4450000</v>
      </c>
      <c r="F43" s="370">
        <v>4450000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1112500</v>
      </c>
      <c r="Y43" s="370">
        <v>-1112500</v>
      </c>
      <c r="Z43" s="371">
        <v>-100</v>
      </c>
      <c r="AA43" s="303">
        <v>4450000</v>
      </c>
    </row>
    <row r="44" spans="1:27" ht="13.5">
      <c r="A44" s="361" t="s">
        <v>250</v>
      </c>
      <c r="B44" s="136"/>
      <c r="C44" s="60"/>
      <c r="D44" s="368"/>
      <c r="E44" s="54">
        <v>10000</v>
      </c>
      <c r="F44" s="53">
        <v>10000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2500</v>
      </c>
      <c r="Y44" s="53">
        <v>-2500</v>
      </c>
      <c r="Z44" s="94">
        <v>-100</v>
      </c>
      <c r="AA44" s="95">
        <v>10000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700000</v>
      </c>
      <c r="F48" s="53">
        <v>700000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175000</v>
      </c>
      <c r="Y48" s="53">
        <v>-175000</v>
      </c>
      <c r="Z48" s="94">
        <v>-100</v>
      </c>
      <c r="AA48" s="95">
        <v>700000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21930000</v>
      </c>
      <c r="F60" s="264">
        <f t="shared" si="14"/>
        <v>21930000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5482500</v>
      </c>
      <c r="Y60" s="264">
        <f t="shared" si="14"/>
        <v>-5482500</v>
      </c>
      <c r="Z60" s="337">
        <f>+IF(X60&lt;&gt;0,+(Y60/X60)*100,0)</f>
        <v>-100</v>
      </c>
      <c r="AA60" s="232">
        <f>+AA57+AA54+AA51+AA40+AA37+AA34+AA22+AA5</f>
        <v>21930000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161595959</v>
      </c>
      <c r="D5" s="153">
        <f>SUM(D6:D8)</f>
        <v>0</v>
      </c>
      <c r="E5" s="154">
        <f t="shared" si="0"/>
        <v>172549156</v>
      </c>
      <c r="F5" s="100">
        <f t="shared" si="0"/>
        <v>172549156</v>
      </c>
      <c r="G5" s="100">
        <f t="shared" si="0"/>
        <v>60236280</v>
      </c>
      <c r="H5" s="100">
        <f t="shared" si="0"/>
        <v>1676779</v>
      </c>
      <c r="I5" s="100">
        <f t="shared" si="0"/>
        <v>1886768</v>
      </c>
      <c r="J5" s="100">
        <f t="shared" si="0"/>
        <v>63799827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63799827</v>
      </c>
      <c r="X5" s="100">
        <f t="shared" si="0"/>
        <v>43137289</v>
      </c>
      <c r="Y5" s="100">
        <f t="shared" si="0"/>
        <v>20662538</v>
      </c>
      <c r="Z5" s="137">
        <f>+IF(X5&lt;&gt;0,+(Y5/X5)*100,0)</f>
        <v>47.8994820467276</v>
      </c>
      <c r="AA5" s="153">
        <f>SUM(AA6:AA8)</f>
        <v>172549156</v>
      </c>
    </row>
    <row r="6" spans="1:27" ht="13.5">
      <c r="A6" s="138" t="s">
        <v>75</v>
      </c>
      <c r="B6" s="136"/>
      <c r="C6" s="155">
        <v>38974882</v>
      </c>
      <c r="D6" s="155"/>
      <c r="E6" s="156">
        <v>43598031</v>
      </c>
      <c r="F6" s="60">
        <v>43598031</v>
      </c>
      <c r="G6" s="60">
        <v>17263516</v>
      </c>
      <c r="H6" s="60"/>
      <c r="I6" s="60"/>
      <c r="J6" s="60">
        <v>17263516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17263516</v>
      </c>
      <c r="X6" s="60">
        <v>10899508</v>
      </c>
      <c r="Y6" s="60">
        <v>6364008</v>
      </c>
      <c r="Z6" s="140">
        <v>58.39</v>
      </c>
      <c r="AA6" s="155">
        <v>43598031</v>
      </c>
    </row>
    <row r="7" spans="1:27" ht="13.5">
      <c r="A7" s="138" t="s">
        <v>76</v>
      </c>
      <c r="B7" s="136"/>
      <c r="C7" s="157">
        <v>75963197</v>
      </c>
      <c r="D7" s="157"/>
      <c r="E7" s="158">
        <v>80251352</v>
      </c>
      <c r="F7" s="159">
        <v>80251352</v>
      </c>
      <c r="G7" s="159">
        <v>23328246</v>
      </c>
      <c r="H7" s="159">
        <v>1662928</v>
      </c>
      <c r="I7" s="159">
        <v>1874596</v>
      </c>
      <c r="J7" s="159">
        <v>26865770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26865770</v>
      </c>
      <c r="X7" s="159">
        <v>20062838</v>
      </c>
      <c r="Y7" s="159">
        <v>6802932</v>
      </c>
      <c r="Z7" s="141">
        <v>33.91</v>
      </c>
      <c r="AA7" s="157">
        <v>80251352</v>
      </c>
    </row>
    <row r="8" spans="1:27" ht="13.5">
      <c r="A8" s="138" t="s">
        <v>77</v>
      </c>
      <c r="B8" s="136"/>
      <c r="C8" s="155">
        <v>46657880</v>
      </c>
      <c r="D8" s="155"/>
      <c r="E8" s="156">
        <v>48699773</v>
      </c>
      <c r="F8" s="60">
        <v>48699773</v>
      </c>
      <c r="G8" s="60">
        <v>19644518</v>
      </c>
      <c r="H8" s="60">
        <v>13851</v>
      </c>
      <c r="I8" s="60">
        <v>12172</v>
      </c>
      <c r="J8" s="60">
        <v>19670541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19670541</v>
      </c>
      <c r="X8" s="60">
        <v>12174943</v>
      </c>
      <c r="Y8" s="60">
        <v>7495598</v>
      </c>
      <c r="Z8" s="140">
        <v>61.57</v>
      </c>
      <c r="AA8" s="155">
        <v>48699773</v>
      </c>
    </row>
    <row r="9" spans="1:27" ht="13.5">
      <c r="A9" s="135" t="s">
        <v>78</v>
      </c>
      <c r="B9" s="136"/>
      <c r="C9" s="153">
        <f aca="true" t="shared" si="1" ref="C9:Y9">SUM(C10:C14)</f>
        <v>6821756</v>
      </c>
      <c r="D9" s="153">
        <f>SUM(D10:D14)</f>
        <v>0</v>
      </c>
      <c r="E9" s="154">
        <f t="shared" si="1"/>
        <v>877193</v>
      </c>
      <c r="F9" s="100">
        <f t="shared" si="1"/>
        <v>877193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219298</v>
      </c>
      <c r="Y9" s="100">
        <f t="shared" si="1"/>
        <v>-219298</v>
      </c>
      <c r="Z9" s="137">
        <f>+IF(X9&lt;&gt;0,+(Y9/X9)*100,0)</f>
        <v>-100</v>
      </c>
      <c r="AA9" s="153">
        <f>SUM(AA10:AA14)</f>
        <v>877193</v>
      </c>
    </row>
    <row r="10" spans="1:27" ht="13.5">
      <c r="A10" s="138" t="s">
        <v>79</v>
      </c>
      <c r="B10" s="136"/>
      <c r="C10" s="155">
        <v>6821756</v>
      </c>
      <c r="D10" s="155"/>
      <c r="E10" s="156">
        <v>877193</v>
      </c>
      <c r="F10" s="60">
        <v>877193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219298</v>
      </c>
      <c r="Y10" s="60">
        <v>-219298</v>
      </c>
      <c r="Z10" s="140">
        <v>-100</v>
      </c>
      <c r="AA10" s="155">
        <v>877193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17736560</v>
      </c>
      <c r="D15" s="153">
        <f>SUM(D16:D18)</f>
        <v>0</v>
      </c>
      <c r="E15" s="154">
        <f t="shared" si="2"/>
        <v>28598565</v>
      </c>
      <c r="F15" s="100">
        <f t="shared" si="2"/>
        <v>28598565</v>
      </c>
      <c r="G15" s="100">
        <f t="shared" si="2"/>
        <v>6612460</v>
      </c>
      <c r="H15" s="100">
        <f t="shared" si="2"/>
        <v>0</v>
      </c>
      <c r="I15" s="100">
        <f t="shared" si="2"/>
        <v>0</v>
      </c>
      <c r="J15" s="100">
        <f t="shared" si="2"/>
        <v>6612460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6612460</v>
      </c>
      <c r="X15" s="100">
        <f t="shared" si="2"/>
        <v>7149641</v>
      </c>
      <c r="Y15" s="100">
        <f t="shared" si="2"/>
        <v>-537181</v>
      </c>
      <c r="Z15" s="137">
        <f>+IF(X15&lt;&gt;0,+(Y15/X15)*100,0)</f>
        <v>-7.513398225169627</v>
      </c>
      <c r="AA15" s="153">
        <f>SUM(AA16:AA18)</f>
        <v>28598565</v>
      </c>
    </row>
    <row r="16" spans="1:27" ht="13.5">
      <c r="A16" s="138" t="s">
        <v>85</v>
      </c>
      <c r="B16" s="136"/>
      <c r="C16" s="155">
        <v>17736560</v>
      </c>
      <c r="D16" s="155"/>
      <c r="E16" s="156">
        <v>16013477</v>
      </c>
      <c r="F16" s="60">
        <v>16013477</v>
      </c>
      <c r="G16" s="60">
        <v>2029105</v>
      </c>
      <c r="H16" s="60"/>
      <c r="I16" s="60"/>
      <c r="J16" s="60">
        <v>2029105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2029105</v>
      </c>
      <c r="X16" s="60">
        <v>4003369</v>
      </c>
      <c r="Y16" s="60">
        <v>-1974264</v>
      </c>
      <c r="Z16" s="140">
        <v>-49.32</v>
      </c>
      <c r="AA16" s="155">
        <v>16013477</v>
      </c>
    </row>
    <row r="17" spans="1:27" ht="13.5">
      <c r="A17" s="138" t="s">
        <v>86</v>
      </c>
      <c r="B17" s="136"/>
      <c r="C17" s="155"/>
      <c r="D17" s="155"/>
      <c r="E17" s="156">
        <v>1585088</v>
      </c>
      <c r="F17" s="60">
        <v>1585088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396272</v>
      </c>
      <c r="Y17" s="60">
        <v>-396272</v>
      </c>
      <c r="Z17" s="140">
        <v>-100</v>
      </c>
      <c r="AA17" s="155">
        <v>1585088</v>
      </c>
    </row>
    <row r="18" spans="1:27" ht="13.5">
      <c r="A18" s="138" t="s">
        <v>87</v>
      </c>
      <c r="B18" s="136"/>
      <c r="C18" s="155"/>
      <c r="D18" s="155"/>
      <c r="E18" s="156">
        <v>11000000</v>
      </c>
      <c r="F18" s="60">
        <v>11000000</v>
      </c>
      <c r="G18" s="60">
        <v>4583355</v>
      </c>
      <c r="H18" s="60"/>
      <c r="I18" s="60"/>
      <c r="J18" s="60">
        <v>4583355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4583355</v>
      </c>
      <c r="X18" s="60">
        <v>2750000</v>
      </c>
      <c r="Y18" s="60">
        <v>1833355</v>
      </c>
      <c r="Z18" s="140">
        <v>66.67</v>
      </c>
      <c r="AA18" s="155">
        <v>11000000</v>
      </c>
    </row>
    <row r="19" spans="1:27" ht="13.5">
      <c r="A19" s="135" t="s">
        <v>88</v>
      </c>
      <c r="B19" s="142"/>
      <c r="C19" s="153">
        <f aca="true" t="shared" si="3" ref="C19:Y19">SUM(C20:C23)</f>
        <v>530602146</v>
      </c>
      <c r="D19" s="153">
        <f>SUM(D20:D23)</f>
        <v>0</v>
      </c>
      <c r="E19" s="154">
        <f t="shared" si="3"/>
        <v>592222217</v>
      </c>
      <c r="F19" s="100">
        <f t="shared" si="3"/>
        <v>592222217</v>
      </c>
      <c r="G19" s="100">
        <f t="shared" si="3"/>
        <v>54346073</v>
      </c>
      <c r="H19" s="100">
        <f t="shared" si="3"/>
        <v>25598556</v>
      </c>
      <c r="I19" s="100">
        <f t="shared" si="3"/>
        <v>27580232</v>
      </c>
      <c r="J19" s="100">
        <f t="shared" si="3"/>
        <v>107524861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107524861</v>
      </c>
      <c r="X19" s="100">
        <f t="shared" si="3"/>
        <v>148055555</v>
      </c>
      <c r="Y19" s="100">
        <f t="shared" si="3"/>
        <v>-40530694</v>
      </c>
      <c r="Z19" s="137">
        <f>+IF(X19&lt;&gt;0,+(Y19/X19)*100,0)</f>
        <v>-27.375328132740446</v>
      </c>
      <c r="AA19" s="153">
        <f>SUM(AA20:AA23)</f>
        <v>592222217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454542932</v>
      </c>
      <c r="D21" s="155"/>
      <c r="E21" s="156">
        <v>514660162</v>
      </c>
      <c r="F21" s="60">
        <v>514660162</v>
      </c>
      <c r="G21" s="60">
        <v>48985448</v>
      </c>
      <c r="H21" s="60">
        <v>23947766</v>
      </c>
      <c r="I21" s="60">
        <v>22987484</v>
      </c>
      <c r="J21" s="60">
        <v>95920698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95920698</v>
      </c>
      <c r="X21" s="60">
        <v>128665041</v>
      </c>
      <c r="Y21" s="60">
        <v>-32744343</v>
      </c>
      <c r="Z21" s="140">
        <v>-25.45</v>
      </c>
      <c r="AA21" s="155">
        <v>514660162</v>
      </c>
    </row>
    <row r="22" spans="1:27" ht="13.5">
      <c r="A22" s="138" t="s">
        <v>91</v>
      </c>
      <c r="B22" s="136"/>
      <c r="C22" s="157">
        <v>76059214</v>
      </c>
      <c r="D22" s="157"/>
      <c r="E22" s="158">
        <v>77562055</v>
      </c>
      <c r="F22" s="159">
        <v>77562055</v>
      </c>
      <c r="G22" s="159">
        <v>5360625</v>
      </c>
      <c r="H22" s="159">
        <v>1650790</v>
      </c>
      <c r="I22" s="159">
        <v>4592748</v>
      </c>
      <c r="J22" s="159">
        <v>11604163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11604163</v>
      </c>
      <c r="X22" s="159">
        <v>19390514</v>
      </c>
      <c r="Y22" s="159">
        <v>-7786351</v>
      </c>
      <c r="Z22" s="141">
        <v>-40.16</v>
      </c>
      <c r="AA22" s="157">
        <v>77562055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716756421</v>
      </c>
      <c r="D25" s="168">
        <f>+D5+D9+D15+D19+D24</f>
        <v>0</v>
      </c>
      <c r="E25" s="169">
        <f t="shared" si="4"/>
        <v>794247131</v>
      </c>
      <c r="F25" s="73">
        <f t="shared" si="4"/>
        <v>794247131</v>
      </c>
      <c r="G25" s="73">
        <f t="shared" si="4"/>
        <v>121194813</v>
      </c>
      <c r="H25" s="73">
        <f t="shared" si="4"/>
        <v>27275335</v>
      </c>
      <c r="I25" s="73">
        <f t="shared" si="4"/>
        <v>29467000</v>
      </c>
      <c r="J25" s="73">
        <f t="shared" si="4"/>
        <v>177937148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177937148</v>
      </c>
      <c r="X25" s="73">
        <f t="shared" si="4"/>
        <v>198561783</v>
      </c>
      <c r="Y25" s="73">
        <f t="shared" si="4"/>
        <v>-20624635</v>
      </c>
      <c r="Z25" s="170">
        <f>+IF(X25&lt;&gt;0,+(Y25/X25)*100,0)</f>
        <v>-10.387011381742074</v>
      </c>
      <c r="AA25" s="168">
        <f>+AA5+AA9+AA15+AA19+AA24</f>
        <v>794247131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136459109</v>
      </c>
      <c r="D28" s="153">
        <f>SUM(D29:D31)</f>
        <v>0</v>
      </c>
      <c r="E28" s="154">
        <f t="shared" si="5"/>
        <v>160030747</v>
      </c>
      <c r="F28" s="100">
        <f t="shared" si="5"/>
        <v>160030747</v>
      </c>
      <c r="G28" s="100">
        <f t="shared" si="5"/>
        <v>12968258</v>
      </c>
      <c r="H28" s="100">
        <f t="shared" si="5"/>
        <v>20661481</v>
      </c>
      <c r="I28" s="100">
        <f t="shared" si="5"/>
        <v>12655184</v>
      </c>
      <c r="J28" s="100">
        <f t="shared" si="5"/>
        <v>46284923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46284923</v>
      </c>
      <c r="X28" s="100">
        <f t="shared" si="5"/>
        <v>40007687</v>
      </c>
      <c r="Y28" s="100">
        <f t="shared" si="5"/>
        <v>6277236</v>
      </c>
      <c r="Z28" s="137">
        <f>+IF(X28&lt;&gt;0,+(Y28/X28)*100,0)</f>
        <v>15.690074759883018</v>
      </c>
      <c r="AA28" s="153">
        <f>SUM(AA29:AA31)</f>
        <v>160030747</v>
      </c>
    </row>
    <row r="29" spans="1:27" ht="13.5">
      <c r="A29" s="138" t="s">
        <v>75</v>
      </c>
      <c r="B29" s="136"/>
      <c r="C29" s="155">
        <v>51586883</v>
      </c>
      <c r="D29" s="155"/>
      <c r="E29" s="156">
        <v>60756968</v>
      </c>
      <c r="F29" s="60">
        <v>60756968</v>
      </c>
      <c r="G29" s="60">
        <v>5300457</v>
      </c>
      <c r="H29" s="60">
        <v>12453054</v>
      </c>
      <c r="I29" s="60">
        <v>3702293</v>
      </c>
      <c r="J29" s="60">
        <v>21455804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21455804</v>
      </c>
      <c r="X29" s="60">
        <v>15189242</v>
      </c>
      <c r="Y29" s="60">
        <v>6266562</v>
      </c>
      <c r="Z29" s="140">
        <v>41.26</v>
      </c>
      <c r="AA29" s="155">
        <v>60756968</v>
      </c>
    </row>
    <row r="30" spans="1:27" ht="13.5">
      <c r="A30" s="138" t="s">
        <v>76</v>
      </c>
      <c r="B30" s="136"/>
      <c r="C30" s="157">
        <v>34337756</v>
      </c>
      <c r="D30" s="157"/>
      <c r="E30" s="158">
        <v>37973372</v>
      </c>
      <c r="F30" s="159">
        <v>37973372</v>
      </c>
      <c r="G30" s="159">
        <v>3984446</v>
      </c>
      <c r="H30" s="159">
        <v>3436337</v>
      </c>
      <c r="I30" s="159">
        <v>4165199</v>
      </c>
      <c r="J30" s="159">
        <v>11585982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11585982</v>
      </c>
      <c r="X30" s="159">
        <v>9493343</v>
      </c>
      <c r="Y30" s="159">
        <v>2092639</v>
      </c>
      <c r="Z30" s="141">
        <v>22.04</v>
      </c>
      <c r="AA30" s="157">
        <v>37973372</v>
      </c>
    </row>
    <row r="31" spans="1:27" ht="13.5">
      <c r="A31" s="138" t="s">
        <v>77</v>
      </c>
      <c r="B31" s="136"/>
      <c r="C31" s="155">
        <v>50534470</v>
      </c>
      <c r="D31" s="155"/>
      <c r="E31" s="156">
        <v>61300407</v>
      </c>
      <c r="F31" s="60">
        <v>61300407</v>
      </c>
      <c r="G31" s="60">
        <v>3683355</v>
      </c>
      <c r="H31" s="60">
        <v>4772090</v>
      </c>
      <c r="I31" s="60">
        <v>4787692</v>
      </c>
      <c r="J31" s="60">
        <v>13243137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13243137</v>
      </c>
      <c r="X31" s="60">
        <v>15325102</v>
      </c>
      <c r="Y31" s="60">
        <v>-2081965</v>
      </c>
      <c r="Z31" s="140">
        <v>-13.59</v>
      </c>
      <c r="AA31" s="155">
        <v>61300407</v>
      </c>
    </row>
    <row r="32" spans="1:27" ht="13.5">
      <c r="A32" s="135" t="s">
        <v>78</v>
      </c>
      <c r="B32" s="136"/>
      <c r="C32" s="153">
        <f aca="true" t="shared" si="6" ref="C32:Y32">SUM(C33:C37)</f>
        <v>8483481</v>
      </c>
      <c r="D32" s="153">
        <f>SUM(D33:D37)</f>
        <v>0</v>
      </c>
      <c r="E32" s="154">
        <f t="shared" si="6"/>
        <v>8123000</v>
      </c>
      <c r="F32" s="100">
        <f t="shared" si="6"/>
        <v>8123000</v>
      </c>
      <c r="G32" s="100">
        <f t="shared" si="6"/>
        <v>0</v>
      </c>
      <c r="H32" s="100">
        <f t="shared" si="6"/>
        <v>289914</v>
      </c>
      <c r="I32" s="100">
        <f t="shared" si="6"/>
        <v>-195588</v>
      </c>
      <c r="J32" s="100">
        <f t="shared" si="6"/>
        <v>94326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94326</v>
      </c>
      <c r="X32" s="100">
        <f t="shared" si="6"/>
        <v>2030750</v>
      </c>
      <c r="Y32" s="100">
        <f t="shared" si="6"/>
        <v>-1936424</v>
      </c>
      <c r="Z32" s="137">
        <f>+IF(X32&lt;&gt;0,+(Y32/X32)*100,0)</f>
        <v>-95.35511510525669</v>
      </c>
      <c r="AA32" s="153">
        <f>SUM(AA33:AA37)</f>
        <v>8123000</v>
      </c>
    </row>
    <row r="33" spans="1:27" ht="13.5">
      <c r="A33" s="138" t="s">
        <v>79</v>
      </c>
      <c r="B33" s="136"/>
      <c r="C33" s="155">
        <v>8483481</v>
      </c>
      <c r="D33" s="155"/>
      <c r="E33" s="156">
        <v>8123000</v>
      </c>
      <c r="F33" s="60">
        <v>8123000</v>
      </c>
      <c r="G33" s="60"/>
      <c r="H33" s="60">
        <v>289914</v>
      </c>
      <c r="I33" s="60">
        <v>-195588</v>
      </c>
      <c r="J33" s="60">
        <v>94326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94326</v>
      </c>
      <c r="X33" s="60">
        <v>2030750</v>
      </c>
      <c r="Y33" s="60">
        <v>-1936424</v>
      </c>
      <c r="Z33" s="140">
        <v>-95.36</v>
      </c>
      <c r="AA33" s="155">
        <v>8123000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20172468</v>
      </c>
      <c r="D38" s="153">
        <f>SUM(D39:D41)</f>
        <v>0</v>
      </c>
      <c r="E38" s="154">
        <f t="shared" si="7"/>
        <v>33469649</v>
      </c>
      <c r="F38" s="100">
        <f t="shared" si="7"/>
        <v>33469649</v>
      </c>
      <c r="G38" s="100">
        <f t="shared" si="7"/>
        <v>8087606</v>
      </c>
      <c r="H38" s="100">
        <f t="shared" si="7"/>
        <v>176790</v>
      </c>
      <c r="I38" s="100">
        <f t="shared" si="7"/>
        <v>251821</v>
      </c>
      <c r="J38" s="100">
        <f t="shared" si="7"/>
        <v>8516217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8516217</v>
      </c>
      <c r="X38" s="100">
        <f t="shared" si="7"/>
        <v>8367412</v>
      </c>
      <c r="Y38" s="100">
        <f t="shared" si="7"/>
        <v>148805</v>
      </c>
      <c r="Z38" s="137">
        <f>+IF(X38&lt;&gt;0,+(Y38/X38)*100,0)</f>
        <v>1.7783873914658437</v>
      </c>
      <c r="AA38" s="153">
        <f>SUM(AA39:AA41)</f>
        <v>33469649</v>
      </c>
    </row>
    <row r="39" spans="1:27" ht="13.5">
      <c r="A39" s="138" t="s">
        <v>85</v>
      </c>
      <c r="B39" s="136"/>
      <c r="C39" s="155">
        <v>19928930</v>
      </c>
      <c r="D39" s="155"/>
      <c r="E39" s="156">
        <v>21283649</v>
      </c>
      <c r="F39" s="60">
        <v>21283649</v>
      </c>
      <c r="G39" s="60">
        <v>8087244</v>
      </c>
      <c r="H39" s="60">
        <v>173279</v>
      </c>
      <c r="I39" s="60">
        <v>235811</v>
      </c>
      <c r="J39" s="60">
        <v>8496334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8496334</v>
      </c>
      <c r="X39" s="60">
        <v>5320912</v>
      </c>
      <c r="Y39" s="60">
        <v>3175422</v>
      </c>
      <c r="Z39" s="140">
        <v>59.68</v>
      </c>
      <c r="AA39" s="155">
        <v>21283649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243538</v>
      </c>
      <c r="D41" s="155"/>
      <c r="E41" s="156">
        <v>12186000</v>
      </c>
      <c r="F41" s="60">
        <v>12186000</v>
      </c>
      <c r="G41" s="60">
        <v>362</v>
      </c>
      <c r="H41" s="60">
        <v>3511</v>
      </c>
      <c r="I41" s="60">
        <v>16010</v>
      </c>
      <c r="J41" s="60">
        <v>19883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19883</v>
      </c>
      <c r="X41" s="60">
        <v>3046500</v>
      </c>
      <c r="Y41" s="60">
        <v>-3026617</v>
      </c>
      <c r="Z41" s="140">
        <v>-99.35</v>
      </c>
      <c r="AA41" s="155">
        <v>12186000</v>
      </c>
    </row>
    <row r="42" spans="1:27" ht="13.5">
      <c r="A42" s="135" t="s">
        <v>88</v>
      </c>
      <c r="B42" s="142"/>
      <c r="C42" s="153">
        <f aca="true" t="shared" si="8" ref="C42:Y42">SUM(C43:C46)</f>
        <v>269122841</v>
      </c>
      <c r="D42" s="153">
        <f>SUM(D43:D46)</f>
        <v>0</v>
      </c>
      <c r="E42" s="154">
        <f t="shared" si="8"/>
        <v>245347955</v>
      </c>
      <c r="F42" s="100">
        <f t="shared" si="8"/>
        <v>245347955</v>
      </c>
      <c r="G42" s="100">
        <f t="shared" si="8"/>
        <v>15996261</v>
      </c>
      <c r="H42" s="100">
        <f t="shared" si="8"/>
        <v>19339862</v>
      </c>
      <c r="I42" s="100">
        <f t="shared" si="8"/>
        <v>30558202</v>
      </c>
      <c r="J42" s="100">
        <f t="shared" si="8"/>
        <v>65894325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65894325</v>
      </c>
      <c r="X42" s="100">
        <f t="shared" si="8"/>
        <v>61336989</v>
      </c>
      <c r="Y42" s="100">
        <f t="shared" si="8"/>
        <v>4557336</v>
      </c>
      <c r="Z42" s="137">
        <f>+IF(X42&lt;&gt;0,+(Y42/X42)*100,0)</f>
        <v>7.42999627842834</v>
      </c>
      <c r="AA42" s="153">
        <f>SUM(AA43:AA46)</f>
        <v>245347955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228085315</v>
      </c>
      <c r="D44" s="155"/>
      <c r="E44" s="156">
        <v>207801558</v>
      </c>
      <c r="F44" s="60">
        <v>207801558</v>
      </c>
      <c r="G44" s="60">
        <v>15055975</v>
      </c>
      <c r="H44" s="60">
        <v>18103298</v>
      </c>
      <c r="I44" s="60">
        <v>26907238</v>
      </c>
      <c r="J44" s="60">
        <v>60066511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60066511</v>
      </c>
      <c r="X44" s="60">
        <v>51950390</v>
      </c>
      <c r="Y44" s="60">
        <v>8116121</v>
      </c>
      <c r="Z44" s="140">
        <v>15.62</v>
      </c>
      <c r="AA44" s="155">
        <v>207801558</v>
      </c>
    </row>
    <row r="45" spans="1:27" ht="13.5">
      <c r="A45" s="138" t="s">
        <v>91</v>
      </c>
      <c r="B45" s="136"/>
      <c r="C45" s="157">
        <v>41037526</v>
      </c>
      <c r="D45" s="157"/>
      <c r="E45" s="158">
        <v>37546397</v>
      </c>
      <c r="F45" s="159">
        <v>37546397</v>
      </c>
      <c r="G45" s="159">
        <v>940286</v>
      </c>
      <c r="H45" s="159">
        <v>1236564</v>
      </c>
      <c r="I45" s="159">
        <v>3650964</v>
      </c>
      <c r="J45" s="159">
        <v>5827814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5827814</v>
      </c>
      <c r="X45" s="159">
        <v>9386599</v>
      </c>
      <c r="Y45" s="159">
        <v>-3558785</v>
      </c>
      <c r="Z45" s="141">
        <v>-37.91</v>
      </c>
      <c r="AA45" s="157">
        <v>37546397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>
        <v>1000000</v>
      </c>
      <c r="H47" s="100"/>
      <c r="I47" s="100"/>
      <c r="J47" s="100">
        <v>1000000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1000000</v>
      </c>
      <c r="X47" s="100"/>
      <c r="Y47" s="100">
        <v>1000000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434237899</v>
      </c>
      <c r="D48" s="168">
        <f>+D28+D32+D38+D42+D47</f>
        <v>0</v>
      </c>
      <c r="E48" s="169">
        <f t="shared" si="9"/>
        <v>446971351</v>
      </c>
      <c r="F48" s="73">
        <f t="shared" si="9"/>
        <v>446971351</v>
      </c>
      <c r="G48" s="73">
        <f t="shared" si="9"/>
        <v>38052125</v>
      </c>
      <c r="H48" s="73">
        <f t="shared" si="9"/>
        <v>40468047</v>
      </c>
      <c r="I48" s="73">
        <f t="shared" si="9"/>
        <v>43269619</v>
      </c>
      <c r="J48" s="73">
        <f t="shared" si="9"/>
        <v>121789791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121789791</v>
      </c>
      <c r="X48" s="73">
        <f t="shared" si="9"/>
        <v>111742838</v>
      </c>
      <c r="Y48" s="73">
        <f t="shared" si="9"/>
        <v>10046953</v>
      </c>
      <c r="Z48" s="170">
        <f>+IF(X48&lt;&gt;0,+(Y48/X48)*100,0)</f>
        <v>8.991138206101406</v>
      </c>
      <c r="AA48" s="168">
        <f>+AA28+AA32+AA38+AA42+AA47</f>
        <v>446971351</v>
      </c>
    </row>
    <row r="49" spans="1:27" ht="13.5">
      <c r="A49" s="148" t="s">
        <v>49</v>
      </c>
      <c r="B49" s="149"/>
      <c r="C49" s="171">
        <f aca="true" t="shared" si="10" ref="C49:Y49">+C25-C48</f>
        <v>282518522</v>
      </c>
      <c r="D49" s="171">
        <f>+D25-D48</f>
        <v>0</v>
      </c>
      <c r="E49" s="172">
        <f t="shared" si="10"/>
        <v>347275780</v>
      </c>
      <c r="F49" s="173">
        <f t="shared" si="10"/>
        <v>347275780</v>
      </c>
      <c r="G49" s="173">
        <f t="shared" si="10"/>
        <v>83142688</v>
      </c>
      <c r="H49" s="173">
        <f t="shared" si="10"/>
        <v>-13192712</v>
      </c>
      <c r="I49" s="173">
        <f t="shared" si="10"/>
        <v>-13802619</v>
      </c>
      <c r="J49" s="173">
        <f t="shared" si="10"/>
        <v>56147357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56147357</v>
      </c>
      <c r="X49" s="173">
        <f>IF(F25=F48,0,X25-X48)</f>
        <v>86818945</v>
      </c>
      <c r="Y49" s="173">
        <f t="shared" si="10"/>
        <v>-30671588</v>
      </c>
      <c r="Z49" s="174">
        <f>+IF(X49&lt;&gt;0,+(Y49/X49)*100,0)</f>
        <v>-35.328220125227276</v>
      </c>
      <c r="AA49" s="171">
        <f>+AA25-AA48</f>
        <v>347275780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80345216</v>
      </c>
      <c r="D8" s="155">
        <v>0</v>
      </c>
      <c r="E8" s="156">
        <v>86493759</v>
      </c>
      <c r="F8" s="60">
        <v>86493759</v>
      </c>
      <c r="G8" s="60">
        <v>9113323</v>
      </c>
      <c r="H8" s="60">
        <v>7016349</v>
      </c>
      <c r="I8" s="60">
        <v>5870125</v>
      </c>
      <c r="J8" s="60">
        <v>21999797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21999797</v>
      </c>
      <c r="X8" s="60">
        <v>21623440</v>
      </c>
      <c r="Y8" s="60">
        <v>376357</v>
      </c>
      <c r="Z8" s="140">
        <v>1.74</v>
      </c>
      <c r="AA8" s="155">
        <v>86493759</v>
      </c>
    </row>
    <row r="9" spans="1:27" ht="13.5">
      <c r="A9" s="183" t="s">
        <v>105</v>
      </c>
      <c r="B9" s="182"/>
      <c r="C9" s="155">
        <v>16727369</v>
      </c>
      <c r="D9" s="155">
        <v>0</v>
      </c>
      <c r="E9" s="156">
        <v>17298271</v>
      </c>
      <c r="F9" s="60">
        <v>17298271</v>
      </c>
      <c r="G9" s="60">
        <v>1500331</v>
      </c>
      <c r="H9" s="60">
        <v>1650790</v>
      </c>
      <c r="I9" s="60">
        <v>2105258</v>
      </c>
      <c r="J9" s="60">
        <v>5256379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5256379</v>
      </c>
      <c r="X9" s="60">
        <v>4324568</v>
      </c>
      <c r="Y9" s="60">
        <v>931811</v>
      </c>
      <c r="Z9" s="140">
        <v>21.55</v>
      </c>
      <c r="AA9" s="155">
        <v>17298271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4434392</v>
      </c>
      <c r="D11" s="155">
        <v>0</v>
      </c>
      <c r="E11" s="156">
        <v>2810468</v>
      </c>
      <c r="F11" s="60">
        <v>2810468</v>
      </c>
      <c r="G11" s="60">
        <v>4864</v>
      </c>
      <c r="H11" s="60">
        <v>1850</v>
      </c>
      <c r="I11" s="60">
        <v>4208</v>
      </c>
      <c r="J11" s="60">
        <v>10922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10922</v>
      </c>
      <c r="X11" s="60">
        <v>702617</v>
      </c>
      <c r="Y11" s="60">
        <v>-691695</v>
      </c>
      <c r="Z11" s="140">
        <v>-98.45</v>
      </c>
      <c r="AA11" s="155">
        <v>2810468</v>
      </c>
    </row>
    <row r="12" spans="1:27" ht="13.5">
      <c r="A12" s="183" t="s">
        <v>108</v>
      </c>
      <c r="B12" s="185"/>
      <c r="C12" s="155">
        <v>74081</v>
      </c>
      <c r="D12" s="155">
        <v>0</v>
      </c>
      <c r="E12" s="156">
        <v>286527</v>
      </c>
      <c r="F12" s="60">
        <v>286527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71632</v>
      </c>
      <c r="Y12" s="60">
        <v>-71632</v>
      </c>
      <c r="Z12" s="140">
        <v>-100</v>
      </c>
      <c r="AA12" s="155">
        <v>286527</v>
      </c>
    </row>
    <row r="13" spans="1:27" ht="13.5">
      <c r="A13" s="181" t="s">
        <v>109</v>
      </c>
      <c r="B13" s="185"/>
      <c r="C13" s="155">
        <v>5229071</v>
      </c>
      <c r="D13" s="155">
        <v>0</v>
      </c>
      <c r="E13" s="156">
        <v>6600000</v>
      </c>
      <c r="F13" s="60">
        <v>6600000</v>
      </c>
      <c r="G13" s="60">
        <v>250038</v>
      </c>
      <c r="H13" s="60">
        <v>202909</v>
      </c>
      <c r="I13" s="60">
        <v>410142</v>
      </c>
      <c r="J13" s="60">
        <v>863089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863089</v>
      </c>
      <c r="X13" s="60">
        <v>1650000</v>
      </c>
      <c r="Y13" s="60">
        <v>-786911</v>
      </c>
      <c r="Z13" s="140">
        <v>-47.69</v>
      </c>
      <c r="AA13" s="155">
        <v>6600000</v>
      </c>
    </row>
    <row r="14" spans="1:27" ht="13.5">
      <c r="A14" s="181" t="s">
        <v>110</v>
      </c>
      <c r="B14" s="185"/>
      <c r="C14" s="155">
        <v>14940232</v>
      </c>
      <c r="D14" s="155">
        <v>0</v>
      </c>
      <c r="E14" s="156">
        <v>16759730</v>
      </c>
      <c r="F14" s="60">
        <v>16759730</v>
      </c>
      <c r="G14" s="60">
        <v>1216613</v>
      </c>
      <c r="H14" s="60">
        <v>1180981</v>
      </c>
      <c r="I14" s="60">
        <v>1250555</v>
      </c>
      <c r="J14" s="60">
        <v>3648149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3648149</v>
      </c>
      <c r="X14" s="60">
        <v>4189933</v>
      </c>
      <c r="Y14" s="60">
        <v>-541784</v>
      </c>
      <c r="Z14" s="140">
        <v>-12.93</v>
      </c>
      <c r="AA14" s="155">
        <v>16759730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1058998</v>
      </c>
      <c r="D18" s="155">
        <v>0</v>
      </c>
      <c r="E18" s="156">
        <v>1515100</v>
      </c>
      <c r="F18" s="60">
        <v>1515100</v>
      </c>
      <c r="G18" s="60">
        <v>389854</v>
      </c>
      <c r="H18" s="60">
        <v>0</v>
      </c>
      <c r="I18" s="60">
        <v>0</v>
      </c>
      <c r="J18" s="60">
        <v>389854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389854</v>
      </c>
      <c r="X18" s="60">
        <v>378775</v>
      </c>
      <c r="Y18" s="60">
        <v>11079</v>
      </c>
      <c r="Z18" s="140">
        <v>2.92</v>
      </c>
      <c r="AA18" s="155">
        <v>1515100</v>
      </c>
    </row>
    <row r="19" spans="1:27" ht="13.5">
      <c r="A19" s="181" t="s">
        <v>34</v>
      </c>
      <c r="B19" s="185"/>
      <c r="C19" s="155">
        <v>276217239</v>
      </c>
      <c r="D19" s="155">
        <v>0</v>
      </c>
      <c r="E19" s="156">
        <v>278320210</v>
      </c>
      <c r="F19" s="60">
        <v>278320210</v>
      </c>
      <c r="G19" s="60">
        <v>105658985</v>
      </c>
      <c r="H19" s="60">
        <v>0</v>
      </c>
      <c r="I19" s="60">
        <v>2590107</v>
      </c>
      <c r="J19" s="60">
        <v>108249092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108249092</v>
      </c>
      <c r="X19" s="60">
        <v>69580053</v>
      </c>
      <c r="Y19" s="60">
        <v>38669039</v>
      </c>
      <c r="Z19" s="140">
        <v>55.57</v>
      </c>
      <c r="AA19" s="155">
        <v>278320210</v>
      </c>
    </row>
    <row r="20" spans="1:27" ht="13.5">
      <c r="A20" s="181" t="s">
        <v>35</v>
      </c>
      <c r="B20" s="185"/>
      <c r="C20" s="155">
        <v>4786877</v>
      </c>
      <c r="D20" s="155">
        <v>0</v>
      </c>
      <c r="E20" s="156">
        <v>61797277</v>
      </c>
      <c r="F20" s="54">
        <v>61797277</v>
      </c>
      <c r="G20" s="54">
        <v>734016</v>
      </c>
      <c r="H20" s="54">
        <v>4029164</v>
      </c>
      <c r="I20" s="54">
        <v>794005</v>
      </c>
      <c r="J20" s="54">
        <v>5557185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5557185</v>
      </c>
      <c r="X20" s="54">
        <v>15449319</v>
      </c>
      <c r="Y20" s="54">
        <v>-9892134</v>
      </c>
      <c r="Z20" s="184">
        <v>-64.03</v>
      </c>
      <c r="AA20" s="130">
        <v>61797277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403813475</v>
      </c>
      <c r="D22" s="188">
        <f>SUM(D5:D21)</f>
        <v>0</v>
      </c>
      <c r="E22" s="189">
        <f t="shared" si="0"/>
        <v>471881342</v>
      </c>
      <c r="F22" s="190">
        <f t="shared" si="0"/>
        <v>471881342</v>
      </c>
      <c r="G22" s="190">
        <f t="shared" si="0"/>
        <v>118868024</v>
      </c>
      <c r="H22" s="190">
        <f t="shared" si="0"/>
        <v>14082043</v>
      </c>
      <c r="I22" s="190">
        <f t="shared" si="0"/>
        <v>13024400</v>
      </c>
      <c r="J22" s="190">
        <f t="shared" si="0"/>
        <v>145974467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145974467</v>
      </c>
      <c r="X22" s="190">
        <f t="shared" si="0"/>
        <v>117970337</v>
      </c>
      <c r="Y22" s="190">
        <f t="shared" si="0"/>
        <v>28004130</v>
      </c>
      <c r="Z22" s="191">
        <f>+IF(X22&lt;&gt;0,+(Y22/X22)*100,0)</f>
        <v>23.738280920567345</v>
      </c>
      <c r="AA22" s="188">
        <f>SUM(AA5:AA21)</f>
        <v>471881342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103977528</v>
      </c>
      <c r="D25" s="155">
        <v>0</v>
      </c>
      <c r="E25" s="156">
        <v>122881820</v>
      </c>
      <c r="F25" s="60">
        <v>122881820</v>
      </c>
      <c r="G25" s="60">
        <v>9953118</v>
      </c>
      <c r="H25" s="60">
        <v>10380982</v>
      </c>
      <c r="I25" s="60">
        <v>11502249</v>
      </c>
      <c r="J25" s="60">
        <v>31836349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31836349</v>
      </c>
      <c r="X25" s="60">
        <v>30720455</v>
      </c>
      <c r="Y25" s="60">
        <v>1115894</v>
      </c>
      <c r="Z25" s="140">
        <v>3.63</v>
      </c>
      <c r="AA25" s="155">
        <v>122881820</v>
      </c>
    </row>
    <row r="26" spans="1:27" ht="13.5">
      <c r="A26" s="183" t="s">
        <v>38</v>
      </c>
      <c r="B26" s="182"/>
      <c r="C26" s="155">
        <v>5730772</v>
      </c>
      <c r="D26" s="155">
        <v>0</v>
      </c>
      <c r="E26" s="156">
        <v>7189382</v>
      </c>
      <c r="F26" s="60">
        <v>7189382</v>
      </c>
      <c r="G26" s="60">
        <v>503808</v>
      </c>
      <c r="H26" s="60">
        <v>497007</v>
      </c>
      <c r="I26" s="60">
        <v>521483</v>
      </c>
      <c r="J26" s="60">
        <v>1522298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1522298</v>
      </c>
      <c r="X26" s="60">
        <v>1797346</v>
      </c>
      <c r="Y26" s="60">
        <v>-275048</v>
      </c>
      <c r="Z26" s="140">
        <v>-15.3</v>
      </c>
      <c r="AA26" s="155">
        <v>7189382</v>
      </c>
    </row>
    <row r="27" spans="1:27" ht="13.5">
      <c r="A27" s="183" t="s">
        <v>118</v>
      </c>
      <c r="B27" s="182"/>
      <c r="C27" s="155">
        <v>18807264</v>
      </c>
      <c r="D27" s="155">
        <v>0</v>
      </c>
      <c r="E27" s="156">
        <v>19346247</v>
      </c>
      <c r="F27" s="60">
        <v>19346247</v>
      </c>
      <c r="G27" s="60">
        <v>1612187</v>
      </c>
      <c r="H27" s="60">
        <v>1612187</v>
      </c>
      <c r="I27" s="60">
        <v>1612187</v>
      </c>
      <c r="J27" s="60">
        <v>4836561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4836561</v>
      </c>
      <c r="X27" s="60">
        <v>4836562</v>
      </c>
      <c r="Y27" s="60">
        <v>-1</v>
      </c>
      <c r="Z27" s="140">
        <v>0</v>
      </c>
      <c r="AA27" s="155">
        <v>19346247</v>
      </c>
    </row>
    <row r="28" spans="1:27" ht="13.5">
      <c r="A28" s="183" t="s">
        <v>39</v>
      </c>
      <c r="B28" s="182"/>
      <c r="C28" s="155">
        <v>25596215</v>
      </c>
      <c r="D28" s="155">
        <v>0</v>
      </c>
      <c r="E28" s="156">
        <v>31600000</v>
      </c>
      <c r="F28" s="60">
        <v>31600000</v>
      </c>
      <c r="G28" s="60">
        <v>2566667</v>
      </c>
      <c r="H28" s="60">
        <v>2566666</v>
      </c>
      <c r="I28" s="60">
        <v>2566666</v>
      </c>
      <c r="J28" s="60">
        <v>7699999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7699999</v>
      </c>
      <c r="X28" s="60">
        <v>7900000</v>
      </c>
      <c r="Y28" s="60">
        <v>-200001</v>
      </c>
      <c r="Z28" s="140">
        <v>-2.53</v>
      </c>
      <c r="AA28" s="155">
        <v>31600000</v>
      </c>
    </row>
    <row r="29" spans="1:27" ht="13.5">
      <c r="A29" s="183" t="s">
        <v>40</v>
      </c>
      <c r="B29" s="182"/>
      <c r="C29" s="155">
        <v>9756882</v>
      </c>
      <c r="D29" s="155">
        <v>0</v>
      </c>
      <c r="E29" s="156">
        <v>12100000</v>
      </c>
      <c r="F29" s="60">
        <v>12100000</v>
      </c>
      <c r="G29" s="60">
        <v>0</v>
      </c>
      <c r="H29" s="60">
        <v>0</v>
      </c>
      <c r="I29" s="60">
        <v>3680460</v>
      </c>
      <c r="J29" s="60">
        <v>3680460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3680460</v>
      </c>
      <c r="X29" s="60">
        <v>3025000</v>
      </c>
      <c r="Y29" s="60">
        <v>655460</v>
      </c>
      <c r="Z29" s="140">
        <v>21.67</v>
      </c>
      <c r="AA29" s="155">
        <v>12100000</v>
      </c>
    </row>
    <row r="30" spans="1:27" ht="13.5">
      <c r="A30" s="183" t="s">
        <v>119</v>
      </c>
      <c r="B30" s="182"/>
      <c r="C30" s="155">
        <v>59636667</v>
      </c>
      <c r="D30" s="155">
        <v>0</v>
      </c>
      <c r="E30" s="156">
        <v>55688974</v>
      </c>
      <c r="F30" s="60">
        <v>55688974</v>
      </c>
      <c r="G30" s="60">
        <v>4960612</v>
      </c>
      <c r="H30" s="60">
        <v>6334662</v>
      </c>
      <c r="I30" s="60">
        <v>6259005</v>
      </c>
      <c r="J30" s="60">
        <v>17554279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17554279</v>
      </c>
      <c r="X30" s="60">
        <v>13922244</v>
      </c>
      <c r="Y30" s="60">
        <v>3632035</v>
      </c>
      <c r="Z30" s="140">
        <v>26.09</v>
      </c>
      <c r="AA30" s="155">
        <v>55688974</v>
      </c>
    </row>
    <row r="31" spans="1:27" ht="13.5">
      <c r="A31" s="183" t="s">
        <v>120</v>
      </c>
      <c r="B31" s="182"/>
      <c r="C31" s="155">
        <v>32546657</v>
      </c>
      <c r="D31" s="155">
        <v>0</v>
      </c>
      <c r="E31" s="156">
        <v>21930000</v>
      </c>
      <c r="F31" s="60">
        <v>21930000</v>
      </c>
      <c r="G31" s="60">
        <v>158682</v>
      </c>
      <c r="H31" s="60">
        <v>2738374</v>
      </c>
      <c r="I31" s="60">
        <v>3940908</v>
      </c>
      <c r="J31" s="60">
        <v>6837964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6837964</v>
      </c>
      <c r="X31" s="60">
        <v>5482500</v>
      </c>
      <c r="Y31" s="60">
        <v>1355464</v>
      </c>
      <c r="Z31" s="140">
        <v>24.72</v>
      </c>
      <c r="AA31" s="155">
        <v>21930000</v>
      </c>
    </row>
    <row r="32" spans="1:27" ht="13.5">
      <c r="A32" s="183" t="s">
        <v>121</v>
      </c>
      <c r="B32" s="182"/>
      <c r="C32" s="155">
        <v>51974811</v>
      </c>
      <c r="D32" s="155">
        <v>0</v>
      </c>
      <c r="E32" s="156">
        <v>59972793</v>
      </c>
      <c r="F32" s="60">
        <v>59972793</v>
      </c>
      <c r="G32" s="60">
        <v>4982223</v>
      </c>
      <c r="H32" s="60">
        <v>12344454</v>
      </c>
      <c r="I32" s="60">
        <v>3678241</v>
      </c>
      <c r="J32" s="60">
        <v>21004918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21004918</v>
      </c>
      <c r="X32" s="60">
        <v>14993198</v>
      </c>
      <c r="Y32" s="60">
        <v>6011720</v>
      </c>
      <c r="Z32" s="140">
        <v>40.1</v>
      </c>
      <c r="AA32" s="155">
        <v>59972793</v>
      </c>
    </row>
    <row r="33" spans="1:27" ht="13.5">
      <c r="A33" s="183" t="s">
        <v>42</v>
      </c>
      <c r="B33" s="182"/>
      <c r="C33" s="155">
        <v>45605916</v>
      </c>
      <c r="D33" s="155">
        <v>0</v>
      </c>
      <c r="E33" s="156">
        <v>26039973</v>
      </c>
      <c r="F33" s="60">
        <v>26039973</v>
      </c>
      <c r="G33" s="60">
        <v>0</v>
      </c>
      <c r="H33" s="60">
        <v>448715</v>
      </c>
      <c r="I33" s="60">
        <v>2311797</v>
      </c>
      <c r="J33" s="60">
        <v>2760512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2760512</v>
      </c>
      <c r="X33" s="60">
        <v>6509993</v>
      </c>
      <c r="Y33" s="60">
        <v>-3749481</v>
      </c>
      <c r="Z33" s="140">
        <v>-57.6</v>
      </c>
      <c r="AA33" s="155">
        <v>26039973</v>
      </c>
    </row>
    <row r="34" spans="1:27" ht="13.5">
      <c r="A34" s="183" t="s">
        <v>43</v>
      </c>
      <c r="B34" s="182"/>
      <c r="C34" s="155">
        <v>67935098</v>
      </c>
      <c r="D34" s="155">
        <v>0</v>
      </c>
      <c r="E34" s="156">
        <v>90222162</v>
      </c>
      <c r="F34" s="60">
        <v>90222162</v>
      </c>
      <c r="G34" s="60">
        <v>13314828</v>
      </c>
      <c r="H34" s="60">
        <v>3545000</v>
      </c>
      <c r="I34" s="60">
        <v>7196623</v>
      </c>
      <c r="J34" s="60">
        <v>24056451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24056451</v>
      </c>
      <c r="X34" s="60">
        <v>22555541</v>
      </c>
      <c r="Y34" s="60">
        <v>1500910</v>
      </c>
      <c r="Z34" s="140">
        <v>6.65</v>
      </c>
      <c r="AA34" s="155">
        <v>90222162</v>
      </c>
    </row>
    <row r="35" spans="1:27" ht="13.5">
      <c r="A35" s="181" t="s">
        <v>122</v>
      </c>
      <c r="B35" s="185"/>
      <c r="C35" s="155">
        <v>12670089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434237899</v>
      </c>
      <c r="D36" s="188">
        <f>SUM(D25:D35)</f>
        <v>0</v>
      </c>
      <c r="E36" s="189">
        <f t="shared" si="1"/>
        <v>446971351</v>
      </c>
      <c r="F36" s="190">
        <f t="shared" si="1"/>
        <v>446971351</v>
      </c>
      <c r="G36" s="190">
        <f t="shared" si="1"/>
        <v>38052125</v>
      </c>
      <c r="H36" s="190">
        <f t="shared" si="1"/>
        <v>40468047</v>
      </c>
      <c r="I36" s="190">
        <f t="shared" si="1"/>
        <v>43269619</v>
      </c>
      <c r="J36" s="190">
        <f t="shared" si="1"/>
        <v>121789791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121789791</v>
      </c>
      <c r="X36" s="190">
        <f t="shared" si="1"/>
        <v>111742839</v>
      </c>
      <c r="Y36" s="190">
        <f t="shared" si="1"/>
        <v>10046952</v>
      </c>
      <c r="Z36" s="191">
        <f>+IF(X36&lt;&gt;0,+(Y36/X36)*100,0)</f>
        <v>8.991137230726705</v>
      </c>
      <c r="AA36" s="188">
        <f>SUM(AA25:AA35)</f>
        <v>446971351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-30424424</v>
      </c>
      <c r="D38" s="199">
        <f>+D22-D36</f>
        <v>0</v>
      </c>
      <c r="E38" s="200">
        <f t="shared" si="2"/>
        <v>24909991</v>
      </c>
      <c r="F38" s="106">
        <f t="shared" si="2"/>
        <v>24909991</v>
      </c>
      <c r="G38" s="106">
        <f t="shared" si="2"/>
        <v>80815899</v>
      </c>
      <c r="H38" s="106">
        <f t="shared" si="2"/>
        <v>-26386004</v>
      </c>
      <c r="I38" s="106">
        <f t="shared" si="2"/>
        <v>-30245219</v>
      </c>
      <c r="J38" s="106">
        <f t="shared" si="2"/>
        <v>24184676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24184676</v>
      </c>
      <c r="X38" s="106">
        <f>IF(F22=F36,0,X22-X36)</f>
        <v>6227498</v>
      </c>
      <c r="Y38" s="106">
        <f t="shared" si="2"/>
        <v>17957178</v>
      </c>
      <c r="Z38" s="201">
        <f>+IF(X38&lt;&gt;0,+(Y38/X38)*100,0)</f>
        <v>288.35301111297025</v>
      </c>
      <c r="AA38" s="199">
        <f>+AA22-AA36</f>
        <v>24909991</v>
      </c>
    </row>
    <row r="39" spans="1:27" ht="13.5">
      <c r="A39" s="181" t="s">
        <v>46</v>
      </c>
      <c r="B39" s="185"/>
      <c r="C39" s="155">
        <v>312942946</v>
      </c>
      <c r="D39" s="155">
        <v>0</v>
      </c>
      <c r="E39" s="156">
        <v>322365789</v>
      </c>
      <c r="F39" s="60">
        <v>322365789</v>
      </c>
      <c r="G39" s="60">
        <v>2326789</v>
      </c>
      <c r="H39" s="60">
        <v>13193292</v>
      </c>
      <c r="I39" s="60">
        <v>16442600</v>
      </c>
      <c r="J39" s="60">
        <v>31962681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31962681</v>
      </c>
      <c r="X39" s="60">
        <v>80591447</v>
      </c>
      <c r="Y39" s="60">
        <v>-48628766</v>
      </c>
      <c r="Z39" s="140">
        <v>-60.34</v>
      </c>
      <c r="AA39" s="155">
        <v>322365789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282518522</v>
      </c>
      <c r="D42" s="206">
        <f>SUM(D38:D41)</f>
        <v>0</v>
      </c>
      <c r="E42" s="207">
        <f t="shared" si="3"/>
        <v>347275780</v>
      </c>
      <c r="F42" s="88">
        <f t="shared" si="3"/>
        <v>347275780</v>
      </c>
      <c r="G42" s="88">
        <f t="shared" si="3"/>
        <v>83142688</v>
      </c>
      <c r="H42" s="88">
        <f t="shared" si="3"/>
        <v>-13192712</v>
      </c>
      <c r="I42" s="88">
        <f t="shared" si="3"/>
        <v>-13802619</v>
      </c>
      <c r="J42" s="88">
        <f t="shared" si="3"/>
        <v>56147357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56147357</v>
      </c>
      <c r="X42" s="88">
        <f t="shared" si="3"/>
        <v>86818945</v>
      </c>
      <c r="Y42" s="88">
        <f t="shared" si="3"/>
        <v>-30671588</v>
      </c>
      <c r="Z42" s="208">
        <f>+IF(X42&lt;&gt;0,+(Y42/X42)*100,0)</f>
        <v>-35.328220125227276</v>
      </c>
      <c r="AA42" s="206">
        <f>SUM(AA38:AA41)</f>
        <v>347275780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282518522</v>
      </c>
      <c r="D44" s="210">
        <f>+D42-D43</f>
        <v>0</v>
      </c>
      <c r="E44" s="211">
        <f t="shared" si="4"/>
        <v>347275780</v>
      </c>
      <c r="F44" s="77">
        <f t="shared" si="4"/>
        <v>347275780</v>
      </c>
      <c r="G44" s="77">
        <f t="shared" si="4"/>
        <v>83142688</v>
      </c>
      <c r="H44" s="77">
        <f t="shared" si="4"/>
        <v>-13192712</v>
      </c>
      <c r="I44" s="77">
        <f t="shared" si="4"/>
        <v>-13802619</v>
      </c>
      <c r="J44" s="77">
        <f t="shared" si="4"/>
        <v>56147357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56147357</v>
      </c>
      <c r="X44" s="77">
        <f t="shared" si="4"/>
        <v>86818945</v>
      </c>
      <c r="Y44" s="77">
        <f t="shared" si="4"/>
        <v>-30671588</v>
      </c>
      <c r="Z44" s="212">
        <f>+IF(X44&lt;&gt;0,+(Y44/X44)*100,0)</f>
        <v>-35.328220125227276</v>
      </c>
      <c r="AA44" s="210">
        <f>+AA42-AA43</f>
        <v>347275780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282518522</v>
      </c>
      <c r="D46" s="206">
        <f>SUM(D44:D45)</f>
        <v>0</v>
      </c>
      <c r="E46" s="207">
        <f t="shared" si="5"/>
        <v>347275780</v>
      </c>
      <c r="F46" s="88">
        <f t="shared" si="5"/>
        <v>347275780</v>
      </c>
      <c r="G46" s="88">
        <f t="shared" si="5"/>
        <v>83142688</v>
      </c>
      <c r="H46" s="88">
        <f t="shared" si="5"/>
        <v>-13192712</v>
      </c>
      <c r="I46" s="88">
        <f t="shared" si="5"/>
        <v>-13802619</v>
      </c>
      <c r="J46" s="88">
        <f t="shared" si="5"/>
        <v>56147357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56147357</v>
      </c>
      <c r="X46" s="88">
        <f t="shared" si="5"/>
        <v>86818945</v>
      </c>
      <c r="Y46" s="88">
        <f t="shared" si="5"/>
        <v>-30671588</v>
      </c>
      <c r="Z46" s="208">
        <f>+IF(X46&lt;&gt;0,+(Y46/X46)*100,0)</f>
        <v>-35.328220125227276</v>
      </c>
      <c r="AA46" s="206">
        <f>SUM(AA44:AA45)</f>
        <v>347275780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282518522</v>
      </c>
      <c r="D48" s="217">
        <f>SUM(D46:D47)</f>
        <v>0</v>
      </c>
      <c r="E48" s="218">
        <f t="shared" si="6"/>
        <v>347275780</v>
      </c>
      <c r="F48" s="219">
        <f t="shared" si="6"/>
        <v>347275780</v>
      </c>
      <c r="G48" s="219">
        <f t="shared" si="6"/>
        <v>83142688</v>
      </c>
      <c r="H48" s="220">
        <f t="shared" si="6"/>
        <v>-13192712</v>
      </c>
      <c r="I48" s="220">
        <f t="shared" si="6"/>
        <v>-13802619</v>
      </c>
      <c r="J48" s="220">
        <f t="shared" si="6"/>
        <v>56147357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56147357</v>
      </c>
      <c r="X48" s="220">
        <f t="shared" si="6"/>
        <v>86818945</v>
      </c>
      <c r="Y48" s="220">
        <f t="shared" si="6"/>
        <v>-30671588</v>
      </c>
      <c r="Z48" s="221">
        <f>+IF(X48&lt;&gt;0,+(Y48/X48)*100,0)</f>
        <v>-35.328220125227276</v>
      </c>
      <c r="AA48" s="222">
        <f>SUM(AA46:AA47)</f>
        <v>347275780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13661687</v>
      </c>
      <c r="D5" s="153">
        <f>SUM(D6:D8)</f>
        <v>0</v>
      </c>
      <c r="E5" s="154">
        <f t="shared" si="0"/>
        <v>24095702</v>
      </c>
      <c r="F5" s="100">
        <f t="shared" si="0"/>
        <v>24095702</v>
      </c>
      <c r="G5" s="100">
        <f t="shared" si="0"/>
        <v>639751</v>
      </c>
      <c r="H5" s="100">
        <f t="shared" si="0"/>
        <v>44954</v>
      </c>
      <c r="I5" s="100">
        <f t="shared" si="0"/>
        <v>-117</v>
      </c>
      <c r="J5" s="100">
        <f t="shared" si="0"/>
        <v>684588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684588</v>
      </c>
      <c r="X5" s="100">
        <f t="shared" si="0"/>
        <v>6023926</v>
      </c>
      <c r="Y5" s="100">
        <f t="shared" si="0"/>
        <v>-5339338</v>
      </c>
      <c r="Z5" s="137">
        <f>+IF(X5&lt;&gt;0,+(Y5/X5)*100,0)</f>
        <v>-88.63551776698452</v>
      </c>
      <c r="AA5" s="153">
        <f>SUM(AA6:AA8)</f>
        <v>24095702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8569496</v>
      </c>
      <c r="D7" s="157"/>
      <c r="E7" s="158">
        <v>17000000</v>
      </c>
      <c r="F7" s="159">
        <v>17000000</v>
      </c>
      <c r="G7" s="159"/>
      <c r="H7" s="159"/>
      <c r="I7" s="159">
        <v>197</v>
      </c>
      <c r="J7" s="159">
        <v>197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197</v>
      </c>
      <c r="X7" s="159">
        <v>4250000</v>
      </c>
      <c r="Y7" s="159">
        <v>-4249803</v>
      </c>
      <c r="Z7" s="141">
        <v>-100</v>
      </c>
      <c r="AA7" s="225">
        <v>17000000</v>
      </c>
    </row>
    <row r="8" spans="1:27" ht="13.5">
      <c r="A8" s="138" t="s">
        <v>77</v>
      </c>
      <c r="B8" s="136"/>
      <c r="C8" s="155">
        <v>5092191</v>
      </c>
      <c r="D8" s="155"/>
      <c r="E8" s="156">
        <v>7095702</v>
      </c>
      <c r="F8" s="60">
        <v>7095702</v>
      </c>
      <c r="G8" s="60">
        <v>639751</v>
      </c>
      <c r="H8" s="60">
        <v>44954</v>
      </c>
      <c r="I8" s="60">
        <v>-314</v>
      </c>
      <c r="J8" s="60">
        <v>684391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684391</v>
      </c>
      <c r="X8" s="60">
        <v>1773926</v>
      </c>
      <c r="Y8" s="60">
        <v>-1089535</v>
      </c>
      <c r="Z8" s="140">
        <v>-61.42</v>
      </c>
      <c r="AA8" s="62">
        <v>7095702</v>
      </c>
    </row>
    <row r="9" spans="1:27" ht="13.5">
      <c r="A9" s="135" t="s">
        <v>78</v>
      </c>
      <c r="B9" s="136"/>
      <c r="C9" s="153">
        <f aca="true" t="shared" si="1" ref="C9:Y9">SUM(C10:C14)</f>
        <v>4952875</v>
      </c>
      <c r="D9" s="153">
        <f>SUM(D10:D14)</f>
        <v>0</v>
      </c>
      <c r="E9" s="154">
        <f t="shared" si="1"/>
        <v>22552578</v>
      </c>
      <c r="F9" s="100">
        <f t="shared" si="1"/>
        <v>22552578</v>
      </c>
      <c r="G9" s="100">
        <f t="shared" si="1"/>
        <v>0</v>
      </c>
      <c r="H9" s="100">
        <f t="shared" si="1"/>
        <v>1387635</v>
      </c>
      <c r="I9" s="100">
        <f t="shared" si="1"/>
        <v>-602224</v>
      </c>
      <c r="J9" s="100">
        <f t="shared" si="1"/>
        <v>785411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785411</v>
      </c>
      <c r="X9" s="100">
        <f t="shared" si="1"/>
        <v>5638145</v>
      </c>
      <c r="Y9" s="100">
        <f t="shared" si="1"/>
        <v>-4852734</v>
      </c>
      <c r="Z9" s="137">
        <f>+IF(X9&lt;&gt;0,+(Y9/X9)*100,0)</f>
        <v>-86.06969136125446</v>
      </c>
      <c r="AA9" s="102">
        <f>SUM(AA10:AA14)</f>
        <v>22552578</v>
      </c>
    </row>
    <row r="10" spans="1:27" ht="13.5">
      <c r="A10" s="138" t="s">
        <v>79</v>
      </c>
      <c r="B10" s="136"/>
      <c r="C10" s="155">
        <v>4952875</v>
      </c>
      <c r="D10" s="155"/>
      <c r="E10" s="156">
        <v>3281526</v>
      </c>
      <c r="F10" s="60">
        <v>3281526</v>
      </c>
      <c r="G10" s="60"/>
      <c r="H10" s="60">
        <v>1387635</v>
      </c>
      <c r="I10" s="60">
        <v>-602224</v>
      </c>
      <c r="J10" s="60">
        <v>785411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785411</v>
      </c>
      <c r="X10" s="60">
        <v>820382</v>
      </c>
      <c r="Y10" s="60">
        <v>-34971</v>
      </c>
      <c r="Z10" s="140">
        <v>-4.26</v>
      </c>
      <c r="AA10" s="62">
        <v>3281526</v>
      </c>
    </row>
    <row r="11" spans="1:27" ht="13.5">
      <c r="A11" s="138" t="s">
        <v>80</v>
      </c>
      <c r="B11" s="136"/>
      <c r="C11" s="155"/>
      <c r="D11" s="155"/>
      <c r="E11" s="156">
        <v>19271052</v>
      </c>
      <c r="F11" s="60">
        <v>19271052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4817763</v>
      </c>
      <c r="Y11" s="60">
        <v>-4817763</v>
      </c>
      <c r="Z11" s="140">
        <v>-100</v>
      </c>
      <c r="AA11" s="62">
        <v>19271052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2050089</v>
      </c>
      <c r="D15" s="153">
        <f>SUM(D16:D18)</f>
        <v>0</v>
      </c>
      <c r="E15" s="154">
        <f t="shared" si="2"/>
        <v>1585088</v>
      </c>
      <c r="F15" s="100">
        <f t="shared" si="2"/>
        <v>1585088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396272</v>
      </c>
      <c r="Y15" s="100">
        <f t="shared" si="2"/>
        <v>-396272</v>
      </c>
      <c r="Z15" s="137">
        <f>+IF(X15&lt;&gt;0,+(Y15/X15)*100,0)</f>
        <v>-100</v>
      </c>
      <c r="AA15" s="102">
        <f>SUM(AA16:AA18)</f>
        <v>1585088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2050089</v>
      </c>
      <c r="D17" s="155"/>
      <c r="E17" s="156">
        <v>1585088</v>
      </c>
      <c r="F17" s="60">
        <v>1585088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396272</v>
      </c>
      <c r="Y17" s="60">
        <v>-396272</v>
      </c>
      <c r="Z17" s="140">
        <v>-100</v>
      </c>
      <c r="AA17" s="62">
        <v>1585088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273837849</v>
      </c>
      <c r="D19" s="153">
        <f>SUM(D20:D23)</f>
        <v>0</v>
      </c>
      <c r="E19" s="154">
        <f t="shared" si="3"/>
        <v>304221755</v>
      </c>
      <c r="F19" s="100">
        <f t="shared" si="3"/>
        <v>304221755</v>
      </c>
      <c r="G19" s="100">
        <f t="shared" si="3"/>
        <v>4723800</v>
      </c>
      <c r="H19" s="100">
        <f t="shared" si="3"/>
        <v>21007221</v>
      </c>
      <c r="I19" s="100">
        <f t="shared" si="3"/>
        <v>16293297</v>
      </c>
      <c r="J19" s="100">
        <f t="shared" si="3"/>
        <v>42024318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42024318</v>
      </c>
      <c r="X19" s="100">
        <f t="shared" si="3"/>
        <v>76055439</v>
      </c>
      <c r="Y19" s="100">
        <f t="shared" si="3"/>
        <v>-34031121</v>
      </c>
      <c r="Z19" s="137">
        <f>+IF(X19&lt;&gt;0,+(Y19/X19)*100,0)</f>
        <v>-44.74515096809842</v>
      </c>
      <c r="AA19" s="102">
        <f>SUM(AA20:AA23)</f>
        <v>304221755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257553474</v>
      </c>
      <c r="D21" s="155"/>
      <c r="E21" s="156">
        <v>245345439</v>
      </c>
      <c r="F21" s="60">
        <v>245345439</v>
      </c>
      <c r="G21" s="60">
        <v>2326789</v>
      </c>
      <c r="H21" s="60">
        <v>19819275</v>
      </c>
      <c r="I21" s="60">
        <v>18495033</v>
      </c>
      <c r="J21" s="60">
        <v>40641097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40641097</v>
      </c>
      <c r="X21" s="60">
        <v>61336360</v>
      </c>
      <c r="Y21" s="60">
        <v>-20695263</v>
      </c>
      <c r="Z21" s="140">
        <v>-33.74</v>
      </c>
      <c r="AA21" s="62">
        <v>245345439</v>
      </c>
    </row>
    <row r="22" spans="1:27" ht="13.5">
      <c r="A22" s="138" t="s">
        <v>91</v>
      </c>
      <c r="B22" s="136"/>
      <c r="C22" s="157">
        <v>16284375</v>
      </c>
      <c r="D22" s="157"/>
      <c r="E22" s="158">
        <v>58876316</v>
      </c>
      <c r="F22" s="159">
        <v>58876316</v>
      </c>
      <c r="G22" s="159">
        <v>2397011</v>
      </c>
      <c r="H22" s="159">
        <v>1187946</v>
      </c>
      <c r="I22" s="159">
        <v>-2201736</v>
      </c>
      <c r="J22" s="159">
        <v>1383221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1383221</v>
      </c>
      <c r="X22" s="159">
        <v>14719079</v>
      </c>
      <c r="Y22" s="159">
        <v>-13335858</v>
      </c>
      <c r="Z22" s="141">
        <v>-90.6</v>
      </c>
      <c r="AA22" s="225">
        <v>58876316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294502500</v>
      </c>
      <c r="D25" s="217">
        <f>+D5+D9+D15+D19+D24</f>
        <v>0</v>
      </c>
      <c r="E25" s="230">
        <f t="shared" si="4"/>
        <v>352455123</v>
      </c>
      <c r="F25" s="219">
        <f t="shared" si="4"/>
        <v>352455123</v>
      </c>
      <c r="G25" s="219">
        <f t="shared" si="4"/>
        <v>5363551</v>
      </c>
      <c r="H25" s="219">
        <f t="shared" si="4"/>
        <v>22439810</v>
      </c>
      <c r="I25" s="219">
        <f t="shared" si="4"/>
        <v>15690956</v>
      </c>
      <c r="J25" s="219">
        <f t="shared" si="4"/>
        <v>43494317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43494317</v>
      </c>
      <c r="X25" s="219">
        <f t="shared" si="4"/>
        <v>88113782</v>
      </c>
      <c r="Y25" s="219">
        <f t="shared" si="4"/>
        <v>-44619465</v>
      </c>
      <c r="Z25" s="231">
        <f>+IF(X25&lt;&gt;0,+(Y25/X25)*100,0)</f>
        <v>-50.638463118062504</v>
      </c>
      <c r="AA25" s="232">
        <f>+AA5+AA9+AA15+AA19+AA24</f>
        <v>352455123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141842017</v>
      </c>
      <c r="D28" s="155"/>
      <c r="E28" s="156">
        <v>188621053</v>
      </c>
      <c r="F28" s="60">
        <v>188621053</v>
      </c>
      <c r="G28" s="60">
        <v>3238253</v>
      </c>
      <c r="H28" s="60">
        <v>14884653</v>
      </c>
      <c r="I28" s="60">
        <v>12067119</v>
      </c>
      <c r="J28" s="60">
        <v>30190025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30190025</v>
      </c>
      <c r="X28" s="60">
        <v>47155263</v>
      </c>
      <c r="Y28" s="60">
        <v>-16965238</v>
      </c>
      <c r="Z28" s="140">
        <v>-35.98</v>
      </c>
      <c r="AA28" s="155">
        <v>188621053</v>
      </c>
    </row>
    <row r="29" spans="1:27" ht="13.5">
      <c r="A29" s="234" t="s">
        <v>134</v>
      </c>
      <c r="B29" s="136"/>
      <c r="C29" s="155">
        <v>19973361</v>
      </c>
      <c r="D29" s="155"/>
      <c r="E29" s="156">
        <v>2165789</v>
      </c>
      <c r="F29" s="60">
        <v>2165789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541447</v>
      </c>
      <c r="Y29" s="60">
        <v>-541447</v>
      </c>
      <c r="Z29" s="140">
        <v>-100</v>
      </c>
      <c r="AA29" s="62">
        <v>2165789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15130926</v>
      </c>
      <c r="D31" s="155"/>
      <c r="E31" s="156">
        <v>17543860</v>
      </c>
      <c r="F31" s="60">
        <v>17543860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4385965</v>
      </c>
      <c r="Y31" s="60">
        <v>-4385965</v>
      </c>
      <c r="Z31" s="140">
        <v>-100</v>
      </c>
      <c r="AA31" s="62">
        <v>17543860</v>
      </c>
    </row>
    <row r="32" spans="1:27" ht="13.5">
      <c r="A32" s="236" t="s">
        <v>46</v>
      </c>
      <c r="B32" s="136"/>
      <c r="C32" s="210">
        <f aca="true" t="shared" si="5" ref="C32:Y32">SUM(C28:C31)</f>
        <v>176946304</v>
      </c>
      <c r="D32" s="210">
        <f>SUM(D28:D31)</f>
        <v>0</v>
      </c>
      <c r="E32" s="211">
        <f t="shared" si="5"/>
        <v>208330702</v>
      </c>
      <c r="F32" s="77">
        <f t="shared" si="5"/>
        <v>208330702</v>
      </c>
      <c r="G32" s="77">
        <f t="shared" si="5"/>
        <v>3238253</v>
      </c>
      <c r="H32" s="77">
        <f t="shared" si="5"/>
        <v>14884653</v>
      </c>
      <c r="I32" s="77">
        <f t="shared" si="5"/>
        <v>12067119</v>
      </c>
      <c r="J32" s="77">
        <f t="shared" si="5"/>
        <v>30190025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30190025</v>
      </c>
      <c r="X32" s="77">
        <f t="shared" si="5"/>
        <v>52082675</v>
      </c>
      <c r="Y32" s="77">
        <f t="shared" si="5"/>
        <v>-21892650</v>
      </c>
      <c r="Z32" s="212">
        <f>+IF(X32&lt;&gt;0,+(Y32/X32)*100,0)</f>
        <v>-42.03441931506014</v>
      </c>
      <c r="AA32" s="79">
        <f>SUM(AA28:AA31)</f>
        <v>208330702</v>
      </c>
    </row>
    <row r="33" spans="1:27" ht="13.5">
      <c r="A33" s="237" t="s">
        <v>51</v>
      </c>
      <c r="B33" s="136" t="s">
        <v>137</v>
      </c>
      <c r="C33" s="155">
        <v>87719298</v>
      </c>
      <c r="D33" s="155"/>
      <c r="E33" s="156">
        <v>114035088</v>
      </c>
      <c r="F33" s="60">
        <v>114035088</v>
      </c>
      <c r="G33" s="60">
        <v>1113312</v>
      </c>
      <c r="H33" s="60">
        <v>6058318</v>
      </c>
      <c r="I33" s="60">
        <v>6427914</v>
      </c>
      <c r="J33" s="60">
        <v>13599544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13599544</v>
      </c>
      <c r="X33" s="60">
        <v>28508772</v>
      </c>
      <c r="Y33" s="60">
        <v>-14909228</v>
      </c>
      <c r="Z33" s="140">
        <v>-52.3</v>
      </c>
      <c r="AA33" s="62">
        <v>114035088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29836898</v>
      </c>
      <c r="D35" s="155"/>
      <c r="E35" s="156">
        <v>30089333</v>
      </c>
      <c r="F35" s="60">
        <v>30089333</v>
      </c>
      <c r="G35" s="60">
        <v>1011986</v>
      </c>
      <c r="H35" s="60">
        <v>1496839</v>
      </c>
      <c r="I35" s="60">
        <v>-2804077</v>
      </c>
      <c r="J35" s="60">
        <v>-295252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-295252</v>
      </c>
      <c r="X35" s="60">
        <v>7522333</v>
      </c>
      <c r="Y35" s="60">
        <v>-7817585</v>
      </c>
      <c r="Z35" s="140">
        <v>-103.93</v>
      </c>
      <c r="AA35" s="62">
        <v>30089333</v>
      </c>
    </row>
    <row r="36" spans="1:27" ht="13.5">
      <c r="A36" s="238" t="s">
        <v>139</v>
      </c>
      <c r="B36" s="149"/>
      <c r="C36" s="222">
        <f aca="true" t="shared" si="6" ref="C36:Y36">SUM(C32:C35)</f>
        <v>294502500</v>
      </c>
      <c r="D36" s="222">
        <f>SUM(D32:D35)</f>
        <v>0</v>
      </c>
      <c r="E36" s="218">
        <f t="shared" si="6"/>
        <v>352455123</v>
      </c>
      <c r="F36" s="220">
        <f t="shared" si="6"/>
        <v>352455123</v>
      </c>
      <c r="G36" s="220">
        <f t="shared" si="6"/>
        <v>5363551</v>
      </c>
      <c r="H36" s="220">
        <f t="shared" si="6"/>
        <v>22439810</v>
      </c>
      <c r="I36" s="220">
        <f t="shared" si="6"/>
        <v>15690956</v>
      </c>
      <c r="J36" s="220">
        <f t="shared" si="6"/>
        <v>43494317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43494317</v>
      </c>
      <c r="X36" s="220">
        <f t="shared" si="6"/>
        <v>88113780</v>
      </c>
      <c r="Y36" s="220">
        <f t="shared" si="6"/>
        <v>-44619463</v>
      </c>
      <c r="Z36" s="221">
        <f>+IF(X36&lt;&gt;0,+(Y36/X36)*100,0)</f>
        <v>-50.63846199765803</v>
      </c>
      <c r="AA36" s="239">
        <f>SUM(AA32:AA35)</f>
        <v>352455123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13242232</v>
      </c>
      <c r="D6" s="155"/>
      <c r="E6" s="59">
        <v>5229440</v>
      </c>
      <c r="F6" s="60">
        <v>5229440</v>
      </c>
      <c r="G6" s="60">
        <v>95359121</v>
      </c>
      <c r="H6" s="60">
        <v>23102635</v>
      </c>
      <c r="I6" s="60">
        <v>30469102</v>
      </c>
      <c r="J6" s="60">
        <v>30469102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30469102</v>
      </c>
      <c r="X6" s="60">
        <v>1307360</v>
      </c>
      <c r="Y6" s="60">
        <v>29161742</v>
      </c>
      <c r="Z6" s="140">
        <v>2230.58</v>
      </c>
      <c r="AA6" s="62">
        <v>5229440</v>
      </c>
    </row>
    <row r="7" spans="1:27" ht="13.5">
      <c r="A7" s="249" t="s">
        <v>144</v>
      </c>
      <c r="B7" s="182"/>
      <c r="C7" s="155">
        <v>8753174</v>
      </c>
      <c r="D7" s="155"/>
      <c r="E7" s="59">
        <v>50296907</v>
      </c>
      <c r="F7" s="60">
        <v>50296907</v>
      </c>
      <c r="G7" s="60">
        <v>15481476</v>
      </c>
      <c r="H7" s="60">
        <v>54692637</v>
      </c>
      <c r="I7" s="60">
        <v>20380116</v>
      </c>
      <c r="J7" s="60">
        <v>20380116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20380116</v>
      </c>
      <c r="X7" s="60">
        <v>12574227</v>
      </c>
      <c r="Y7" s="60">
        <v>7805889</v>
      </c>
      <c r="Z7" s="140">
        <v>62.08</v>
      </c>
      <c r="AA7" s="62">
        <v>50296907</v>
      </c>
    </row>
    <row r="8" spans="1:27" ht="13.5">
      <c r="A8" s="249" t="s">
        <v>145</v>
      </c>
      <c r="B8" s="182"/>
      <c r="C8" s="155">
        <v>71274382</v>
      </c>
      <c r="D8" s="155"/>
      <c r="E8" s="59">
        <v>37469629</v>
      </c>
      <c r="F8" s="60">
        <v>37469629</v>
      </c>
      <c r="G8" s="60">
        <v>84636414</v>
      </c>
      <c r="H8" s="60">
        <v>86627381</v>
      </c>
      <c r="I8" s="60">
        <v>88345110</v>
      </c>
      <c r="J8" s="60">
        <v>88345110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88345110</v>
      </c>
      <c r="X8" s="60">
        <v>9367407</v>
      </c>
      <c r="Y8" s="60">
        <v>78977703</v>
      </c>
      <c r="Z8" s="140">
        <v>843.11</v>
      </c>
      <c r="AA8" s="62">
        <v>37469629</v>
      </c>
    </row>
    <row r="9" spans="1:27" ht="13.5">
      <c r="A9" s="249" t="s">
        <v>146</v>
      </c>
      <c r="B9" s="182"/>
      <c r="C9" s="155">
        <v>58855451</v>
      </c>
      <c r="D9" s="155"/>
      <c r="E9" s="59">
        <v>6770347</v>
      </c>
      <c r="F9" s="60">
        <v>6770347</v>
      </c>
      <c r="G9" s="60">
        <v>28074289</v>
      </c>
      <c r="H9" s="60">
        <v>34406813</v>
      </c>
      <c r="I9" s="60">
        <v>33086796</v>
      </c>
      <c r="J9" s="60">
        <v>33086796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33086796</v>
      </c>
      <c r="X9" s="60">
        <v>1692587</v>
      </c>
      <c r="Y9" s="60">
        <v>31394209</v>
      </c>
      <c r="Z9" s="140">
        <v>1854.81</v>
      </c>
      <c r="AA9" s="62">
        <v>6770347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5062183</v>
      </c>
      <c r="D11" s="155"/>
      <c r="E11" s="59">
        <v>5576775</v>
      </c>
      <c r="F11" s="60">
        <v>5576775</v>
      </c>
      <c r="G11" s="60">
        <v>5062183</v>
      </c>
      <c r="H11" s="60">
        <v>4304262</v>
      </c>
      <c r="I11" s="60">
        <v>3979697</v>
      </c>
      <c r="J11" s="60">
        <v>3979697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3979697</v>
      </c>
      <c r="X11" s="60">
        <v>1394194</v>
      </c>
      <c r="Y11" s="60">
        <v>2585503</v>
      </c>
      <c r="Z11" s="140">
        <v>185.45</v>
      </c>
      <c r="AA11" s="62">
        <v>5576775</v>
      </c>
    </row>
    <row r="12" spans="1:27" ht="13.5">
      <c r="A12" s="250" t="s">
        <v>56</v>
      </c>
      <c r="B12" s="251"/>
      <c r="C12" s="168">
        <f aca="true" t="shared" si="0" ref="C12:Y12">SUM(C6:C11)</f>
        <v>157187422</v>
      </c>
      <c r="D12" s="168">
        <f>SUM(D6:D11)</f>
        <v>0</v>
      </c>
      <c r="E12" s="72">
        <f t="shared" si="0"/>
        <v>105343098</v>
      </c>
      <c r="F12" s="73">
        <f t="shared" si="0"/>
        <v>105343098</v>
      </c>
      <c r="G12" s="73">
        <f t="shared" si="0"/>
        <v>228613483</v>
      </c>
      <c r="H12" s="73">
        <f t="shared" si="0"/>
        <v>203133728</v>
      </c>
      <c r="I12" s="73">
        <f t="shared" si="0"/>
        <v>176260821</v>
      </c>
      <c r="J12" s="73">
        <f t="shared" si="0"/>
        <v>176260821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176260821</v>
      </c>
      <c r="X12" s="73">
        <f t="shared" si="0"/>
        <v>26335775</v>
      </c>
      <c r="Y12" s="73">
        <f t="shared" si="0"/>
        <v>149925046</v>
      </c>
      <c r="Z12" s="170">
        <f>+IF(X12&lt;&gt;0,+(Y12/X12)*100,0)</f>
        <v>569.2828329525141</v>
      </c>
      <c r="AA12" s="74">
        <f>SUM(AA6:AA11)</f>
        <v>105343098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20115704</v>
      </c>
      <c r="D16" s="155"/>
      <c r="E16" s="59">
        <v>21592535</v>
      </c>
      <c r="F16" s="60">
        <v>21592535</v>
      </c>
      <c r="G16" s="159">
        <v>20237441</v>
      </c>
      <c r="H16" s="159">
        <v>20359178</v>
      </c>
      <c r="I16" s="159">
        <v>20476989</v>
      </c>
      <c r="J16" s="60">
        <v>20476989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20476989</v>
      </c>
      <c r="X16" s="60">
        <v>5398134</v>
      </c>
      <c r="Y16" s="159">
        <v>15078855</v>
      </c>
      <c r="Z16" s="141">
        <v>279.33</v>
      </c>
      <c r="AA16" s="225">
        <v>21592535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>
        <v>100</v>
      </c>
      <c r="D18" s="155"/>
      <c r="E18" s="59"/>
      <c r="F18" s="60"/>
      <c r="G18" s="60">
        <v>100</v>
      </c>
      <c r="H18" s="60">
        <v>100</v>
      </c>
      <c r="I18" s="60">
        <v>100</v>
      </c>
      <c r="J18" s="60">
        <v>100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100</v>
      </c>
      <c r="X18" s="60"/>
      <c r="Y18" s="60">
        <v>100</v>
      </c>
      <c r="Z18" s="140"/>
      <c r="AA18" s="62"/>
    </row>
    <row r="19" spans="1:27" ht="13.5">
      <c r="A19" s="249" t="s">
        <v>154</v>
      </c>
      <c r="B19" s="182"/>
      <c r="C19" s="155">
        <v>1156394779</v>
      </c>
      <c r="D19" s="155"/>
      <c r="E19" s="59">
        <v>1509229371</v>
      </c>
      <c r="F19" s="60">
        <v>1509229371</v>
      </c>
      <c r="G19" s="60">
        <v>1159258331</v>
      </c>
      <c r="H19" s="60">
        <v>1179198142</v>
      </c>
      <c r="I19" s="60">
        <v>1192389097</v>
      </c>
      <c r="J19" s="60">
        <v>1192389097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1192389097</v>
      </c>
      <c r="X19" s="60">
        <v>377307343</v>
      </c>
      <c r="Y19" s="60">
        <v>815081754</v>
      </c>
      <c r="Z19" s="140">
        <v>216.03</v>
      </c>
      <c r="AA19" s="62">
        <v>1509229371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1500000</v>
      </c>
      <c r="F21" s="60">
        <v>1500000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375000</v>
      </c>
      <c r="Y21" s="60">
        <v>-375000</v>
      </c>
      <c r="Z21" s="140">
        <v>-100</v>
      </c>
      <c r="AA21" s="62">
        <v>1500000</v>
      </c>
    </row>
    <row r="22" spans="1:27" ht="13.5">
      <c r="A22" s="249" t="s">
        <v>157</v>
      </c>
      <c r="B22" s="182"/>
      <c r="C22" s="155">
        <v>6273679</v>
      </c>
      <c r="D22" s="155"/>
      <c r="E22" s="59">
        <v>1855218</v>
      </c>
      <c r="F22" s="60">
        <v>1855218</v>
      </c>
      <c r="G22" s="60">
        <v>6207012</v>
      </c>
      <c r="H22" s="60">
        <v>6140346</v>
      </c>
      <c r="I22" s="60">
        <v>5996533</v>
      </c>
      <c r="J22" s="60">
        <v>5996533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5996533</v>
      </c>
      <c r="X22" s="60">
        <v>463805</v>
      </c>
      <c r="Y22" s="60">
        <v>5532728</v>
      </c>
      <c r="Z22" s="140">
        <v>1192.9</v>
      </c>
      <c r="AA22" s="62">
        <v>1855218</v>
      </c>
    </row>
    <row r="23" spans="1:27" ht="13.5">
      <c r="A23" s="249" t="s">
        <v>158</v>
      </c>
      <c r="B23" s="182"/>
      <c r="C23" s="155">
        <v>205578</v>
      </c>
      <c r="D23" s="155"/>
      <c r="E23" s="59"/>
      <c r="F23" s="60"/>
      <c r="G23" s="159">
        <v>205578</v>
      </c>
      <c r="H23" s="159">
        <v>205578</v>
      </c>
      <c r="I23" s="159">
        <v>205578</v>
      </c>
      <c r="J23" s="60">
        <v>205578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205578</v>
      </c>
      <c r="X23" s="60"/>
      <c r="Y23" s="159">
        <v>205578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1182989840</v>
      </c>
      <c r="D24" s="168">
        <f>SUM(D15:D23)</f>
        <v>0</v>
      </c>
      <c r="E24" s="76">
        <f t="shared" si="1"/>
        <v>1534177124</v>
      </c>
      <c r="F24" s="77">
        <f t="shared" si="1"/>
        <v>1534177124</v>
      </c>
      <c r="G24" s="77">
        <f t="shared" si="1"/>
        <v>1185908462</v>
      </c>
      <c r="H24" s="77">
        <f t="shared" si="1"/>
        <v>1205903344</v>
      </c>
      <c r="I24" s="77">
        <f t="shared" si="1"/>
        <v>1219068297</v>
      </c>
      <c r="J24" s="77">
        <f t="shared" si="1"/>
        <v>1219068297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1219068297</v>
      </c>
      <c r="X24" s="77">
        <f t="shared" si="1"/>
        <v>383544282</v>
      </c>
      <c r="Y24" s="77">
        <f t="shared" si="1"/>
        <v>835524015</v>
      </c>
      <c r="Z24" s="212">
        <f>+IF(X24&lt;&gt;0,+(Y24/X24)*100,0)</f>
        <v>217.8429073803791</v>
      </c>
      <c r="AA24" s="79">
        <f>SUM(AA15:AA23)</f>
        <v>1534177124</v>
      </c>
    </row>
    <row r="25" spans="1:27" ht="13.5">
      <c r="A25" s="250" t="s">
        <v>159</v>
      </c>
      <c r="B25" s="251"/>
      <c r="C25" s="168">
        <f aca="true" t="shared" si="2" ref="C25:Y25">+C12+C24</f>
        <v>1340177262</v>
      </c>
      <c r="D25" s="168">
        <f>+D12+D24</f>
        <v>0</v>
      </c>
      <c r="E25" s="72">
        <f t="shared" si="2"/>
        <v>1639520222</v>
      </c>
      <c r="F25" s="73">
        <f t="shared" si="2"/>
        <v>1639520222</v>
      </c>
      <c r="G25" s="73">
        <f t="shared" si="2"/>
        <v>1414521945</v>
      </c>
      <c r="H25" s="73">
        <f t="shared" si="2"/>
        <v>1409037072</v>
      </c>
      <c r="I25" s="73">
        <f t="shared" si="2"/>
        <v>1395329118</v>
      </c>
      <c r="J25" s="73">
        <f t="shared" si="2"/>
        <v>1395329118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1395329118</v>
      </c>
      <c r="X25" s="73">
        <f t="shared" si="2"/>
        <v>409880057</v>
      </c>
      <c r="Y25" s="73">
        <f t="shared" si="2"/>
        <v>985449061</v>
      </c>
      <c r="Z25" s="170">
        <f>+IF(X25&lt;&gt;0,+(Y25/X25)*100,0)</f>
        <v>240.42376401836015</v>
      </c>
      <c r="AA25" s="74">
        <f>+AA12+AA24</f>
        <v>1639520222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2607448</v>
      </c>
      <c r="D30" s="155"/>
      <c r="E30" s="59">
        <v>2849529</v>
      </c>
      <c r="F30" s="60">
        <v>2849529</v>
      </c>
      <c r="G30" s="60">
        <v>2607447</v>
      </c>
      <c r="H30" s="60">
        <v>2607448</v>
      </c>
      <c r="I30" s="60">
        <v>2607447</v>
      </c>
      <c r="J30" s="60">
        <v>2607447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2607447</v>
      </c>
      <c r="X30" s="60">
        <v>712382</v>
      </c>
      <c r="Y30" s="60">
        <v>1895065</v>
      </c>
      <c r="Z30" s="140">
        <v>266.02</v>
      </c>
      <c r="AA30" s="62">
        <v>2849529</v>
      </c>
    </row>
    <row r="31" spans="1:27" ht="13.5">
      <c r="A31" s="249" t="s">
        <v>163</v>
      </c>
      <c r="B31" s="182"/>
      <c r="C31" s="155">
        <v>3357941</v>
      </c>
      <c r="D31" s="155"/>
      <c r="E31" s="59">
        <v>3643424</v>
      </c>
      <c r="F31" s="60">
        <v>3643424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910856</v>
      </c>
      <c r="Y31" s="60">
        <v>-910856</v>
      </c>
      <c r="Z31" s="140">
        <v>-100</v>
      </c>
      <c r="AA31" s="62">
        <v>3643424</v>
      </c>
    </row>
    <row r="32" spans="1:27" ht="13.5">
      <c r="A32" s="249" t="s">
        <v>164</v>
      </c>
      <c r="B32" s="182"/>
      <c r="C32" s="155">
        <v>144538728</v>
      </c>
      <c r="D32" s="155"/>
      <c r="E32" s="59">
        <v>45414717</v>
      </c>
      <c r="F32" s="60">
        <v>45414717</v>
      </c>
      <c r="G32" s="60">
        <v>156829551</v>
      </c>
      <c r="H32" s="60">
        <v>146836943</v>
      </c>
      <c r="I32" s="60">
        <v>149445438</v>
      </c>
      <c r="J32" s="60">
        <v>149445438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149445438</v>
      </c>
      <c r="X32" s="60">
        <v>11353679</v>
      </c>
      <c r="Y32" s="60">
        <v>138091759</v>
      </c>
      <c r="Z32" s="140">
        <v>1216.27</v>
      </c>
      <c r="AA32" s="62">
        <v>45414717</v>
      </c>
    </row>
    <row r="33" spans="1:27" ht="13.5">
      <c r="A33" s="249" t="s">
        <v>165</v>
      </c>
      <c r="B33" s="182"/>
      <c r="C33" s="155">
        <v>3877582</v>
      </c>
      <c r="D33" s="155"/>
      <c r="E33" s="59">
        <v>4365004</v>
      </c>
      <c r="F33" s="60">
        <v>4365004</v>
      </c>
      <c r="G33" s="60">
        <v>3877582</v>
      </c>
      <c r="H33" s="60">
        <v>3877582</v>
      </c>
      <c r="I33" s="60">
        <v>3188523</v>
      </c>
      <c r="J33" s="60">
        <v>3188523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3188523</v>
      </c>
      <c r="X33" s="60">
        <v>1091251</v>
      </c>
      <c r="Y33" s="60">
        <v>2097272</v>
      </c>
      <c r="Z33" s="140">
        <v>192.19</v>
      </c>
      <c r="AA33" s="62">
        <v>4365004</v>
      </c>
    </row>
    <row r="34" spans="1:27" ht="13.5">
      <c r="A34" s="250" t="s">
        <v>58</v>
      </c>
      <c r="B34" s="251"/>
      <c r="C34" s="168">
        <f aca="true" t="shared" si="3" ref="C34:Y34">SUM(C29:C33)</f>
        <v>154381699</v>
      </c>
      <c r="D34" s="168">
        <f>SUM(D29:D33)</f>
        <v>0</v>
      </c>
      <c r="E34" s="72">
        <f t="shared" si="3"/>
        <v>56272674</v>
      </c>
      <c r="F34" s="73">
        <f t="shared" si="3"/>
        <v>56272674</v>
      </c>
      <c r="G34" s="73">
        <f t="shared" si="3"/>
        <v>163314580</v>
      </c>
      <c r="H34" s="73">
        <f t="shared" si="3"/>
        <v>153321973</v>
      </c>
      <c r="I34" s="73">
        <f t="shared" si="3"/>
        <v>155241408</v>
      </c>
      <c r="J34" s="73">
        <f t="shared" si="3"/>
        <v>155241408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155241408</v>
      </c>
      <c r="X34" s="73">
        <f t="shared" si="3"/>
        <v>14068168</v>
      </c>
      <c r="Y34" s="73">
        <f t="shared" si="3"/>
        <v>141173240</v>
      </c>
      <c r="Z34" s="170">
        <f>+IF(X34&lt;&gt;0,+(Y34/X34)*100,0)</f>
        <v>1003.4941294417298</v>
      </c>
      <c r="AA34" s="74">
        <f>SUM(AA29:AA33)</f>
        <v>56272674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89625927</v>
      </c>
      <c r="D37" s="155"/>
      <c r="E37" s="59">
        <v>86534316</v>
      </c>
      <c r="F37" s="60">
        <v>86534316</v>
      </c>
      <c r="G37" s="60">
        <v>89625927</v>
      </c>
      <c r="H37" s="60">
        <v>89625927</v>
      </c>
      <c r="I37" s="60">
        <v>88241122</v>
      </c>
      <c r="J37" s="60">
        <v>88241122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88241122</v>
      </c>
      <c r="X37" s="60">
        <v>21633579</v>
      </c>
      <c r="Y37" s="60">
        <v>66607543</v>
      </c>
      <c r="Z37" s="140">
        <v>307.89</v>
      </c>
      <c r="AA37" s="62">
        <v>86534316</v>
      </c>
    </row>
    <row r="38" spans="1:27" ht="13.5">
      <c r="A38" s="249" t="s">
        <v>165</v>
      </c>
      <c r="B38" s="182"/>
      <c r="C38" s="155">
        <v>5790304</v>
      </c>
      <c r="D38" s="155"/>
      <c r="E38" s="59">
        <v>9830451</v>
      </c>
      <c r="F38" s="60">
        <v>9830451</v>
      </c>
      <c r="G38" s="60">
        <v>5884366</v>
      </c>
      <c r="H38" s="60">
        <v>5978429</v>
      </c>
      <c r="I38" s="60">
        <v>5723033</v>
      </c>
      <c r="J38" s="60">
        <v>5723033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5723033</v>
      </c>
      <c r="X38" s="60">
        <v>2457613</v>
      </c>
      <c r="Y38" s="60">
        <v>3265420</v>
      </c>
      <c r="Z38" s="140">
        <v>132.87</v>
      </c>
      <c r="AA38" s="62">
        <v>9830451</v>
      </c>
    </row>
    <row r="39" spans="1:27" ht="13.5">
      <c r="A39" s="250" t="s">
        <v>59</v>
      </c>
      <c r="B39" s="253"/>
      <c r="C39" s="168">
        <f aca="true" t="shared" si="4" ref="C39:Y39">SUM(C37:C38)</f>
        <v>95416231</v>
      </c>
      <c r="D39" s="168">
        <f>SUM(D37:D38)</f>
        <v>0</v>
      </c>
      <c r="E39" s="76">
        <f t="shared" si="4"/>
        <v>96364767</v>
      </c>
      <c r="F39" s="77">
        <f t="shared" si="4"/>
        <v>96364767</v>
      </c>
      <c r="G39" s="77">
        <f t="shared" si="4"/>
        <v>95510293</v>
      </c>
      <c r="H39" s="77">
        <f t="shared" si="4"/>
        <v>95604356</v>
      </c>
      <c r="I39" s="77">
        <f t="shared" si="4"/>
        <v>93964155</v>
      </c>
      <c r="J39" s="77">
        <f t="shared" si="4"/>
        <v>93964155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93964155</v>
      </c>
      <c r="X39" s="77">
        <f t="shared" si="4"/>
        <v>24091192</v>
      </c>
      <c r="Y39" s="77">
        <f t="shared" si="4"/>
        <v>69872963</v>
      </c>
      <c r="Z39" s="212">
        <f>+IF(X39&lt;&gt;0,+(Y39/X39)*100,0)</f>
        <v>290.03530834007717</v>
      </c>
      <c r="AA39" s="79">
        <f>SUM(AA37:AA38)</f>
        <v>96364767</v>
      </c>
    </row>
    <row r="40" spans="1:27" ht="13.5">
      <c r="A40" s="250" t="s">
        <v>167</v>
      </c>
      <c r="B40" s="251"/>
      <c r="C40" s="168">
        <f aca="true" t="shared" si="5" ref="C40:Y40">+C34+C39</f>
        <v>249797930</v>
      </c>
      <c r="D40" s="168">
        <f>+D34+D39</f>
        <v>0</v>
      </c>
      <c r="E40" s="72">
        <f t="shared" si="5"/>
        <v>152637441</v>
      </c>
      <c r="F40" s="73">
        <f t="shared" si="5"/>
        <v>152637441</v>
      </c>
      <c r="G40" s="73">
        <f t="shared" si="5"/>
        <v>258824873</v>
      </c>
      <c r="H40" s="73">
        <f t="shared" si="5"/>
        <v>248926329</v>
      </c>
      <c r="I40" s="73">
        <f t="shared" si="5"/>
        <v>249205563</v>
      </c>
      <c r="J40" s="73">
        <f t="shared" si="5"/>
        <v>249205563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249205563</v>
      </c>
      <c r="X40" s="73">
        <f t="shared" si="5"/>
        <v>38159360</v>
      </c>
      <c r="Y40" s="73">
        <f t="shared" si="5"/>
        <v>211046203</v>
      </c>
      <c r="Z40" s="170">
        <f>+IF(X40&lt;&gt;0,+(Y40/X40)*100,0)</f>
        <v>553.0653632555683</v>
      </c>
      <c r="AA40" s="74">
        <f>+AA34+AA39</f>
        <v>152637441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1090379332</v>
      </c>
      <c r="D42" s="257">
        <f>+D25-D40</f>
        <v>0</v>
      </c>
      <c r="E42" s="258">
        <f t="shared" si="6"/>
        <v>1486882781</v>
      </c>
      <c r="F42" s="259">
        <f t="shared" si="6"/>
        <v>1486882781</v>
      </c>
      <c r="G42" s="259">
        <f t="shared" si="6"/>
        <v>1155697072</v>
      </c>
      <c r="H42" s="259">
        <f t="shared" si="6"/>
        <v>1160110743</v>
      </c>
      <c r="I42" s="259">
        <f t="shared" si="6"/>
        <v>1146123555</v>
      </c>
      <c r="J42" s="259">
        <f t="shared" si="6"/>
        <v>1146123555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1146123555</v>
      </c>
      <c r="X42" s="259">
        <f t="shared" si="6"/>
        <v>371720697</v>
      </c>
      <c r="Y42" s="259">
        <f t="shared" si="6"/>
        <v>774402858</v>
      </c>
      <c r="Z42" s="260">
        <f>+IF(X42&lt;&gt;0,+(Y42/X42)*100,0)</f>
        <v>208.32922789876292</v>
      </c>
      <c r="AA42" s="261">
        <f>+AA25-AA40</f>
        <v>1486882781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1090379332</v>
      </c>
      <c r="D45" s="155"/>
      <c r="E45" s="59">
        <v>1486882781</v>
      </c>
      <c r="F45" s="60">
        <v>1486882781</v>
      </c>
      <c r="G45" s="60">
        <v>1155697072</v>
      </c>
      <c r="H45" s="60">
        <v>1160110743</v>
      </c>
      <c r="I45" s="60">
        <v>1146123555</v>
      </c>
      <c r="J45" s="60">
        <v>1146123555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1146123555</v>
      </c>
      <c r="X45" s="60">
        <v>371720695</v>
      </c>
      <c r="Y45" s="60">
        <v>774402860</v>
      </c>
      <c r="Z45" s="139">
        <v>208.33</v>
      </c>
      <c r="AA45" s="62">
        <v>1486882781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1090379332</v>
      </c>
      <c r="D48" s="217">
        <f>SUM(D45:D47)</f>
        <v>0</v>
      </c>
      <c r="E48" s="264">
        <f t="shared" si="7"/>
        <v>1486882781</v>
      </c>
      <c r="F48" s="219">
        <f t="shared" si="7"/>
        <v>1486882781</v>
      </c>
      <c r="G48" s="219">
        <f t="shared" si="7"/>
        <v>1155697072</v>
      </c>
      <c r="H48" s="219">
        <f t="shared" si="7"/>
        <v>1160110743</v>
      </c>
      <c r="I48" s="219">
        <f t="shared" si="7"/>
        <v>1146123555</v>
      </c>
      <c r="J48" s="219">
        <f t="shared" si="7"/>
        <v>1146123555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1146123555</v>
      </c>
      <c r="X48" s="219">
        <f t="shared" si="7"/>
        <v>371720695</v>
      </c>
      <c r="Y48" s="219">
        <f t="shared" si="7"/>
        <v>774402860</v>
      </c>
      <c r="Z48" s="265">
        <f>+IF(X48&lt;&gt;0,+(Y48/X48)*100,0)</f>
        <v>208.32922955769249</v>
      </c>
      <c r="AA48" s="232">
        <f>SUM(AA45:AA47)</f>
        <v>1486882781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95005572</v>
      </c>
      <c r="D6" s="155"/>
      <c r="E6" s="59">
        <v>106185602</v>
      </c>
      <c r="F6" s="60">
        <v>106185602</v>
      </c>
      <c r="G6" s="60">
        <v>9010310</v>
      </c>
      <c r="H6" s="60">
        <v>11989888</v>
      </c>
      <c r="I6" s="60">
        <v>8741692</v>
      </c>
      <c r="J6" s="60">
        <v>29741890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29741890</v>
      </c>
      <c r="X6" s="60">
        <v>26346943</v>
      </c>
      <c r="Y6" s="60">
        <v>3394947</v>
      </c>
      <c r="Z6" s="140">
        <v>12.89</v>
      </c>
      <c r="AA6" s="62">
        <v>106185602</v>
      </c>
    </row>
    <row r="7" spans="1:27" ht="13.5">
      <c r="A7" s="249" t="s">
        <v>178</v>
      </c>
      <c r="B7" s="182"/>
      <c r="C7" s="155">
        <v>240759320</v>
      </c>
      <c r="D7" s="155"/>
      <c r="E7" s="59">
        <v>278320211</v>
      </c>
      <c r="F7" s="60">
        <v>278320211</v>
      </c>
      <c r="G7" s="60">
        <v>106828000</v>
      </c>
      <c r="H7" s="60">
        <v>77800</v>
      </c>
      <c r="I7" s="60"/>
      <c r="J7" s="60">
        <v>106905800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106905800</v>
      </c>
      <c r="X7" s="60">
        <v>97722917</v>
      </c>
      <c r="Y7" s="60">
        <v>9182883</v>
      </c>
      <c r="Z7" s="140">
        <v>9.4</v>
      </c>
      <c r="AA7" s="62">
        <v>278320211</v>
      </c>
    </row>
    <row r="8" spans="1:27" ht="13.5">
      <c r="A8" s="249" t="s">
        <v>179</v>
      </c>
      <c r="B8" s="182"/>
      <c r="C8" s="155">
        <v>191038831</v>
      </c>
      <c r="D8" s="155"/>
      <c r="E8" s="59">
        <v>256774703</v>
      </c>
      <c r="F8" s="60">
        <v>256774703</v>
      </c>
      <c r="G8" s="60">
        <v>62478000</v>
      </c>
      <c r="H8" s="60">
        <v>6439000</v>
      </c>
      <c r="I8" s="60">
        <v>3563000</v>
      </c>
      <c r="J8" s="60">
        <v>72480000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72480000</v>
      </c>
      <c r="X8" s="60">
        <v>70328072</v>
      </c>
      <c r="Y8" s="60">
        <v>2151928</v>
      </c>
      <c r="Z8" s="140">
        <v>3.06</v>
      </c>
      <c r="AA8" s="62">
        <v>256774703</v>
      </c>
    </row>
    <row r="9" spans="1:27" ht="13.5">
      <c r="A9" s="249" t="s">
        <v>180</v>
      </c>
      <c r="B9" s="182"/>
      <c r="C9" s="155">
        <v>5229071</v>
      </c>
      <c r="D9" s="155"/>
      <c r="E9" s="59">
        <v>6600000</v>
      </c>
      <c r="F9" s="60">
        <v>6600000</v>
      </c>
      <c r="G9" s="60">
        <v>250039</v>
      </c>
      <c r="H9" s="60">
        <v>202910</v>
      </c>
      <c r="I9" s="60">
        <v>410142</v>
      </c>
      <c r="J9" s="60">
        <v>863091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863091</v>
      </c>
      <c r="X9" s="60">
        <v>1650000</v>
      </c>
      <c r="Y9" s="60">
        <v>-786909</v>
      </c>
      <c r="Z9" s="140">
        <v>-47.69</v>
      </c>
      <c r="AA9" s="62">
        <v>6600000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-277392364</v>
      </c>
      <c r="D12" s="155"/>
      <c r="E12" s="59">
        <v>-354079011</v>
      </c>
      <c r="F12" s="60">
        <v>-354079011</v>
      </c>
      <c r="G12" s="60">
        <v>-84099200</v>
      </c>
      <c r="H12" s="60">
        <v>-28820931</v>
      </c>
      <c r="I12" s="60">
        <v>-15436543</v>
      </c>
      <c r="J12" s="60">
        <v>-128356674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-128356674</v>
      </c>
      <c r="X12" s="60">
        <v>-88519452</v>
      </c>
      <c r="Y12" s="60">
        <v>-39837222</v>
      </c>
      <c r="Z12" s="140">
        <v>45</v>
      </c>
      <c r="AA12" s="62">
        <v>-354079011</v>
      </c>
    </row>
    <row r="13" spans="1:27" ht="13.5">
      <c r="A13" s="249" t="s">
        <v>40</v>
      </c>
      <c r="B13" s="182"/>
      <c r="C13" s="155">
        <v>-9756882</v>
      </c>
      <c r="D13" s="155"/>
      <c r="E13" s="59">
        <v>-12100000</v>
      </c>
      <c r="F13" s="60">
        <v>-12100000</v>
      </c>
      <c r="G13" s="60"/>
      <c r="H13" s="60"/>
      <c r="I13" s="60">
        <v>-3680460</v>
      </c>
      <c r="J13" s="60">
        <v>-3680460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-3680460</v>
      </c>
      <c r="X13" s="60">
        <v>-795000</v>
      </c>
      <c r="Y13" s="60">
        <v>-2885460</v>
      </c>
      <c r="Z13" s="140">
        <v>362.95</v>
      </c>
      <c r="AA13" s="62">
        <v>-12100000</v>
      </c>
    </row>
    <row r="14" spans="1:27" ht="13.5">
      <c r="A14" s="249" t="s">
        <v>42</v>
      </c>
      <c r="B14" s="182"/>
      <c r="C14" s="155">
        <v>-45605916</v>
      </c>
      <c r="D14" s="155"/>
      <c r="E14" s="59">
        <v>-25284207</v>
      </c>
      <c r="F14" s="60">
        <v>-25284207</v>
      </c>
      <c r="G14" s="60">
        <v>-136619</v>
      </c>
      <c r="H14" s="60">
        <v>-372496</v>
      </c>
      <c r="I14" s="60">
        <v>-2311796</v>
      </c>
      <c r="J14" s="60">
        <v>-2820911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-2820911</v>
      </c>
      <c r="X14" s="60">
        <v>-6204999</v>
      </c>
      <c r="Y14" s="60">
        <v>3384088</v>
      </c>
      <c r="Z14" s="140">
        <v>-54.54</v>
      </c>
      <c r="AA14" s="62">
        <v>-25284207</v>
      </c>
    </row>
    <row r="15" spans="1:27" ht="13.5">
      <c r="A15" s="250" t="s">
        <v>184</v>
      </c>
      <c r="B15" s="251"/>
      <c r="C15" s="168">
        <f aca="true" t="shared" si="0" ref="C15:Y15">SUM(C6:C14)</f>
        <v>199277632</v>
      </c>
      <c r="D15" s="168">
        <f>SUM(D6:D14)</f>
        <v>0</v>
      </c>
      <c r="E15" s="72">
        <f t="shared" si="0"/>
        <v>256417298</v>
      </c>
      <c r="F15" s="73">
        <f t="shared" si="0"/>
        <v>256417298</v>
      </c>
      <c r="G15" s="73">
        <f t="shared" si="0"/>
        <v>94330530</v>
      </c>
      <c r="H15" s="73">
        <f t="shared" si="0"/>
        <v>-10483829</v>
      </c>
      <c r="I15" s="73">
        <f t="shared" si="0"/>
        <v>-8713965</v>
      </c>
      <c r="J15" s="73">
        <f t="shared" si="0"/>
        <v>75132736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75132736</v>
      </c>
      <c r="X15" s="73">
        <f t="shared" si="0"/>
        <v>100528481</v>
      </c>
      <c r="Y15" s="73">
        <f t="shared" si="0"/>
        <v>-25395745</v>
      </c>
      <c r="Z15" s="170">
        <f>+IF(X15&lt;&gt;0,+(Y15/X15)*100,0)</f>
        <v>-25.262238867411117</v>
      </c>
      <c r="AA15" s="74">
        <f>SUM(AA6:AA14)</f>
        <v>256417298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95353416</v>
      </c>
      <c r="D19" s="155"/>
      <c r="E19" s="59">
        <v>114038088</v>
      </c>
      <c r="F19" s="60">
        <v>114038088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28509522</v>
      </c>
      <c r="Y19" s="159">
        <v>-28509522</v>
      </c>
      <c r="Z19" s="141">
        <v>-100</v>
      </c>
      <c r="AA19" s="225">
        <v>114038088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-1433360</v>
      </c>
      <c r="D22" s="155"/>
      <c r="E22" s="59">
        <v>-1577359</v>
      </c>
      <c r="F22" s="60">
        <v>-1577359</v>
      </c>
      <c r="G22" s="60">
        <v>-121737</v>
      </c>
      <c r="H22" s="60">
        <v>-121737</v>
      </c>
      <c r="I22" s="60">
        <v>-117810</v>
      </c>
      <c r="J22" s="60">
        <v>-361284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-361284</v>
      </c>
      <c r="X22" s="60">
        <v>-394338</v>
      </c>
      <c r="Y22" s="60">
        <v>33054</v>
      </c>
      <c r="Z22" s="140">
        <v>-8.38</v>
      </c>
      <c r="AA22" s="62">
        <v>-1577359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-298543492</v>
      </c>
      <c r="D24" s="155"/>
      <c r="E24" s="59">
        <v>-352455118</v>
      </c>
      <c r="F24" s="60">
        <v>-352455118</v>
      </c>
      <c r="G24" s="60">
        <v>-5363551</v>
      </c>
      <c r="H24" s="60">
        <v>-22439811</v>
      </c>
      <c r="I24" s="60">
        <v>-15690955</v>
      </c>
      <c r="J24" s="60">
        <v>-43494317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-43494317</v>
      </c>
      <c r="X24" s="60">
        <v>-88113780</v>
      </c>
      <c r="Y24" s="60">
        <v>44619463</v>
      </c>
      <c r="Z24" s="140">
        <v>-50.64</v>
      </c>
      <c r="AA24" s="62">
        <v>-352455118</v>
      </c>
    </row>
    <row r="25" spans="1:27" ht="13.5">
      <c r="A25" s="250" t="s">
        <v>191</v>
      </c>
      <c r="B25" s="251"/>
      <c r="C25" s="168">
        <f aca="true" t="shared" si="1" ref="C25:Y25">SUM(C19:C24)</f>
        <v>-204623436</v>
      </c>
      <c r="D25" s="168">
        <f>SUM(D19:D24)</f>
        <v>0</v>
      </c>
      <c r="E25" s="72">
        <f t="shared" si="1"/>
        <v>-239994389</v>
      </c>
      <c r="F25" s="73">
        <f t="shared" si="1"/>
        <v>-239994389</v>
      </c>
      <c r="G25" s="73">
        <f t="shared" si="1"/>
        <v>-5485288</v>
      </c>
      <c r="H25" s="73">
        <f t="shared" si="1"/>
        <v>-22561548</v>
      </c>
      <c r="I25" s="73">
        <f t="shared" si="1"/>
        <v>-15808765</v>
      </c>
      <c r="J25" s="73">
        <f t="shared" si="1"/>
        <v>-43855601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-43855601</v>
      </c>
      <c r="X25" s="73">
        <f t="shared" si="1"/>
        <v>-59998596</v>
      </c>
      <c r="Y25" s="73">
        <f t="shared" si="1"/>
        <v>16142995</v>
      </c>
      <c r="Z25" s="170">
        <f>+IF(X25&lt;&gt;0,+(Y25/X25)*100,0)</f>
        <v>-26.90562125820411</v>
      </c>
      <c r="AA25" s="74">
        <f>SUM(AA19:AA24)</f>
        <v>-239994389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>
        <v>-1038518</v>
      </c>
      <c r="J30" s="60">
        <v>-1038518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-1038518</v>
      </c>
      <c r="X30" s="60"/>
      <c r="Y30" s="60">
        <v>-1038518</v>
      </c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320004</v>
      </c>
      <c r="F31" s="60">
        <v>320004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80001</v>
      </c>
      <c r="Y31" s="60">
        <v>-80001</v>
      </c>
      <c r="Z31" s="140">
        <v>-100</v>
      </c>
      <c r="AA31" s="62">
        <v>320004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-2762074</v>
      </c>
      <c r="D33" s="155"/>
      <c r="E33" s="59">
        <v>-2849529</v>
      </c>
      <c r="F33" s="60">
        <v>-2849529</v>
      </c>
      <c r="G33" s="60"/>
      <c r="H33" s="60"/>
      <c r="I33" s="60">
        <v>-1384805</v>
      </c>
      <c r="J33" s="60">
        <v>-1384805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-1384805</v>
      </c>
      <c r="X33" s="60">
        <v>-1384805</v>
      </c>
      <c r="Y33" s="60"/>
      <c r="Z33" s="140"/>
      <c r="AA33" s="62">
        <v>-2849529</v>
      </c>
    </row>
    <row r="34" spans="1:27" ht="13.5">
      <c r="A34" s="250" t="s">
        <v>197</v>
      </c>
      <c r="B34" s="251"/>
      <c r="C34" s="168">
        <f aca="true" t="shared" si="2" ref="C34:Y34">SUM(C29:C33)</f>
        <v>-2762074</v>
      </c>
      <c r="D34" s="168">
        <f>SUM(D29:D33)</f>
        <v>0</v>
      </c>
      <c r="E34" s="72">
        <f t="shared" si="2"/>
        <v>-2529525</v>
      </c>
      <c r="F34" s="73">
        <f t="shared" si="2"/>
        <v>-2529525</v>
      </c>
      <c r="G34" s="73">
        <f t="shared" si="2"/>
        <v>0</v>
      </c>
      <c r="H34" s="73">
        <f t="shared" si="2"/>
        <v>0</v>
      </c>
      <c r="I34" s="73">
        <f t="shared" si="2"/>
        <v>-2423323</v>
      </c>
      <c r="J34" s="73">
        <f t="shared" si="2"/>
        <v>-2423323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-2423323</v>
      </c>
      <c r="X34" s="73">
        <f t="shared" si="2"/>
        <v>-1304804</v>
      </c>
      <c r="Y34" s="73">
        <f t="shared" si="2"/>
        <v>-1118519</v>
      </c>
      <c r="Z34" s="170">
        <f>+IF(X34&lt;&gt;0,+(Y34/X34)*100,0)</f>
        <v>85.72314309275569</v>
      </c>
      <c r="AA34" s="74">
        <f>SUM(AA29:AA33)</f>
        <v>-2529525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-8107878</v>
      </c>
      <c r="D36" s="153">
        <f>+D15+D25+D34</f>
        <v>0</v>
      </c>
      <c r="E36" s="99">
        <f t="shared" si="3"/>
        <v>13893384</v>
      </c>
      <c r="F36" s="100">
        <f t="shared" si="3"/>
        <v>13893384</v>
      </c>
      <c r="G36" s="100">
        <f t="shared" si="3"/>
        <v>88845242</v>
      </c>
      <c r="H36" s="100">
        <f t="shared" si="3"/>
        <v>-33045377</v>
      </c>
      <c r="I36" s="100">
        <f t="shared" si="3"/>
        <v>-26946053</v>
      </c>
      <c r="J36" s="100">
        <f t="shared" si="3"/>
        <v>28853812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28853812</v>
      </c>
      <c r="X36" s="100">
        <f t="shared" si="3"/>
        <v>39225081</v>
      </c>
      <c r="Y36" s="100">
        <f t="shared" si="3"/>
        <v>-10371269</v>
      </c>
      <c r="Z36" s="137">
        <f>+IF(X36&lt;&gt;0,+(Y36/X36)*100,0)</f>
        <v>-26.44040174193649</v>
      </c>
      <c r="AA36" s="102">
        <f>+AA15+AA25+AA34</f>
        <v>13893384</v>
      </c>
    </row>
    <row r="37" spans="1:27" ht="13.5">
      <c r="A37" s="249" t="s">
        <v>199</v>
      </c>
      <c r="B37" s="182"/>
      <c r="C37" s="153">
        <v>30103286</v>
      </c>
      <c r="D37" s="153"/>
      <c r="E37" s="99">
        <v>41133220</v>
      </c>
      <c r="F37" s="100">
        <v>41133220</v>
      </c>
      <c r="G37" s="100">
        <v>21995407</v>
      </c>
      <c r="H37" s="100">
        <v>110840649</v>
      </c>
      <c r="I37" s="100">
        <v>77795272</v>
      </c>
      <c r="J37" s="100">
        <v>21995407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21995407</v>
      </c>
      <c r="X37" s="100">
        <v>41133220</v>
      </c>
      <c r="Y37" s="100">
        <v>-19137813</v>
      </c>
      <c r="Z37" s="137">
        <v>-46.53</v>
      </c>
      <c r="AA37" s="102">
        <v>41133220</v>
      </c>
    </row>
    <row r="38" spans="1:27" ht="13.5">
      <c r="A38" s="269" t="s">
        <v>200</v>
      </c>
      <c r="B38" s="256"/>
      <c r="C38" s="257">
        <v>21995407</v>
      </c>
      <c r="D38" s="257"/>
      <c r="E38" s="258">
        <v>55026602</v>
      </c>
      <c r="F38" s="259">
        <v>55026602</v>
      </c>
      <c r="G38" s="259">
        <v>110840649</v>
      </c>
      <c r="H38" s="259">
        <v>77795272</v>
      </c>
      <c r="I38" s="259">
        <v>50849219</v>
      </c>
      <c r="J38" s="259">
        <v>50849219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50849219</v>
      </c>
      <c r="X38" s="259">
        <v>80358299</v>
      </c>
      <c r="Y38" s="259">
        <v>-29509080</v>
      </c>
      <c r="Z38" s="260">
        <v>-36.72</v>
      </c>
      <c r="AA38" s="261">
        <v>55026602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294502500</v>
      </c>
      <c r="D5" s="200">
        <f t="shared" si="0"/>
        <v>0</v>
      </c>
      <c r="E5" s="106">
        <f t="shared" si="0"/>
        <v>340755123</v>
      </c>
      <c r="F5" s="106">
        <f t="shared" si="0"/>
        <v>340755123</v>
      </c>
      <c r="G5" s="106">
        <f t="shared" si="0"/>
        <v>5363551</v>
      </c>
      <c r="H5" s="106">
        <f t="shared" si="0"/>
        <v>22439810</v>
      </c>
      <c r="I5" s="106">
        <f t="shared" si="0"/>
        <v>15690956</v>
      </c>
      <c r="J5" s="106">
        <f t="shared" si="0"/>
        <v>43494317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43494317</v>
      </c>
      <c r="X5" s="106">
        <f t="shared" si="0"/>
        <v>85188782</v>
      </c>
      <c r="Y5" s="106">
        <f t="shared" si="0"/>
        <v>-41694465</v>
      </c>
      <c r="Z5" s="201">
        <f>+IF(X5&lt;&gt;0,+(Y5/X5)*100,0)</f>
        <v>-48.943609734906175</v>
      </c>
      <c r="AA5" s="199">
        <f>SUM(AA11:AA18)</f>
        <v>340755123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263643819</v>
      </c>
      <c r="D8" s="156"/>
      <c r="E8" s="60">
        <v>236375439</v>
      </c>
      <c r="F8" s="60">
        <v>236375439</v>
      </c>
      <c r="G8" s="60">
        <v>2326789</v>
      </c>
      <c r="H8" s="60">
        <v>19677034</v>
      </c>
      <c r="I8" s="60">
        <v>18318899</v>
      </c>
      <c r="J8" s="60">
        <v>40322722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40322722</v>
      </c>
      <c r="X8" s="60">
        <v>59093860</v>
      </c>
      <c r="Y8" s="60">
        <v>-18771138</v>
      </c>
      <c r="Z8" s="140">
        <v>-31.76</v>
      </c>
      <c r="AA8" s="155">
        <v>236375439</v>
      </c>
    </row>
    <row r="9" spans="1:27" ht="13.5">
      <c r="A9" s="291" t="s">
        <v>207</v>
      </c>
      <c r="B9" s="142"/>
      <c r="C9" s="62">
        <v>11898514</v>
      </c>
      <c r="D9" s="156"/>
      <c r="E9" s="60">
        <v>56276316</v>
      </c>
      <c r="F9" s="60">
        <v>56276316</v>
      </c>
      <c r="G9" s="60">
        <v>2397011</v>
      </c>
      <c r="H9" s="60">
        <v>1187946</v>
      </c>
      <c r="I9" s="60">
        <v>-2201736</v>
      </c>
      <c r="J9" s="60">
        <v>1383221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1383221</v>
      </c>
      <c r="X9" s="60">
        <v>14069079</v>
      </c>
      <c r="Y9" s="60">
        <v>-12685858</v>
      </c>
      <c r="Z9" s="140">
        <v>-90.17</v>
      </c>
      <c r="AA9" s="155">
        <v>56276316</v>
      </c>
    </row>
    <row r="10" spans="1:27" ht="13.5">
      <c r="A10" s="291" t="s">
        <v>208</v>
      </c>
      <c r="B10" s="142"/>
      <c r="C10" s="62">
        <v>6791600</v>
      </c>
      <c r="D10" s="156"/>
      <c r="E10" s="60">
        <v>19085088</v>
      </c>
      <c r="F10" s="60">
        <v>19085088</v>
      </c>
      <c r="G10" s="60"/>
      <c r="H10" s="60">
        <v>142241</v>
      </c>
      <c r="I10" s="60">
        <v>176134</v>
      </c>
      <c r="J10" s="60">
        <v>318375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318375</v>
      </c>
      <c r="X10" s="60">
        <v>4771272</v>
      </c>
      <c r="Y10" s="60">
        <v>-4452897</v>
      </c>
      <c r="Z10" s="140">
        <v>-93.33</v>
      </c>
      <c r="AA10" s="155">
        <v>19085088</v>
      </c>
    </row>
    <row r="11" spans="1:27" ht="13.5">
      <c r="A11" s="292" t="s">
        <v>209</v>
      </c>
      <c r="B11" s="142"/>
      <c r="C11" s="293">
        <f aca="true" t="shared" si="1" ref="C11:Y11">SUM(C6:C10)</f>
        <v>282333933</v>
      </c>
      <c r="D11" s="294">
        <f t="shared" si="1"/>
        <v>0</v>
      </c>
      <c r="E11" s="295">
        <f t="shared" si="1"/>
        <v>311736843</v>
      </c>
      <c r="F11" s="295">
        <f t="shared" si="1"/>
        <v>311736843</v>
      </c>
      <c r="G11" s="295">
        <f t="shared" si="1"/>
        <v>4723800</v>
      </c>
      <c r="H11" s="295">
        <f t="shared" si="1"/>
        <v>21007221</v>
      </c>
      <c r="I11" s="295">
        <f t="shared" si="1"/>
        <v>16293297</v>
      </c>
      <c r="J11" s="295">
        <f t="shared" si="1"/>
        <v>42024318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42024318</v>
      </c>
      <c r="X11" s="295">
        <f t="shared" si="1"/>
        <v>77934211</v>
      </c>
      <c r="Y11" s="295">
        <f t="shared" si="1"/>
        <v>-35909893</v>
      </c>
      <c r="Z11" s="296">
        <f>+IF(X11&lt;&gt;0,+(Y11/X11)*100,0)</f>
        <v>-46.077188104207536</v>
      </c>
      <c r="AA11" s="297">
        <f>SUM(AA6:AA10)</f>
        <v>311736843</v>
      </c>
    </row>
    <row r="12" spans="1:27" ht="13.5">
      <c r="A12" s="298" t="s">
        <v>210</v>
      </c>
      <c r="B12" s="136"/>
      <c r="C12" s="62"/>
      <c r="D12" s="156"/>
      <c r="E12" s="60">
        <v>19271052</v>
      </c>
      <c r="F12" s="60">
        <v>19271052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4817763</v>
      </c>
      <c r="Y12" s="60">
        <v>-4817763</v>
      </c>
      <c r="Z12" s="140">
        <v>-100</v>
      </c>
      <c r="AA12" s="155">
        <v>19271052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8815671</v>
      </c>
      <c r="D15" s="156"/>
      <c r="E15" s="60">
        <v>5766526</v>
      </c>
      <c r="F15" s="60">
        <v>5766526</v>
      </c>
      <c r="G15" s="60">
        <v>634211</v>
      </c>
      <c r="H15" s="60">
        <v>1405449</v>
      </c>
      <c r="I15" s="60">
        <v>-607881</v>
      </c>
      <c r="J15" s="60">
        <v>1431779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1431779</v>
      </c>
      <c r="X15" s="60">
        <v>1441632</v>
      </c>
      <c r="Y15" s="60">
        <v>-9853</v>
      </c>
      <c r="Z15" s="140">
        <v>-0.68</v>
      </c>
      <c r="AA15" s="155">
        <v>5766526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3352896</v>
      </c>
      <c r="D18" s="276"/>
      <c r="E18" s="82">
        <v>3980702</v>
      </c>
      <c r="F18" s="82">
        <v>3980702</v>
      </c>
      <c r="G18" s="82">
        <v>5540</v>
      </c>
      <c r="H18" s="82">
        <v>27140</v>
      </c>
      <c r="I18" s="82">
        <v>5540</v>
      </c>
      <c r="J18" s="82">
        <v>38220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38220</v>
      </c>
      <c r="X18" s="82">
        <v>995176</v>
      </c>
      <c r="Y18" s="82">
        <v>-956956</v>
      </c>
      <c r="Z18" s="270">
        <v>-96.16</v>
      </c>
      <c r="AA18" s="278">
        <v>3980702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11700000</v>
      </c>
      <c r="F20" s="100">
        <f t="shared" si="2"/>
        <v>11700000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2925000</v>
      </c>
      <c r="Y20" s="100">
        <f t="shared" si="2"/>
        <v>-2925000</v>
      </c>
      <c r="Z20" s="137">
        <f>+IF(X20&lt;&gt;0,+(Y20/X20)*100,0)</f>
        <v>-100</v>
      </c>
      <c r="AA20" s="153">
        <f>SUM(AA26:AA33)</f>
        <v>11700000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8800000</v>
      </c>
      <c r="F23" s="60">
        <v>8800000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2200000</v>
      </c>
      <c r="Y23" s="60">
        <v>-2200000</v>
      </c>
      <c r="Z23" s="140">
        <v>-100</v>
      </c>
      <c r="AA23" s="155">
        <v>8800000</v>
      </c>
    </row>
    <row r="24" spans="1:27" ht="13.5">
      <c r="A24" s="291" t="s">
        <v>207</v>
      </c>
      <c r="B24" s="142"/>
      <c r="C24" s="62"/>
      <c r="D24" s="156"/>
      <c r="E24" s="60">
        <v>2000000</v>
      </c>
      <c r="F24" s="60">
        <v>2000000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500000</v>
      </c>
      <c r="Y24" s="60">
        <v>-500000</v>
      </c>
      <c r="Z24" s="140">
        <v>-100</v>
      </c>
      <c r="AA24" s="155">
        <v>2000000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10800000</v>
      </c>
      <c r="F26" s="295">
        <f t="shared" si="3"/>
        <v>10800000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2700000</v>
      </c>
      <c r="Y26" s="295">
        <f t="shared" si="3"/>
        <v>-2700000</v>
      </c>
      <c r="Z26" s="296">
        <f>+IF(X26&lt;&gt;0,+(Y26/X26)*100,0)</f>
        <v>-100</v>
      </c>
      <c r="AA26" s="297">
        <f>SUM(AA21:AA25)</f>
        <v>10800000</v>
      </c>
    </row>
    <row r="27" spans="1:27" ht="13.5">
      <c r="A27" s="298" t="s">
        <v>210</v>
      </c>
      <c r="B27" s="147"/>
      <c r="C27" s="62"/>
      <c r="D27" s="156"/>
      <c r="E27" s="60">
        <v>600000</v>
      </c>
      <c r="F27" s="60">
        <v>600000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150000</v>
      </c>
      <c r="Y27" s="60">
        <v>-150000</v>
      </c>
      <c r="Z27" s="140">
        <v>-100</v>
      </c>
      <c r="AA27" s="155">
        <v>600000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>
        <v>300000</v>
      </c>
      <c r="F33" s="82">
        <v>300000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75000</v>
      </c>
      <c r="Y33" s="82">
        <v>-75000</v>
      </c>
      <c r="Z33" s="270">
        <v>-100</v>
      </c>
      <c r="AA33" s="278">
        <v>300000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263643819</v>
      </c>
      <c r="D38" s="156">
        <f t="shared" si="4"/>
        <v>0</v>
      </c>
      <c r="E38" s="60">
        <f t="shared" si="4"/>
        <v>245175439</v>
      </c>
      <c r="F38" s="60">
        <f t="shared" si="4"/>
        <v>245175439</v>
      </c>
      <c r="G38" s="60">
        <f t="shared" si="4"/>
        <v>2326789</v>
      </c>
      <c r="H38" s="60">
        <f t="shared" si="4"/>
        <v>19677034</v>
      </c>
      <c r="I38" s="60">
        <f t="shared" si="4"/>
        <v>18318899</v>
      </c>
      <c r="J38" s="60">
        <f t="shared" si="4"/>
        <v>40322722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40322722</v>
      </c>
      <c r="X38" s="60">
        <f t="shared" si="4"/>
        <v>61293860</v>
      </c>
      <c r="Y38" s="60">
        <f t="shared" si="4"/>
        <v>-20971138</v>
      </c>
      <c r="Z38" s="140">
        <f t="shared" si="5"/>
        <v>-34.214092569794104</v>
      </c>
      <c r="AA38" s="155">
        <f>AA8+AA23</f>
        <v>245175439</v>
      </c>
    </row>
    <row r="39" spans="1:27" ht="13.5">
      <c r="A39" s="291" t="s">
        <v>207</v>
      </c>
      <c r="B39" s="142"/>
      <c r="C39" s="62">
        <f t="shared" si="4"/>
        <v>11898514</v>
      </c>
      <c r="D39" s="156">
        <f t="shared" si="4"/>
        <v>0</v>
      </c>
      <c r="E39" s="60">
        <f t="shared" si="4"/>
        <v>58276316</v>
      </c>
      <c r="F39" s="60">
        <f t="shared" si="4"/>
        <v>58276316</v>
      </c>
      <c r="G39" s="60">
        <f t="shared" si="4"/>
        <v>2397011</v>
      </c>
      <c r="H39" s="60">
        <f t="shared" si="4"/>
        <v>1187946</v>
      </c>
      <c r="I39" s="60">
        <f t="shared" si="4"/>
        <v>-2201736</v>
      </c>
      <c r="J39" s="60">
        <f t="shared" si="4"/>
        <v>1383221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1383221</v>
      </c>
      <c r="X39" s="60">
        <f t="shared" si="4"/>
        <v>14569079</v>
      </c>
      <c r="Y39" s="60">
        <f t="shared" si="4"/>
        <v>-13185858</v>
      </c>
      <c r="Z39" s="140">
        <f t="shared" si="5"/>
        <v>-90.50577596565988</v>
      </c>
      <c r="AA39" s="155">
        <f>AA9+AA24</f>
        <v>58276316</v>
      </c>
    </row>
    <row r="40" spans="1:27" ht="13.5">
      <c r="A40" s="291" t="s">
        <v>208</v>
      </c>
      <c r="B40" s="142"/>
      <c r="C40" s="62">
        <f t="shared" si="4"/>
        <v>6791600</v>
      </c>
      <c r="D40" s="156">
        <f t="shared" si="4"/>
        <v>0</v>
      </c>
      <c r="E40" s="60">
        <f t="shared" si="4"/>
        <v>19085088</v>
      </c>
      <c r="F40" s="60">
        <f t="shared" si="4"/>
        <v>19085088</v>
      </c>
      <c r="G40" s="60">
        <f t="shared" si="4"/>
        <v>0</v>
      </c>
      <c r="H40" s="60">
        <f t="shared" si="4"/>
        <v>142241</v>
      </c>
      <c r="I40" s="60">
        <f t="shared" si="4"/>
        <v>176134</v>
      </c>
      <c r="J40" s="60">
        <f t="shared" si="4"/>
        <v>318375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318375</v>
      </c>
      <c r="X40" s="60">
        <f t="shared" si="4"/>
        <v>4771272</v>
      </c>
      <c r="Y40" s="60">
        <f t="shared" si="4"/>
        <v>-4452897</v>
      </c>
      <c r="Z40" s="140">
        <f t="shared" si="5"/>
        <v>-93.32725109782045</v>
      </c>
      <c r="AA40" s="155">
        <f>AA10+AA25</f>
        <v>19085088</v>
      </c>
    </row>
    <row r="41" spans="1:27" ht="13.5">
      <c r="A41" s="292" t="s">
        <v>209</v>
      </c>
      <c r="B41" s="142"/>
      <c r="C41" s="293">
        <f aca="true" t="shared" si="6" ref="C41:Y41">SUM(C36:C40)</f>
        <v>282333933</v>
      </c>
      <c r="D41" s="294">
        <f t="shared" si="6"/>
        <v>0</v>
      </c>
      <c r="E41" s="295">
        <f t="shared" si="6"/>
        <v>322536843</v>
      </c>
      <c r="F41" s="295">
        <f t="shared" si="6"/>
        <v>322536843</v>
      </c>
      <c r="G41" s="295">
        <f t="shared" si="6"/>
        <v>4723800</v>
      </c>
      <c r="H41" s="295">
        <f t="shared" si="6"/>
        <v>21007221</v>
      </c>
      <c r="I41" s="295">
        <f t="shared" si="6"/>
        <v>16293297</v>
      </c>
      <c r="J41" s="295">
        <f t="shared" si="6"/>
        <v>42024318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42024318</v>
      </c>
      <c r="X41" s="295">
        <f t="shared" si="6"/>
        <v>80634211</v>
      </c>
      <c r="Y41" s="295">
        <f t="shared" si="6"/>
        <v>-38609893</v>
      </c>
      <c r="Z41" s="296">
        <f t="shared" si="5"/>
        <v>-47.882769014754786</v>
      </c>
      <c r="AA41" s="297">
        <f>SUM(AA36:AA40)</f>
        <v>322536843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19871052</v>
      </c>
      <c r="F42" s="54">
        <f t="shared" si="7"/>
        <v>19871052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4967763</v>
      </c>
      <c r="Y42" s="54">
        <f t="shared" si="7"/>
        <v>-4967763</v>
      </c>
      <c r="Z42" s="184">
        <f t="shared" si="5"/>
        <v>-100</v>
      </c>
      <c r="AA42" s="130">
        <f aca="true" t="shared" si="8" ref="AA42:AA48">AA12+AA27</f>
        <v>19871052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8815671</v>
      </c>
      <c r="D45" s="129">
        <f t="shared" si="7"/>
        <v>0</v>
      </c>
      <c r="E45" s="54">
        <f t="shared" si="7"/>
        <v>5766526</v>
      </c>
      <c r="F45" s="54">
        <f t="shared" si="7"/>
        <v>5766526</v>
      </c>
      <c r="G45" s="54">
        <f t="shared" si="7"/>
        <v>634211</v>
      </c>
      <c r="H45" s="54">
        <f t="shared" si="7"/>
        <v>1405449</v>
      </c>
      <c r="I45" s="54">
        <f t="shared" si="7"/>
        <v>-607881</v>
      </c>
      <c r="J45" s="54">
        <f t="shared" si="7"/>
        <v>1431779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1431779</v>
      </c>
      <c r="X45" s="54">
        <f t="shared" si="7"/>
        <v>1441632</v>
      </c>
      <c r="Y45" s="54">
        <f t="shared" si="7"/>
        <v>-9853</v>
      </c>
      <c r="Z45" s="184">
        <f t="shared" si="5"/>
        <v>-0.6834615213868727</v>
      </c>
      <c r="AA45" s="130">
        <f t="shared" si="8"/>
        <v>5766526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3352896</v>
      </c>
      <c r="D48" s="129">
        <f t="shared" si="7"/>
        <v>0</v>
      </c>
      <c r="E48" s="54">
        <f t="shared" si="7"/>
        <v>4280702</v>
      </c>
      <c r="F48" s="54">
        <f t="shared" si="7"/>
        <v>4280702</v>
      </c>
      <c r="G48" s="54">
        <f t="shared" si="7"/>
        <v>5540</v>
      </c>
      <c r="H48" s="54">
        <f t="shared" si="7"/>
        <v>27140</v>
      </c>
      <c r="I48" s="54">
        <f t="shared" si="7"/>
        <v>5540</v>
      </c>
      <c r="J48" s="54">
        <f t="shared" si="7"/>
        <v>38220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38220</v>
      </c>
      <c r="X48" s="54">
        <f t="shared" si="7"/>
        <v>1070176</v>
      </c>
      <c r="Y48" s="54">
        <f t="shared" si="7"/>
        <v>-1031956</v>
      </c>
      <c r="Z48" s="184">
        <f t="shared" si="5"/>
        <v>-96.42862482432795</v>
      </c>
      <c r="AA48" s="130">
        <f t="shared" si="8"/>
        <v>4280702</v>
      </c>
    </row>
    <row r="49" spans="1:27" ht="13.5">
      <c r="A49" s="308" t="s">
        <v>219</v>
      </c>
      <c r="B49" s="149"/>
      <c r="C49" s="239">
        <f aca="true" t="shared" si="9" ref="C49:Y49">SUM(C41:C48)</f>
        <v>294502500</v>
      </c>
      <c r="D49" s="218">
        <f t="shared" si="9"/>
        <v>0</v>
      </c>
      <c r="E49" s="220">
        <f t="shared" si="9"/>
        <v>352455123</v>
      </c>
      <c r="F49" s="220">
        <f t="shared" si="9"/>
        <v>352455123</v>
      </c>
      <c r="G49" s="220">
        <f t="shared" si="9"/>
        <v>5363551</v>
      </c>
      <c r="H49" s="220">
        <f t="shared" si="9"/>
        <v>22439810</v>
      </c>
      <c r="I49" s="220">
        <f t="shared" si="9"/>
        <v>15690956</v>
      </c>
      <c r="J49" s="220">
        <f t="shared" si="9"/>
        <v>43494317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43494317</v>
      </c>
      <c r="X49" s="220">
        <f t="shared" si="9"/>
        <v>88113782</v>
      </c>
      <c r="Y49" s="220">
        <f t="shared" si="9"/>
        <v>-44619465</v>
      </c>
      <c r="Z49" s="221">
        <f t="shared" si="5"/>
        <v>-50.638463118062504</v>
      </c>
      <c r="AA49" s="222">
        <f>SUM(AA41:AA48)</f>
        <v>352455123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21930000</v>
      </c>
      <c r="F51" s="54">
        <f t="shared" si="10"/>
        <v>21930000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5482500</v>
      </c>
      <c r="Y51" s="54">
        <f t="shared" si="10"/>
        <v>-5482500</v>
      </c>
      <c r="Z51" s="184">
        <f>+IF(X51&lt;&gt;0,+(Y51/X51)*100,0)</f>
        <v>-100</v>
      </c>
      <c r="AA51" s="130">
        <f>SUM(AA57:AA61)</f>
        <v>21930000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13230000</v>
      </c>
      <c r="F54" s="60">
        <v>13230000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3307500</v>
      </c>
      <c r="Y54" s="60">
        <v>-3307500</v>
      </c>
      <c r="Z54" s="140">
        <v>-100</v>
      </c>
      <c r="AA54" s="155">
        <v>13230000</v>
      </c>
    </row>
    <row r="55" spans="1:27" ht="13.5">
      <c r="A55" s="310" t="s">
        <v>207</v>
      </c>
      <c r="B55" s="142"/>
      <c r="C55" s="62"/>
      <c r="D55" s="156"/>
      <c r="E55" s="60">
        <v>2540000</v>
      </c>
      <c r="F55" s="60">
        <v>2540000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635000</v>
      </c>
      <c r="Y55" s="60">
        <v>-635000</v>
      </c>
      <c r="Z55" s="140">
        <v>-100</v>
      </c>
      <c r="AA55" s="155">
        <v>2540000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15770000</v>
      </c>
      <c r="F57" s="295">
        <f t="shared" si="11"/>
        <v>15770000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3942500</v>
      </c>
      <c r="Y57" s="295">
        <f t="shared" si="11"/>
        <v>-3942500</v>
      </c>
      <c r="Z57" s="296">
        <f>+IF(X57&lt;&gt;0,+(Y57/X57)*100,0)</f>
        <v>-100</v>
      </c>
      <c r="AA57" s="297">
        <f>SUM(AA52:AA56)</f>
        <v>15770000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6160000</v>
      </c>
      <c r="F61" s="60">
        <v>6160000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1540000</v>
      </c>
      <c r="Y61" s="60">
        <v>-1540000</v>
      </c>
      <c r="Z61" s="140">
        <v>-100</v>
      </c>
      <c r="AA61" s="155">
        <v>6160000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2860000</v>
      </c>
      <c r="F66" s="275"/>
      <c r="G66" s="275">
        <v>158682</v>
      </c>
      <c r="H66" s="275">
        <v>2738374</v>
      </c>
      <c r="I66" s="275">
        <v>3940908</v>
      </c>
      <c r="J66" s="275">
        <v>6837964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6837964</v>
      </c>
      <c r="X66" s="275"/>
      <c r="Y66" s="275">
        <v>6837964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17770000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1300000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21930000</v>
      </c>
      <c r="F69" s="220">
        <f t="shared" si="12"/>
        <v>0</v>
      </c>
      <c r="G69" s="220">
        <f t="shared" si="12"/>
        <v>158682</v>
      </c>
      <c r="H69" s="220">
        <f t="shared" si="12"/>
        <v>2738374</v>
      </c>
      <c r="I69" s="220">
        <f t="shared" si="12"/>
        <v>3940908</v>
      </c>
      <c r="J69" s="220">
        <f t="shared" si="12"/>
        <v>6837964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6837964</v>
      </c>
      <c r="X69" s="220">
        <f t="shared" si="12"/>
        <v>0</v>
      </c>
      <c r="Y69" s="220">
        <f t="shared" si="12"/>
        <v>6837964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282333933</v>
      </c>
      <c r="D5" s="357">
        <f t="shared" si="0"/>
        <v>0</v>
      </c>
      <c r="E5" s="356">
        <f t="shared" si="0"/>
        <v>311736843</v>
      </c>
      <c r="F5" s="358">
        <f t="shared" si="0"/>
        <v>311736843</v>
      </c>
      <c r="G5" s="358">
        <f t="shared" si="0"/>
        <v>4723800</v>
      </c>
      <c r="H5" s="356">
        <f t="shared" si="0"/>
        <v>21007221</v>
      </c>
      <c r="I5" s="356">
        <f t="shared" si="0"/>
        <v>16293297</v>
      </c>
      <c r="J5" s="358">
        <f t="shared" si="0"/>
        <v>42024318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42024318</v>
      </c>
      <c r="X5" s="356">
        <f t="shared" si="0"/>
        <v>77934211</v>
      </c>
      <c r="Y5" s="358">
        <f t="shared" si="0"/>
        <v>-35909893</v>
      </c>
      <c r="Z5" s="359">
        <f>+IF(X5&lt;&gt;0,+(Y5/X5)*100,0)</f>
        <v>-46.077188104207536</v>
      </c>
      <c r="AA5" s="360">
        <f>+AA6+AA8+AA11+AA13+AA15</f>
        <v>311736843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263643819</v>
      </c>
      <c r="D11" s="363">
        <f aca="true" t="shared" si="3" ref="D11:AA11">+D12</f>
        <v>0</v>
      </c>
      <c r="E11" s="362">
        <f t="shared" si="3"/>
        <v>236375439</v>
      </c>
      <c r="F11" s="364">
        <f t="shared" si="3"/>
        <v>236375439</v>
      </c>
      <c r="G11" s="364">
        <f t="shared" si="3"/>
        <v>2326789</v>
      </c>
      <c r="H11" s="362">
        <f t="shared" si="3"/>
        <v>19677034</v>
      </c>
      <c r="I11" s="362">
        <f t="shared" si="3"/>
        <v>18318899</v>
      </c>
      <c r="J11" s="364">
        <f t="shared" si="3"/>
        <v>40322722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40322722</v>
      </c>
      <c r="X11" s="362">
        <f t="shared" si="3"/>
        <v>59093860</v>
      </c>
      <c r="Y11" s="364">
        <f t="shared" si="3"/>
        <v>-18771138</v>
      </c>
      <c r="Z11" s="365">
        <f>+IF(X11&lt;&gt;0,+(Y11/X11)*100,0)</f>
        <v>-31.764954937788797</v>
      </c>
      <c r="AA11" s="366">
        <f t="shared" si="3"/>
        <v>236375439</v>
      </c>
    </row>
    <row r="12" spans="1:27" ht="13.5">
      <c r="A12" s="291" t="s">
        <v>231</v>
      </c>
      <c r="B12" s="136"/>
      <c r="C12" s="60">
        <v>263643819</v>
      </c>
      <c r="D12" s="340"/>
      <c r="E12" s="60">
        <v>236375439</v>
      </c>
      <c r="F12" s="59">
        <v>236375439</v>
      </c>
      <c r="G12" s="59">
        <v>2326789</v>
      </c>
      <c r="H12" s="60">
        <v>19677034</v>
      </c>
      <c r="I12" s="60">
        <v>18318899</v>
      </c>
      <c r="J12" s="59">
        <v>40322722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40322722</v>
      </c>
      <c r="X12" s="60">
        <v>59093860</v>
      </c>
      <c r="Y12" s="59">
        <v>-18771138</v>
      </c>
      <c r="Z12" s="61">
        <v>-31.76</v>
      </c>
      <c r="AA12" s="62">
        <v>236375439</v>
      </c>
    </row>
    <row r="13" spans="1:27" ht="13.5">
      <c r="A13" s="361" t="s">
        <v>207</v>
      </c>
      <c r="B13" s="136"/>
      <c r="C13" s="275">
        <f>+C14</f>
        <v>11898514</v>
      </c>
      <c r="D13" s="341">
        <f aca="true" t="shared" si="4" ref="D13:AA13">+D14</f>
        <v>0</v>
      </c>
      <c r="E13" s="275">
        <f t="shared" si="4"/>
        <v>56276316</v>
      </c>
      <c r="F13" s="342">
        <f t="shared" si="4"/>
        <v>56276316</v>
      </c>
      <c r="G13" s="342">
        <f t="shared" si="4"/>
        <v>2397011</v>
      </c>
      <c r="H13" s="275">
        <f t="shared" si="4"/>
        <v>1187946</v>
      </c>
      <c r="I13" s="275">
        <f t="shared" si="4"/>
        <v>-2201736</v>
      </c>
      <c r="J13" s="342">
        <f t="shared" si="4"/>
        <v>1383221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1383221</v>
      </c>
      <c r="X13" s="275">
        <f t="shared" si="4"/>
        <v>14069079</v>
      </c>
      <c r="Y13" s="342">
        <f t="shared" si="4"/>
        <v>-12685858</v>
      </c>
      <c r="Z13" s="335">
        <f>+IF(X13&lt;&gt;0,+(Y13/X13)*100,0)</f>
        <v>-90.16836141157498</v>
      </c>
      <c r="AA13" s="273">
        <f t="shared" si="4"/>
        <v>56276316</v>
      </c>
    </row>
    <row r="14" spans="1:27" ht="13.5">
      <c r="A14" s="291" t="s">
        <v>232</v>
      </c>
      <c r="B14" s="136"/>
      <c r="C14" s="60">
        <v>11898514</v>
      </c>
      <c r="D14" s="340"/>
      <c r="E14" s="60">
        <v>56276316</v>
      </c>
      <c r="F14" s="59">
        <v>56276316</v>
      </c>
      <c r="G14" s="59">
        <v>2397011</v>
      </c>
      <c r="H14" s="60">
        <v>1187946</v>
      </c>
      <c r="I14" s="60">
        <v>-2201736</v>
      </c>
      <c r="J14" s="59">
        <v>1383221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1383221</v>
      </c>
      <c r="X14" s="60">
        <v>14069079</v>
      </c>
      <c r="Y14" s="59">
        <v>-12685858</v>
      </c>
      <c r="Z14" s="61">
        <v>-90.17</v>
      </c>
      <c r="AA14" s="62">
        <v>56276316</v>
      </c>
    </row>
    <row r="15" spans="1:27" ht="13.5">
      <c r="A15" s="361" t="s">
        <v>208</v>
      </c>
      <c r="B15" s="136"/>
      <c r="C15" s="60">
        <f aca="true" t="shared" si="5" ref="C15:Y15">SUM(C16:C20)</f>
        <v>6791600</v>
      </c>
      <c r="D15" s="340">
        <f t="shared" si="5"/>
        <v>0</v>
      </c>
      <c r="E15" s="60">
        <f t="shared" si="5"/>
        <v>19085088</v>
      </c>
      <c r="F15" s="59">
        <f t="shared" si="5"/>
        <v>19085088</v>
      </c>
      <c r="G15" s="59">
        <f t="shared" si="5"/>
        <v>0</v>
      </c>
      <c r="H15" s="60">
        <f t="shared" si="5"/>
        <v>142241</v>
      </c>
      <c r="I15" s="60">
        <f t="shared" si="5"/>
        <v>176134</v>
      </c>
      <c r="J15" s="59">
        <f t="shared" si="5"/>
        <v>318375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318375</v>
      </c>
      <c r="X15" s="60">
        <f t="shared" si="5"/>
        <v>4771272</v>
      </c>
      <c r="Y15" s="59">
        <f t="shared" si="5"/>
        <v>-4452897</v>
      </c>
      <c r="Z15" s="61">
        <f>+IF(X15&lt;&gt;0,+(Y15/X15)*100,0)</f>
        <v>-93.32725109782045</v>
      </c>
      <c r="AA15" s="62">
        <f>SUM(AA16:AA20)</f>
        <v>19085088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6791600</v>
      </c>
      <c r="D20" s="340"/>
      <c r="E20" s="60">
        <v>19085088</v>
      </c>
      <c r="F20" s="59">
        <v>19085088</v>
      </c>
      <c r="G20" s="59"/>
      <c r="H20" s="60">
        <v>142241</v>
      </c>
      <c r="I20" s="60">
        <v>176134</v>
      </c>
      <c r="J20" s="59">
        <v>318375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318375</v>
      </c>
      <c r="X20" s="60">
        <v>4771272</v>
      </c>
      <c r="Y20" s="59">
        <v>-4452897</v>
      </c>
      <c r="Z20" s="61">
        <v>-93.33</v>
      </c>
      <c r="AA20" s="62">
        <v>19085088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19271052</v>
      </c>
      <c r="F22" s="345">
        <f t="shared" si="6"/>
        <v>19271052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4817763</v>
      </c>
      <c r="Y22" s="345">
        <f t="shared" si="6"/>
        <v>-4817763</v>
      </c>
      <c r="Z22" s="336">
        <f>+IF(X22&lt;&gt;0,+(Y22/X22)*100,0)</f>
        <v>-100</v>
      </c>
      <c r="AA22" s="350">
        <f>SUM(AA23:AA32)</f>
        <v>19271052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19271052</v>
      </c>
      <c r="F24" s="59">
        <v>19271052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4817763</v>
      </c>
      <c r="Y24" s="59">
        <v>-4817763</v>
      </c>
      <c r="Z24" s="61">
        <v>-100</v>
      </c>
      <c r="AA24" s="62">
        <v>19271052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8815671</v>
      </c>
      <c r="D40" s="344">
        <f t="shared" si="9"/>
        <v>0</v>
      </c>
      <c r="E40" s="343">
        <f t="shared" si="9"/>
        <v>5766526</v>
      </c>
      <c r="F40" s="345">
        <f t="shared" si="9"/>
        <v>5766526</v>
      </c>
      <c r="G40" s="345">
        <f t="shared" si="9"/>
        <v>634211</v>
      </c>
      <c r="H40" s="343">
        <f t="shared" si="9"/>
        <v>1405449</v>
      </c>
      <c r="I40" s="343">
        <f t="shared" si="9"/>
        <v>-607881</v>
      </c>
      <c r="J40" s="345">
        <f t="shared" si="9"/>
        <v>1431779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1431779</v>
      </c>
      <c r="X40" s="343">
        <f t="shared" si="9"/>
        <v>1441632</v>
      </c>
      <c r="Y40" s="345">
        <f t="shared" si="9"/>
        <v>-9853</v>
      </c>
      <c r="Z40" s="336">
        <f>+IF(X40&lt;&gt;0,+(Y40/X40)*100,0)</f>
        <v>-0.6834615213868727</v>
      </c>
      <c r="AA40" s="350">
        <f>SUM(AA41:AA49)</f>
        <v>5766526</v>
      </c>
    </row>
    <row r="41" spans="1:27" ht="13.5">
      <c r="A41" s="361" t="s">
        <v>247</v>
      </c>
      <c r="B41" s="142"/>
      <c r="C41" s="362">
        <v>488635</v>
      </c>
      <c r="D41" s="363"/>
      <c r="E41" s="362">
        <v>700000</v>
      </c>
      <c r="F41" s="364">
        <v>700000</v>
      </c>
      <c r="G41" s="364">
        <v>634211</v>
      </c>
      <c r="H41" s="362"/>
      <c r="I41" s="362"/>
      <c r="J41" s="364">
        <v>634211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634211</v>
      </c>
      <c r="X41" s="362">
        <v>175000</v>
      </c>
      <c r="Y41" s="364">
        <v>459211</v>
      </c>
      <c r="Z41" s="365">
        <v>262.41</v>
      </c>
      <c r="AA41" s="366">
        <v>700000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119056</v>
      </c>
      <c r="D43" s="369"/>
      <c r="E43" s="305">
        <v>694000</v>
      </c>
      <c r="F43" s="370">
        <v>694000</v>
      </c>
      <c r="G43" s="370"/>
      <c r="H43" s="305"/>
      <c r="I43" s="305">
        <v>197</v>
      </c>
      <c r="J43" s="370">
        <v>197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197</v>
      </c>
      <c r="X43" s="305">
        <v>173500</v>
      </c>
      <c r="Y43" s="370">
        <v>-173303</v>
      </c>
      <c r="Z43" s="371">
        <v>-99.89</v>
      </c>
      <c r="AA43" s="303">
        <v>694000</v>
      </c>
    </row>
    <row r="44" spans="1:27" ht="13.5">
      <c r="A44" s="361" t="s">
        <v>250</v>
      </c>
      <c r="B44" s="136"/>
      <c r="C44" s="60">
        <v>526765</v>
      </c>
      <c r="D44" s="368"/>
      <c r="E44" s="54">
        <v>2075000</v>
      </c>
      <c r="F44" s="53">
        <v>2075000</v>
      </c>
      <c r="G44" s="53"/>
      <c r="H44" s="54">
        <v>17814</v>
      </c>
      <c r="I44" s="54">
        <v>-5854</v>
      </c>
      <c r="J44" s="53">
        <v>11960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11960</v>
      </c>
      <c r="X44" s="54">
        <v>518750</v>
      </c>
      <c r="Y44" s="53">
        <v>-506790</v>
      </c>
      <c r="Z44" s="94">
        <v>-97.69</v>
      </c>
      <c r="AA44" s="95">
        <v>2075000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4952875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1797526</v>
      </c>
      <c r="F48" s="53">
        <v>1797526</v>
      </c>
      <c r="G48" s="53"/>
      <c r="H48" s="54">
        <v>1387635</v>
      </c>
      <c r="I48" s="54">
        <v>-602224</v>
      </c>
      <c r="J48" s="53">
        <v>785411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785411</v>
      </c>
      <c r="X48" s="54">
        <v>449382</v>
      </c>
      <c r="Y48" s="53">
        <v>336029</v>
      </c>
      <c r="Z48" s="94">
        <v>74.78</v>
      </c>
      <c r="AA48" s="95">
        <v>1797526</v>
      </c>
    </row>
    <row r="49" spans="1:27" ht="13.5">
      <c r="A49" s="361" t="s">
        <v>93</v>
      </c>
      <c r="B49" s="136"/>
      <c r="C49" s="54">
        <v>2728340</v>
      </c>
      <c r="D49" s="368"/>
      <c r="E49" s="54">
        <v>500000</v>
      </c>
      <c r="F49" s="53">
        <v>500000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125000</v>
      </c>
      <c r="Y49" s="53">
        <v>-125000</v>
      </c>
      <c r="Z49" s="94">
        <v>-100</v>
      </c>
      <c r="AA49" s="95">
        <v>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3352896</v>
      </c>
      <c r="D57" s="344">
        <f aca="true" t="shared" si="13" ref="D57:AA57">+D58</f>
        <v>0</v>
      </c>
      <c r="E57" s="343">
        <f t="shared" si="13"/>
        <v>3980702</v>
      </c>
      <c r="F57" s="345">
        <f t="shared" si="13"/>
        <v>3980702</v>
      </c>
      <c r="G57" s="345">
        <f t="shared" si="13"/>
        <v>5540</v>
      </c>
      <c r="H57" s="343">
        <f t="shared" si="13"/>
        <v>27140</v>
      </c>
      <c r="I57" s="343">
        <f t="shared" si="13"/>
        <v>5540</v>
      </c>
      <c r="J57" s="345">
        <f t="shared" si="13"/>
        <v>38220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38220</v>
      </c>
      <c r="X57" s="343">
        <f t="shared" si="13"/>
        <v>995176</v>
      </c>
      <c r="Y57" s="345">
        <f t="shared" si="13"/>
        <v>-956956</v>
      </c>
      <c r="Z57" s="336">
        <f>+IF(X57&lt;&gt;0,+(Y57/X57)*100,0)</f>
        <v>-96.15947329919533</v>
      </c>
      <c r="AA57" s="350">
        <f t="shared" si="13"/>
        <v>3980702</v>
      </c>
    </row>
    <row r="58" spans="1:27" ht="13.5">
      <c r="A58" s="361" t="s">
        <v>216</v>
      </c>
      <c r="B58" s="136"/>
      <c r="C58" s="60">
        <v>3352896</v>
      </c>
      <c r="D58" s="340"/>
      <c r="E58" s="60">
        <v>3980702</v>
      </c>
      <c r="F58" s="59">
        <v>3980702</v>
      </c>
      <c r="G58" s="59">
        <v>5540</v>
      </c>
      <c r="H58" s="60">
        <v>27140</v>
      </c>
      <c r="I58" s="60">
        <v>5540</v>
      </c>
      <c r="J58" s="59">
        <v>38220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38220</v>
      </c>
      <c r="X58" s="60">
        <v>995176</v>
      </c>
      <c r="Y58" s="59">
        <v>-956956</v>
      </c>
      <c r="Z58" s="61">
        <v>-96.16</v>
      </c>
      <c r="AA58" s="62">
        <v>3980702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294502500</v>
      </c>
      <c r="D60" s="346">
        <f t="shared" si="14"/>
        <v>0</v>
      </c>
      <c r="E60" s="219">
        <f t="shared" si="14"/>
        <v>340755123</v>
      </c>
      <c r="F60" s="264">
        <f t="shared" si="14"/>
        <v>340755123</v>
      </c>
      <c r="G60" s="264">
        <f t="shared" si="14"/>
        <v>5363551</v>
      </c>
      <c r="H60" s="219">
        <f t="shared" si="14"/>
        <v>22439810</v>
      </c>
      <c r="I60" s="219">
        <f t="shared" si="14"/>
        <v>15690956</v>
      </c>
      <c r="J60" s="264">
        <f t="shared" si="14"/>
        <v>43494317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43494317</v>
      </c>
      <c r="X60" s="219">
        <f t="shared" si="14"/>
        <v>85188782</v>
      </c>
      <c r="Y60" s="264">
        <f t="shared" si="14"/>
        <v>-41694465</v>
      </c>
      <c r="Z60" s="337">
        <f>+IF(X60&lt;&gt;0,+(Y60/X60)*100,0)</f>
        <v>-48.943609734906175</v>
      </c>
      <c r="AA60" s="232">
        <f>+AA57+AA54+AA51+AA40+AA37+AA34+AA22+AA5</f>
        <v>340755123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10800000</v>
      </c>
      <c r="F5" s="358">
        <f t="shared" si="0"/>
        <v>10800000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2700000</v>
      </c>
      <c r="Y5" s="358">
        <f t="shared" si="0"/>
        <v>-2700000</v>
      </c>
      <c r="Z5" s="359">
        <f>+IF(X5&lt;&gt;0,+(Y5/X5)*100,0)</f>
        <v>-100</v>
      </c>
      <c r="AA5" s="360">
        <f>+AA6+AA8+AA11+AA13+AA15</f>
        <v>10800000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8800000</v>
      </c>
      <c r="F11" s="364">
        <f t="shared" si="3"/>
        <v>8800000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2200000</v>
      </c>
      <c r="Y11" s="364">
        <f t="shared" si="3"/>
        <v>-2200000</v>
      </c>
      <c r="Z11" s="365">
        <f>+IF(X11&lt;&gt;0,+(Y11/X11)*100,0)</f>
        <v>-100</v>
      </c>
      <c r="AA11" s="366">
        <f t="shared" si="3"/>
        <v>8800000</v>
      </c>
    </row>
    <row r="12" spans="1:27" ht="13.5">
      <c r="A12" s="291" t="s">
        <v>231</v>
      </c>
      <c r="B12" s="136"/>
      <c r="C12" s="60"/>
      <c r="D12" s="340"/>
      <c r="E12" s="60">
        <v>8800000</v>
      </c>
      <c r="F12" s="59">
        <v>8800000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2200000</v>
      </c>
      <c r="Y12" s="59">
        <v>-2200000</v>
      </c>
      <c r="Z12" s="61">
        <v>-100</v>
      </c>
      <c r="AA12" s="62">
        <v>8800000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2000000</v>
      </c>
      <c r="F13" s="342">
        <f t="shared" si="4"/>
        <v>2000000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500000</v>
      </c>
      <c r="Y13" s="342">
        <f t="shared" si="4"/>
        <v>-500000</v>
      </c>
      <c r="Z13" s="335">
        <f>+IF(X13&lt;&gt;0,+(Y13/X13)*100,0)</f>
        <v>-100</v>
      </c>
      <c r="AA13" s="273">
        <f t="shared" si="4"/>
        <v>2000000</v>
      </c>
    </row>
    <row r="14" spans="1:27" ht="13.5">
      <c r="A14" s="291" t="s">
        <v>232</v>
      </c>
      <c r="B14" s="136"/>
      <c r="C14" s="60"/>
      <c r="D14" s="340"/>
      <c r="E14" s="60">
        <v>2000000</v>
      </c>
      <c r="F14" s="59">
        <v>2000000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500000</v>
      </c>
      <c r="Y14" s="59">
        <v>-500000</v>
      </c>
      <c r="Z14" s="61">
        <v>-100</v>
      </c>
      <c r="AA14" s="62">
        <v>2000000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600000</v>
      </c>
      <c r="F22" s="345">
        <f t="shared" si="6"/>
        <v>600000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150000</v>
      </c>
      <c r="Y22" s="345">
        <f t="shared" si="6"/>
        <v>-150000</v>
      </c>
      <c r="Z22" s="336">
        <f>+IF(X22&lt;&gt;0,+(Y22/X22)*100,0)</f>
        <v>-100</v>
      </c>
      <c r="AA22" s="350">
        <f>SUM(AA23:AA32)</f>
        <v>600000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600000</v>
      </c>
      <c r="F28" s="342">
        <v>600000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150000</v>
      </c>
      <c r="Y28" s="342">
        <v>-150000</v>
      </c>
      <c r="Z28" s="335">
        <v>-100</v>
      </c>
      <c r="AA28" s="273">
        <v>600000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300000</v>
      </c>
      <c r="F57" s="345">
        <f t="shared" si="13"/>
        <v>300000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75000</v>
      </c>
      <c r="Y57" s="345">
        <f t="shared" si="13"/>
        <v>-75000</v>
      </c>
      <c r="Z57" s="336">
        <f>+IF(X57&lt;&gt;0,+(Y57/X57)*100,0)</f>
        <v>-100</v>
      </c>
      <c r="AA57" s="350">
        <f t="shared" si="13"/>
        <v>300000</v>
      </c>
    </row>
    <row r="58" spans="1:27" ht="13.5">
      <c r="A58" s="361" t="s">
        <v>216</v>
      </c>
      <c r="B58" s="136"/>
      <c r="C58" s="60"/>
      <c r="D58" s="340"/>
      <c r="E58" s="60">
        <v>300000</v>
      </c>
      <c r="F58" s="59">
        <v>300000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75000</v>
      </c>
      <c r="Y58" s="59">
        <v>-75000</v>
      </c>
      <c r="Z58" s="61">
        <v>-100</v>
      </c>
      <c r="AA58" s="62">
        <v>300000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11700000</v>
      </c>
      <c r="F60" s="264">
        <f t="shared" si="14"/>
        <v>11700000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2925000</v>
      </c>
      <c r="Y60" s="264">
        <f t="shared" si="14"/>
        <v>-2925000</v>
      </c>
      <c r="Z60" s="337">
        <f>+IF(X60&lt;&gt;0,+(Y60/X60)*100,0)</f>
        <v>-100</v>
      </c>
      <c r="AA60" s="232">
        <f>+AA57+AA54+AA51+AA40+AA37+AA34+AA22+AA5</f>
        <v>11700000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2013-11-05T09:04:59Z</dcterms:created>
  <dcterms:modified xsi:type="dcterms:W3CDTF">2013-11-05T09:05:03Z</dcterms:modified>
  <cp:category/>
  <cp:version/>
  <cp:contentType/>
  <cp:contentStatus/>
</cp:coreProperties>
</file>