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<sst xmlns="http://schemas.openxmlformats.org/spreadsheetml/2006/main" count="855" uniqueCount="302">
  <si>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Overberg(DC3)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</si>
  <si>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</si>
  <si>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</si>
  <si>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</si>
  <si>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</si>
  <si>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</si>
  <si>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</si>
  <si>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</si>
  <si>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</si>
  <si>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</si>
  <si>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</si>
  <si>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</si>
  <si>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</si>
  <si>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</si>
  <si>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</si>
  <si>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</si>
  <si>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</si>
  <si>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</si>
  <si>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</si>
  <si>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</si>
  <si>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</si>
  <si>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</si>
  <si>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</si>
  <si>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</si>
  <si>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</si>
  <si>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</si>
  <si>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</si>
  <si>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</si>
  <si>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</si>
  <si>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</si>
  <si>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</si>
  <si>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</si>
  <si>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</si>
  <si>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</si>
  <si>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</si>
  <si>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</si>
  <si>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</si>
  <si>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</si>
  <si>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</si>
  <si>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</si>
  <si>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</si>
  <si>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</si>
  <si>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</si>
  <si>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</si>
  <si>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</si>
  <si>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</si>
  <si>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</si>
  <si>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</si>
  <si>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</si>
  <si>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</si>
  <si>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</si>
  <si>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</si>
  <si>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</si>
  <si>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</si>
  <si>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</si>
  <si>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</si>
  <si>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</si>
  <si>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</si>
  <si>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</si>
  <si>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</si>
  <si>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</si>
  <si>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</si>
  <si>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</si>
  <si>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</si>
  <si>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</si>
  <si>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</si>
  <si>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</si>
  <si>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</si>
  <si>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</si>
  <si>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</si>
  <si>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Overberg(DC3)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</si>
  <si>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</si>
  <si>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</si>
  <si>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</si>
  <si>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</si>
  <si>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</si>
  <si>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</si>
  <si>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</si>
  <si>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</si>
  <si>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</si>
  <si>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</si>
  <si>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</si>
  <si>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</si>
  <si>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</si>
  <si>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</si>
  <si>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</si>
  <si>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</si>
  <si>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</si>
  <si>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</si>
  <si>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</si>
  <si>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</si>
  <si>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</si>
  <si>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</si>
  <si>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</si>
  <si>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</si>
  <si>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</si>
  <si>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</si>
  <si>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</si>
  <si>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</si>
  <si>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</si>
  <si>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Overberg(DC3)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</si>
  <si>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</si>
  <si>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</si>
  <si>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</si>
  <si>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</si>
  <si>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</si>
  <si>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</si>
  <si>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</si>
  <si>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</si>
  <si>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</si>
  <si>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</si>
  <si>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</si>
  <si>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</si>
  <si>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</si>
  <si>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</si>
  <si>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</si>
  <si>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</si>
  <si>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</si>
  <si>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</si>
  <si>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</si>
  <si>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</si>
  <si>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</si>
  <si>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</si>
  <si>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</si>
  <si>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</si>
  <si>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</si>
  <si>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</si>
  <si>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</si>
  <si>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</si>
  <si>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Overberg(DC3)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</si>
  <si>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</si>
  <si>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</si>
  <si>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</si>
  <si>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</si>
  <si>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</si>
  <si>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</si>
  <si>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</si>
  <si>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</si>
  <si>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</si>
  <si>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</si>
  <si>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Overberg(DC3)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</si>
  <si>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</si>
  <si>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</si>
  <si>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</si>
  <si>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</si>
  <si>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</si>
  <si>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</si>
  <si>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</si>
  <si>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</si>
  <si>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</si>
  <si>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</si>
  <si>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</si>
  <si>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</si>
  <si>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</si>
  <si>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</si>
  <si>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</si>
  <si>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</si>
  <si>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</si>
  <si>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</si>
  <si>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</si>
  <si>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</si>
  <si>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</si>
  <si>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</si>
  <si>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</si>
  <si>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</si>
  <si>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</si>
  <si>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</si>
  <si>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</si>
  <si>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</si>
  <si>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</si>
  <si>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</si>
  <si>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</si>
  <si>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</si>
  <si>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</si>
  <si>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Overberg(DC3)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</si>
  <si>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</si>
  <si>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</si>
  <si>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</si>
  <si>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</si>
  <si>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</si>
  <si>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</si>
  <si>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</si>
  <si>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</si>
  <si>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</si>
  <si>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</si>
  <si>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</si>
  <si>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</si>
  <si>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</si>
  <si>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</si>
  <si>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</si>
  <si>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</si>
  <si>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</si>
  <si>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</si>
  <si>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</si>
  <si>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</si>
  <si>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</si>
  <si>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</si>
  <si>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</si>
  <si>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</si>
  <si>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</si>
  <si>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</si>
  <si>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Overberg(DC3)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</si>
  <si>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</si>
  <si>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</si>
  <si>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</si>
  <si>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</si>
  <si>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</si>
  <si>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</si>
  <si>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</si>
  <si>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</si>
  <si>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</si>
  <si>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</si>
  <si>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</si>
  <si>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</si>
  <si>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</si>
  <si>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</si>
  <si>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</si>
  <si>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</si>
  <si>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</si>
  <si>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</si>
  <si>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</si>
  <si>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</si>
  <si>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</si>
  <si>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</si>
  <si>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</si>
  <si>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</si>
  <si>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Overberg(DC3)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</si>
  <si>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</si>
  <si>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</si>
  <si>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</si>
  <si>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</si>
  <si>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</si>
  <si>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</si>
  <si>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</si>
  <si>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</si>
  <si>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</si>
  <si>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</si>
  <si>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</si>
  <si>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</si>
  <si>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</si>
  <si>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</si>
  <si>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</si>
  <si>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</si>
  <si>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</si>
  <si>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</si>
  <si>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</si>
  <si>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</si>
  <si>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</si>
  <si>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</si>
  <si>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</si>
  <si>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</si>
  <si>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</si>
  <si>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</si>
  <si>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</si>
  <si>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</si>
  <si>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</si>
  <si>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</si>
  <si>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</si>
  <si>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</si>
  <si>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</si>
  <si>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</si>
  <si>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</si>
  <si>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Overberg(DC3)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</si>
  <si>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</si>
  <si>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</si>
  <si>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Western Cape: Overberg(DC3)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</si>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</sst>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621345</v>
      </c>
      <c r="C6" s="19">
        <v>0</v>
      </c>
      <c r="D6" s="59">
        <v>510480</v>
      </c>
      <c r="E6" s="60">
        <v>510480</v>
      </c>
      <c r="F6" s="60">
        <v>305226</v>
      </c>
      <c r="G6" s="60">
        <v>30949</v>
      </c>
      <c r="H6" s="60">
        <v>33693</v>
      </c>
      <c r="I6" s="60">
        <v>369868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369868</v>
      </c>
      <c r="W6" s="60">
        <v>127620</v>
      </c>
      <c r="X6" s="60">
        <v>242248</v>
      </c>
      <c r="Y6" s="61">
        <v>189.82</v>
      </c>
      <c r="Z6" s="62">
        <v>510480</v>
      </c>
    </row>
    <row r="7" spans="1:26" ht="13.5">
      <c r="A7" s="58" t="s">
        <v>33</v>
      </c>
      <c r="B7" s="19">
        <v>484647</v>
      </c>
      <c r="C7" s="19">
        <v>0</v>
      </c>
      <c r="D7" s="59">
        <v>500000</v>
      </c>
      <c r="E7" s="60">
        <v>500000</v>
      </c>
      <c r="F7" s="60">
        <v>42636</v>
      </c>
      <c r="G7" s="60">
        <v>82879</v>
      </c>
      <c r="H7" s="60">
        <v>72705</v>
      </c>
      <c r="I7" s="60">
        <v>198220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198220</v>
      </c>
      <c r="W7" s="60">
        <v>125000</v>
      </c>
      <c r="X7" s="60">
        <v>73220</v>
      </c>
      <c r="Y7" s="61">
        <v>58.58</v>
      </c>
      <c r="Z7" s="62">
        <v>500000</v>
      </c>
    </row>
    <row r="8" spans="1:26" ht="13.5">
      <c r="A8" s="58" t="s">
        <v>34</v>
      </c>
      <c r="B8" s="19">
        <v>88328070</v>
      </c>
      <c r="C8" s="19">
        <v>0</v>
      </c>
      <c r="D8" s="59">
        <v>91288580</v>
      </c>
      <c r="E8" s="60">
        <v>91288580</v>
      </c>
      <c r="F8" s="60">
        <v>19432000</v>
      </c>
      <c r="G8" s="60">
        <v>15156063</v>
      </c>
      <c r="H8" s="60">
        <v>7927424</v>
      </c>
      <c r="I8" s="60">
        <v>42515487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42515487</v>
      </c>
      <c r="W8" s="60">
        <v>22822145</v>
      </c>
      <c r="X8" s="60">
        <v>19693342</v>
      </c>
      <c r="Y8" s="61">
        <v>86.29</v>
      </c>
      <c r="Z8" s="62">
        <v>91288580</v>
      </c>
    </row>
    <row r="9" spans="1:26" ht="13.5">
      <c r="A9" s="58" t="s">
        <v>35</v>
      </c>
      <c r="B9" s="19">
        <v>20190775</v>
      </c>
      <c r="C9" s="19">
        <v>0</v>
      </c>
      <c r="D9" s="59">
        <v>15866000</v>
      </c>
      <c r="E9" s="60">
        <v>15866000</v>
      </c>
      <c r="F9" s="60">
        <v>7263410</v>
      </c>
      <c r="G9" s="60">
        <v>616956</v>
      </c>
      <c r="H9" s="60">
        <v>2271501</v>
      </c>
      <c r="I9" s="60">
        <v>10151867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10151867</v>
      </c>
      <c r="W9" s="60">
        <v>3966500</v>
      </c>
      <c r="X9" s="60">
        <v>6185367</v>
      </c>
      <c r="Y9" s="61">
        <v>155.94</v>
      </c>
      <c r="Z9" s="62">
        <v>15866000</v>
      </c>
    </row>
    <row r="10" spans="1:26" ht="25.5">
      <c r="A10" s="63" t="s">
        <v>277</v>
      </c>
      <c r="B10" s="64">
        <f>SUM(B5:B9)</f>
        <v>109624837</v>
      </c>
      <c r="C10" s="64">
        <f>SUM(C5:C9)</f>
        <v>0</v>
      </c>
      <c r="D10" s="65">
        <f aca="true" t="shared" si="0" ref="D10:Z10">SUM(D5:D9)</f>
        <v>108165060</v>
      </c>
      <c r="E10" s="66">
        <f t="shared" si="0"/>
        <v>108165060</v>
      </c>
      <c r="F10" s="66">
        <f t="shared" si="0"/>
        <v>27043272</v>
      </c>
      <c r="G10" s="66">
        <f t="shared" si="0"/>
        <v>15886847</v>
      </c>
      <c r="H10" s="66">
        <f t="shared" si="0"/>
        <v>10305323</v>
      </c>
      <c r="I10" s="66">
        <f t="shared" si="0"/>
        <v>53235442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53235442</v>
      </c>
      <c r="W10" s="66">
        <f t="shared" si="0"/>
        <v>27041265</v>
      </c>
      <c r="X10" s="66">
        <f t="shared" si="0"/>
        <v>26194177</v>
      </c>
      <c r="Y10" s="67">
        <f>+IF(W10&lt;&gt;0,(X10/W10)*100,0)</f>
        <v>96.8674246563539</v>
      </c>
      <c r="Z10" s="68">
        <f t="shared" si="0"/>
        <v>108165060</v>
      </c>
    </row>
    <row r="11" spans="1:26" ht="13.5">
      <c r="A11" s="58" t="s">
        <v>37</v>
      </c>
      <c r="B11" s="19">
        <v>52276396</v>
      </c>
      <c r="C11" s="19">
        <v>0</v>
      </c>
      <c r="D11" s="59">
        <v>54967900</v>
      </c>
      <c r="E11" s="60">
        <v>54967900</v>
      </c>
      <c r="F11" s="60">
        <v>4502602</v>
      </c>
      <c r="G11" s="60">
        <v>3762373</v>
      </c>
      <c r="H11" s="60">
        <v>6103832</v>
      </c>
      <c r="I11" s="60">
        <v>14368807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14368807</v>
      </c>
      <c r="W11" s="60">
        <v>13741975</v>
      </c>
      <c r="X11" s="60">
        <v>626832</v>
      </c>
      <c r="Y11" s="61">
        <v>4.56</v>
      </c>
      <c r="Z11" s="62">
        <v>54967900</v>
      </c>
    </row>
    <row r="12" spans="1:26" ht="13.5">
      <c r="A12" s="58" t="s">
        <v>38</v>
      </c>
      <c r="B12" s="19">
        <v>3979297</v>
      </c>
      <c r="C12" s="19">
        <v>0</v>
      </c>
      <c r="D12" s="59">
        <v>4739740</v>
      </c>
      <c r="E12" s="60">
        <v>4739740</v>
      </c>
      <c r="F12" s="60">
        <v>330846</v>
      </c>
      <c r="G12" s="60">
        <v>334702</v>
      </c>
      <c r="H12" s="60">
        <v>331401</v>
      </c>
      <c r="I12" s="60">
        <v>996949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996949</v>
      </c>
      <c r="W12" s="60">
        <v>1184935</v>
      </c>
      <c r="X12" s="60">
        <v>-187986</v>
      </c>
      <c r="Y12" s="61">
        <v>-15.86</v>
      </c>
      <c r="Z12" s="62">
        <v>4739740</v>
      </c>
    </row>
    <row r="13" spans="1:26" ht="13.5">
      <c r="A13" s="58" t="s">
        <v>278</v>
      </c>
      <c r="B13" s="19">
        <v>2410105</v>
      </c>
      <c r="C13" s="19">
        <v>0</v>
      </c>
      <c r="D13" s="59">
        <v>2558390</v>
      </c>
      <c r="E13" s="60">
        <v>2558390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639598</v>
      </c>
      <c r="X13" s="60">
        <v>-639598</v>
      </c>
      <c r="Y13" s="61">
        <v>-100</v>
      </c>
      <c r="Z13" s="62">
        <v>2558390</v>
      </c>
    </row>
    <row r="14" spans="1:26" ht="13.5">
      <c r="A14" s="58" t="s">
        <v>40</v>
      </c>
      <c r="B14" s="19">
        <v>1392466</v>
      </c>
      <c r="C14" s="19">
        <v>0</v>
      </c>
      <c r="D14" s="59">
        <v>1263100</v>
      </c>
      <c r="E14" s="60">
        <v>1263100</v>
      </c>
      <c r="F14" s="60">
        <v>0</v>
      </c>
      <c r="G14" s="60">
        <v>0</v>
      </c>
      <c r="H14" s="60">
        <v>6387</v>
      </c>
      <c r="I14" s="60">
        <v>6387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6387</v>
      </c>
      <c r="W14" s="60">
        <v>315775</v>
      </c>
      <c r="X14" s="60">
        <v>-309388</v>
      </c>
      <c r="Y14" s="61">
        <v>-97.98</v>
      </c>
      <c r="Z14" s="62">
        <v>1263100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2031225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45480080</v>
      </c>
      <c r="C17" s="19">
        <v>0</v>
      </c>
      <c r="D17" s="59">
        <v>48505040</v>
      </c>
      <c r="E17" s="60">
        <v>48505040</v>
      </c>
      <c r="F17" s="60">
        <v>1671324</v>
      </c>
      <c r="G17" s="60">
        <v>4326172</v>
      </c>
      <c r="H17" s="60">
        <v>5621790</v>
      </c>
      <c r="I17" s="60">
        <v>11619286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11619286</v>
      </c>
      <c r="W17" s="60">
        <v>12126260</v>
      </c>
      <c r="X17" s="60">
        <v>-506974</v>
      </c>
      <c r="Y17" s="61">
        <v>-4.18</v>
      </c>
      <c r="Z17" s="62">
        <v>48505040</v>
      </c>
    </row>
    <row r="18" spans="1:26" ht="13.5">
      <c r="A18" s="70" t="s">
        <v>44</v>
      </c>
      <c r="B18" s="71">
        <f>SUM(B11:B17)</f>
        <v>107569569</v>
      </c>
      <c r="C18" s="71">
        <f>SUM(C11:C17)</f>
        <v>0</v>
      </c>
      <c r="D18" s="72">
        <f aca="true" t="shared" si="1" ref="D18:Z18">SUM(D11:D17)</f>
        <v>112034170</v>
      </c>
      <c r="E18" s="73">
        <f t="shared" si="1"/>
        <v>112034170</v>
      </c>
      <c r="F18" s="73">
        <f t="shared" si="1"/>
        <v>6504772</v>
      </c>
      <c r="G18" s="73">
        <f t="shared" si="1"/>
        <v>8423247</v>
      </c>
      <c r="H18" s="73">
        <f t="shared" si="1"/>
        <v>12063410</v>
      </c>
      <c r="I18" s="73">
        <f t="shared" si="1"/>
        <v>26991429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26991429</v>
      </c>
      <c r="W18" s="73">
        <f t="shared" si="1"/>
        <v>28008543</v>
      </c>
      <c r="X18" s="73">
        <f t="shared" si="1"/>
        <v>-1017114</v>
      </c>
      <c r="Y18" s="67">
        <f>+IF(W18&lt;&gt;0,(X18/W18)*100,0)</f>
        <v>-3.631442021100491</v>
      </c>
      <c r="Z18" s="74">
        <f t="shared" si="1"/>
        <v>112034170</v>
      </c>
    </row>
    <row r="19" spans="1:26" ht="13.5">
      <c r="A19" s="70" t="s">
        <v>45</v>
      </c>
      <c r="B19" s="75">
        <f>+B10-B18</f>
        <v>2055268</v>
      </c>
      <c r="C19" s="75">
        <f>+C10-C18</f>
        <v>0</v>
      </c>
      <c r="D19" s="76">
        <f aca="true" t="shared" si="2" ref="D19:Z19">+D10-D18</f>
        <v>-3869110</v>
      </c>
      <c r="E19" s="77">
        <f t="shared" si="2"/>
        <v>-3869110</v>
      </c>
      <c r="F19" s="77">
        <f t="shared" si="2"/>
        <v>20538500</v>
      </c>
      <c r="G19" s="77">
        <f t="shared" si="2"/>
        <v>7463600</v>
      </c>
      <c r="H19" s="77">
        <f t="shared" si="2"/>
        <v>-1758087</v>
      </c>
      <c r="I19" s="77">
        <f t="shared" si="2"/>
        <v>26244013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26244013</v>
      </c>
      <c r="W19" s="77">
        <f>IF(E10=E18,0,W10-W18)</f>
        <v>-967278</v>
      </c>
      <c r="X19" s="77">
        <f t="shared" si="2"/>
        <v>27211291</v>
      </c>
      <c r="Y19" s="78">
        <f>+IF(W19&lt;&gt;0,(X19/W19)*100,0)</f>
        <v>-2813.182042804654</v>
      </c>
      <c r="Z19" s="79">
        <f t="shared" si="2"/>
        <v>-3869110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2055268</v>
      </c>
      <c r="C22" s="86">
        <f>SUM(C19:C21)</f>
        <v>0</v>
      </c>
      <c r="D22" s="87">
        <f aca="true" t="shared" si="3" ref="D22:Z22">SUM(D19:D21)</f>
        <v>-3869110</v>
      </c>
      <c r="E22" s="88">
        <f t="shared" si="3"/>
        <v>-3869110</v>
      </c>
      <c r="F22" s="88">
        <f t="shared" si="3"/>
        <v>20538500</v>
      </c>
      <c r="G22" s="88">
        <f t="shared" si="3"/>
        <v>7463600</v>
      </c>
      <c r="H22" s="88">
        <f t="shared" si="3"/>
        <v>-1758087</v>
      </c>
      <c r="I22" s="88">
        <f t="shared" si="3"/>
        <v>26244013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26244013</v>
      </c>
      <c r="W22" s="88">
        <f t="shared" si="3"/>
        <v>-967278</v>
      </c>
      <c r="X22" s="88">
        <f t="shared" si="3"/>
        <v>27211291</v>
      </c>
      <c r="Y22" s="89">
        <f>+IF(W22&lt;&gt;0,(X22/W22)*100,0)</f>
        <v>-2813.182042804654</v>
      </c>
      <c r="Z22" s="90">
        <f t="shared" si="3"/>
        <v>-3869110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2055268</v>
      </c>
      <c r="C24" s="75">
        <f>SUM(C22:C23)</f>
        <v>0</v>
      </c>
      <c r="D24" s="76">
        <f aca="true" t="shared" si="4" ref="D24:Z24">SUM(D22:D23)</f>
        <v>-3869110</v>
      </c>
      <c r="E24" s="77">
        <f t="shared" si="4"/>
        <v>-3869110</v>
      </c>
      <c r="F24" s="77">
        <f t="shared" si="4"/>
        <v>20538500</v>
      </c>
      <c r="G24" s="77">
        <f t="shared" si="4"/>
        <v>7463600</v>
      </c>
      <c r="H24" s="77">
        <f t="shared" si="4"/>
        <v>-1758087</v>
      </c>
      <c r="I24" s="77">
        <f t="shared" si="4"/>
        <v>26244013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26244013</v>
      </c>
      <c r="W24" s="77">
        <f t="shared" si="4"/>
        <v>-967278</v>
      </c>
      <c r="X24" s="77">
        <f t="shared" si="4"/>
        <v>27211291</v>
      </c>
      <c r="Y24" s="78">
        <f>+IF(W24&lt;&gt;0,(X24/W24)*100,0)</f>
        <v>-2813.182042804654</v>
      </c>
      <c r="Z24" s="79">
        <f t="shared" si="4"/>
        <v>-3869110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17692000</v>
      </c>
      <c r="E27" s="100">
        <v>17692000</v>
      </c>
      <c r="F27" s="100">
        <v>0</v>
      </c>
      <c r="G27" s="100">
        <v>1548</v>
      </c>
      <c r="H27" s="100">
        <v>7478</v>
      </c>
      <c r="I27" s="100">
        <v>9026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9026</v>
      </c>
      <c r="W27" s="100">
        <v>4423000</v>
      </c>
      <c r="X27" s="100">
        <v>-4413974</v>
      </c>
      <c r="Y27" s="101">
        <v>-99.8</v>
      </c>
      <c r="Z27" s="102">
        <v>17692000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15300000</v>
      </c>
      <c r="E30" s="60">
        <v>15300000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3825000</v>
      </c>
      <c r="X30" s="60">
        <v>-3825000</v>
      </c>
      <c r="Y30" s="61">
        <v>-100</v>
      </c>
      <c r="Z30" s="62">
        <v>15300000</v>
      </c>
    </row>
    <row r="31" spans="1:26" ht="13.5">
      <c r="A31" s="58" t="s">
        <v>53</v>
      </c>
      <c r="B31" s="19">
        <v>0</v>
      </c>
      <c r="C31" s="19">
        <v>0</v>
      </c>
      <c r="D31" s="59">
        <v>2392000</v>
      </c>
      <c r="E31" s="60">
        <v>2392000</v>
      </c>
      <c r="F31" s="60">
        <v>0</v>
      </c>
      <c r="G31" s="60">
        <v>1548</v>
      </c>
      <c r="H31" s="60">
        <v>7478</v>
      </c>
      <c r="I31" s="60">
        <v>9026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9026</v>
      </c>
      <c r="W31" s="60">
        <v>598000</v>
      </c>
      <c r="X31" s="60">
        <v>-588974</v>
      </c>
      <c r="Y31" s="61">
        <v>-98.49</v>
      </c>
      <c r="Z31" s="62">
        <v>2392000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17692000</v>
      </c>
      <c r="E32" s="100">
        <f t="shared" si="5"/>
        <v>17692000</v>
      </c>
      <c r="F32" s="100">
        <f t="shared" si="5"/>
        <v>0</v>
      </c>
      <c r="G32" s="100">
        <f t="shared" si="5"/>
        <v>1548</v>
      </c>
      <c r="H32" s="100">
        <f t="shared" si="5"/>
        <v>7478</v>
      </c>
      <c r="I32" s="100">
        <f t="shared" si="5"/>
        <v>9026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9026</v>
      </c>
      <c r="W32" s="100">
        <f t="shared" si="5"/>
        <v>4423000</v>
      </c>
      <c r="X32" s="100">
        <f t="shared" si="5"/>
        <v>-4413974</v>
      </c>
      <c r="Y32" s="101">
        <f>+IF(W32&lt;&gt;0,(X32/W32)*100,0)</f>
        <v>-99.79593036400634</v>
      </c>
      <c r="Z32" s="102">
        <f t="shared" si="5"/>
        <v>17692000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5649919</v>
      </c>
      <c r="E35" s="60">
        <v>5649919</v>
      </c>
      <c r="F35" s="60">
        <v>21737486</v>
      </c>
      <c r="G35" s="60">
        <v>8138598</v>
      </c>
      <c r="H35" s="60">
        <v>-988681</v>
      </c>
      <c r="I35" s="60">
        <v>-988681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-988681</v>
      </c>
      <c r="W35" s="60">
        <v>1412480</v>
      </c>
      <c r="X35" s="60">
        <v>-2401161</v>
      </c>
      <c r="Y35" s="61">
        <v>-170</v>
      </c>
      <c r="Z35" s="62">
        <v>5649919</v>
      </c>
    </row>
    <row r="36" spans="1:26" ht="13.5">
      <c r="A36" s="58" t="s">
        <v>57</v>
      </c>
      <c r="B36" s="19">
        <v>0</v>
      </c>
      <c r="C36" s="19">
        <v>0</v>
      </c>
      <c r="D36" s="59">
        <v>51373113</v>
      </c>
      <c r="E36" s="60">
        <v>51373113</v>
      </c>
      <c r="F36" s="60">
        <v>0</v>
      </c>
      <c r="G36" s="60">
        <v>10711</v>
      </c>
      <c r="H36" s="60">
        <v>7478</v>
      </c>
      <c r="I36" s="60">
        <v>7478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7478</v>
      </c>
      <c r="W36" s="60">
        <v>12843278</v>
      </c>
      <c r="X36" s="60">
        <v>-12835800</v>
      </c>
      <c r="Y36" s="61">
        <v>-99.94</v>
      </c>
      <c r="Z36" s="62">
        <v>51373113</v>
      </c>
    </row>
    <row r="37" spans="1:26" ht="13.5">
      <c r="A37" s="58" t="s">
        <v>58</v>
      </c>
      <c r="B37" s="19">
        <v>0</v>
      </c>
      <c r="C37" s="19">
        <v>0</v>
      </c>
      <c r="D37" s="59">
        <v>13372795</v>
      </c>
      <c r="E37" s="60">
        <v>13372795</v>
      </c>
      <c r="F37" s="60">
        <v>-50132</v>
      </c>
      <c r="G37" s="60">
        <v>-169257</v>
      </c>
      <c r="H37" s="60">
        <v>41251496</v>
      </c>
      <c r="I37" s="60">
        <v>41251496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41251496</v>
      </c>
      <c r="W37" s="60">
        <v>3343199</v>
      </c>
      <c r="X37" s="60">
        <v>37908297</v>
      </c>
      <c r="Y37" s="61">
        <v>1133.89</v>
      </c>
      <c r="Z37" s="62">
        <v>13372795</v>
      </c>
    </row>
    <row r="38" spans="1:26" ht="13.5">
      <c r="A38" s="58" t="s">
        <v>59</v>
      </c>
      <c r="B38" s="19">
        <v>0</v>
      </c>
      <c r="C38" s="19">
        <v>0</v>
      </c>
      <c r="D38" s="59">
        <v>76196660</v>
      </c>
      <c r="E38" s="60">
        <v>76196660</v>
      </c>
      <c r="F38" s="60">
        <v>0</v>
      </c>
      <c r="G38" s="60">
        <v>0</v>
      </c>
      <c r="H38" s="60">
        <v>-45912</v>
      </c>
      <c r="I38" s="60">
        <v>-45912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-45912</v>
      </c>
      <c r="W38" s="60">
        <v>19049165</v>
      </c>
      <c r="X38" s="60">
        <v>-19095077</v>
      </c>
      <c r="Y38" s="61">
        <v>-100.24</v>
      </c>
      <c r="Z38" s="62">
        <v>76196660</v>
      </c>
    </row>
    <row r="39" spans="1:26" ht="13.5">
      <c r="A39" s="58" t="s">
        <v>60</v>
      </c>
      <c r="B39" s="19">
        <v>0</v>
      </c>
      <c r="C39" s="19">
        <v>0</v>
      </c>
      <c r="D39" s="59">
        <v>-32546423</v>
      </c>
      <c r="E39" s="60">
        <v>-32546423</v>
      </c>
      <c r="F39" s="60">
        <v>21787618</v>
      </c>
      <c r="G39" s="60">
        <v>8318566</v>
      </c>
      <c r="H39" s="60">
        <v>-42186788</v>
      </c>
      <c r="I39" s="60">
        <v>-42186788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-42186788</v>
      </c>
      <c r="W39" s="60">
        <v>-8136606</v>
      </c>
      <c r="X39" s="60">
        <v>-34050182</v>
      </c>
      <c r="Y39" s="61">
        <v>418.48</v>
      </c>
      <c r="Z39" s="62">
        <v>-32546423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2588155</v>
      </c>
      <c r="E42" s="60">
        <v>2588155</v>
      </c>
      <c r="F42" s="60">
        <v>14349423</v>
      </c>
      <c r="G42" s="60">
        <v>8611776</v>
      </c>
      <c r="H42" s="60">
        <v>-4228087</v>
      </c>
      <c r="I42" s="60">
        <v>18733112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18733112</v>
      </c>
      <c r="W42" s="60">
        <v>14460351</v>
      </c>
      <c r="X42" s="60">
        <v>4272761</v>
      </c>
      <c r="Y42" s="61">
        <v>29.55</v>
      </c>
      <c r="Z42" s="62">
        <v>2588155</v>
      </c>
    </row>
    <row r="43" spans="1:26" ht="13.5">
      <c r="A43" s="58" t="s">
        <v>63</v>
      </c>
      <c r="B43" s="19">
        <v>0</v>
      </c>
      <c r="C43" s="19">
        <v>0</v>
      </c>
      <c r="D43" s="59">
        <v>-15912974</v>
      </c>
      <c r="E43" s="60">
        <v>-15912974</v>
      </c>
      <c r="F43" s="60">
        <v>475250</v>
      </c>
      <c r="G43" s="60">
        <v>0</v>
      </c>
      <c r="H43" s="60">
        <v>0</v>
      </c>
      <c r="I43" s="60">
        <v>475250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475250</v>
      </c>
      <c r="W43" s="60">
        <v>-3036500</v>
      </c>
      <c r="X43" s="60">
        <v>3511750</v>
      </c>
      <c r="Y43" s="61">
        <v>-115.65</v>
      </c>
      <c r="Z43" s="62">
        <v>-15912974</v>
      </c>
    </row>
    <row r="44" spans="1:26" ht="13.5">
      <c r="A44" s="58" t="s">
        <v>64</v>
      </c>
      <c r="B44" s="19">
        <v>0</v>
      </c>
      <c r="C44" s="19">
        <v>0</v>
      </c>
      <c r="D44" s="59">
        <v>13505572</v>
      </c>
      <c r="E44" s="60">
        <v>13505572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2532160</v>
      </c>
      <c r="X44" s="60">
        <v>-2532160</v>
      </c>
      <c r="Y44" s="61">
        <v>-100</v>
      </c>
      <c r="Z44" s="62">
        <v>13505572</v>
      </c>
    </row>
    <row r="45" spans="1:26" ht="13.5">
      <c r="A45" s="70" t="s">
        <v>65</v>
      </c>
      <c r="B45" s="22">
        <v>0</v>
      </c>
      <c r="C45" s="22">
        <v>0</v>
      </c>
      <c r="D45" s="99">
        <v>1734466</v>
      </c>
      <c r="E45" s="100">
        <v>1734466</v>
      </c>
      <c r="F45" s="100">
        <v>27307951</v>
      </c>
      <c r="G45" s="100">
        <v>35919727</v>
      </c>
      <c r="H45" s="100">
        <v>31691640</v>
      </c>
      <c r="I45" s="100">
        <v>31691640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31691640</v>
      </c>
      <c r="W45" s="100">
        <v>15509724</v>
      </c>
      <c r="X45" s="100">
        <v>16181916</v>
      </c>
      <c r="Y45" s="101">
        <v>104.33</v>
      </c>
      <c r="Z45" s="102">
        <v>1734466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713045</v>
      </c>
      <c r="C49" s="52">
        <v>0</v>
      </c>
      <c r="D49" s="129">
        <v>131699</v>
      </c>
      <c r="E49" s="54">
        <v>137294</v>
      </c>
      <c r="F49" s="54">
        <v>0</v>
      </c>
      <c r="G49" s="54">
        <v>0</v>
      </c>
      <c r="H49" s="54">
        <v>0</v>
      </c>
      <c r="I49" s="54">
        <v>64215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50788</v>
      </c>
      <c r="W49" s="54">
        <v>43687</v>
      </c>
      <c r="X49" s="54">
        <v>138418</v>
      </c>
      <c r="Y49" s="54">
        <v>774996</v>
      </c>
      <c r="Z49" s="130">
        <v>2054142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1369952</v>
      </c>
      <c r="C51" s="52">
        <v>0</v>
      </c>
      <c r="D51" s="129">
        <v>45058</v>
      </c>
      <c r="E51" s="54">
        <v>41531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1456541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99.99961133351472</v>
      </c>
      <c r="E58" s="7">
        <f t="shared" si="6"/>
        <v>99.99961133351472</v>
      </c>
      <c r="F58" s="7">
        <f t="shared" si="6"/>
        <v>258.8344812918214</v>
      </c>
      <c r="G58" s="7">
        <f t="shared" si="6"/>
        <v>2181.36699625612</v>
      </c>
      <c r="H58" s="7">
        <f t="shared" si="6"/>
        <v>2394.0052179521003</v>
      </c>
      <c r="I58" s="7">
        <f t="shared" si="6"/>
        <v>617.1246889985687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617.1246889985687</v>
      </c>
      <c r="W58" s="7">
        <f t="shared" si="6"/>
        <v>132.19557697539742</v>
      </c>
      <c r="X58" s="7">
        <f t="shared" si="6"/>
        <v>0</v>
      </c>
      <c r="Y58" s="7">
        <f t="shared" si="6"/>
        <v>0</v>
      </c>
      <c r="Z58" s="8">
        <f t="shared" si="6"/>
        <v>99.99961133351472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99.9998041059395</v>
      </c>
      <c r="E60" s="13">
        <f t="shared" si="7"/>
        <v>99.9998041059395</v>
      </c>
      <c r="F60" s="13">
        <f t="shared" si="7"/>
        <v>259.16435690275404</v>
      </c>
      <c r="G60" s="13">
        <f t="shared" si="7"/>
        <v>2202.6527513005267</v>
      </c>
      <c r="H60" s="13">
        <f t="shared" si="7"/>
        <v>2423.847683495088</v>
      </c>
      <c r="I60" s="13">
        <f t="shared" si="7"/>
        <v>618.978392291304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618.978392291304</v>
      </c>
      <c r="W60" s="13">
        <f t="shared" si="7"/>
        <v>132.40792979156873</v>
      </c>
      <c r="X60" s="13">
        <f t="shared" si="7"/>
        <v>0</v>
      </c>
      <c r="Y60" s="13">
        <f t="shared" si="7"/>
        <v>0</v>
      </c>
      <c r="Z60" s="14">
        <f t="shared" si="7"/>
        <v>99.9998041059395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99.9998041059395</v>
      </c>
      <c r="E65" s="13">
        <f t="shared" si="7"/>
        <v>99.9998041059395</v>
      </c>
      <c r="F65" s="13">
        <f t="shared" si="7"/>
        <v>253.62387214719587</v>
      </c>
      <c r="G65" s="13">
        <f t="shared" si="7"/>
        <v>2116.6532036576305</v>
      </c>
      <c r="H65" s="13">
        <f t="shared" si="7"/>
        <v>2368.8303208381562</v>
      </c>
      <c r="I65" s="13">
        <f t="shared" si="7"/>
        <v>602.1983518444417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602.1983518444417</v>
      </c>
      <c r="W65" s="13">
        <f t="shared" si="7"/>
        <v>132.40792979156873</v>
      </c>
      <c r="X65" s="13">
        <f t="shared" si="7"/>
        <v>0</v>
      </c>
      <c r="Y65" s="13">
        <f t="shared" si="7"/>
        <v>0</v>
      </c>
      <c r="Z65" s="14">
        <f t="shared" si="7"/>
        <v>99.9998041059395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99.97560975609755</v>
      </c>
      <c r="E66" s="16">
        <f t="shared" si="7"/>
        <v>99.97560975609755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105.75609756097562</v>
      </c>
      <c r="X66" s="16">
        <f t="shared" si="7"/>
        <v>0</v>
      </c>
      <c r="Y66" s="16">
        <f t="shared" si="7"/>
        <v>0</v>
      </c>
      <c r="Z66" s="17">
        <f t="shared" si="7"/>
        <v>99.97560975609755</v>
      </c>
    </row>
    <row r="67" spans="1:26" ht="13.5" hidden="1">
      <c r="A67" s="41" t="s">
        <v>285</v>
      </c>
      <c r="B67" s="24">
        <v>625263</v>
      </c>
      <c r="C67" s="24"/>
      <c r="D67" s="25">
        <v>514580</v>
      </c>
      <c r="E67" s="26">
        <v>514580</v>
      </c>
      <c r="F67" s="26">
        <v>305615</v>
      </c>
      <c r="G67" s="26">
        <v>31251</v>
      </c>
      <c r="H67" s="26">
        <v>34113</v>
      </c>
      <c r="I67" s="26">
        <v>370979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370979</v>
      </c>
      <c r="W67" s="26">
        <v>128645</v>
      </c>
      <c r="X67" s="26"/>
      <c r="Y67" s="25"/>
      <c r="Z67" s="27">
        <v>514580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621345</v>
      </c>
      <c r="C69" s="19"/>
      <c r="D69" s="20">
        <v>510480</v>
      </c>
      <c r="E69" s="21">
        <v>510480</v>
      </c>
      <c r="F69" s="21">
        <v>305226</v>
      </c>
      <c r="G69" s="21">
        <v>30949</v>
      </c>
      <c r="H69" s="21">
        <v>33693</v>
      </c>
      <c r="I69" s="21">
        <v>369868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369868</v>
      </c>
      <c r="W69" s="21">
        <v>127620</v>
      </c>
      <c r="X69" s="21"/>
      <c r="Y69" s="20"/>
      <c r="Z69" s="23">
        <v>510480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621345</v>
      </c>
      <c r="C74" s="19"/>
      <c r="D74" s="20">
        <v>510480</v>
      </c>
      <c r="E74" s="21">
        <v>510480</v>
      </c>
      <c r="F74" s="21">
        <v>305226</v>
      </c>
      <c r="G74" s="21">
        <v>30949</v>
      </c>
      <c r="H74" s="21">
        <v>33693</v>
      </c>
      <c r="I74" s="21">
        <v>369868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369868</v>
      </c>
      <c r="W74" s="21">
        <v>127620</v>
      </c>
      <c r="X74" s="21"/>
      <c r="Y74" s="20"/>
      <c r="Z74" s="23">
        <v>510480</v>
      </c>
    </row>
    <row r="75" spans="1:26" ht="13.5" hidden="1">
      <c r="A75" s="40" t="s">
        <v>110</v>
      </c>
      <c r="B75" s="28">
        <v>3918</v>
      </c>
      <c r="C75" s="28"/>
      <c r="D75" s="29">
        <v>4100</v>
      </c>
      <c r="E75" s="30">
        <v>4100</v>
      </c>
      <c r="F75" s="30">
        <v>389</v>
      </c>
      <c r="G75" s="30">
        <v>302</v>
      </c>
      <c r="H75" s="30">
        <v>420</v>
      </c>
      <c r="I75" s="30">
        <v>1111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1111</v>
      </c>
      <c r="W75" s="30">
        <v>1025</v>
      </c>
      <c r="X75" s="30"/>
      <c r="Y75" s="29"/>
      <c r="Z75" s="31">
        <v>4100</v>
      </c>
    </row>
    <row r="76" spans="1:26" ht="13.5" hidden="1">
      <c r="A76" s="42" t="s">
        <v>286</v>
      </c>
      <c r="B76" s="32"/>
      <c r="C76" s="32"/>
      <c r="D76" s="33">
        <v>514578</v>
      </c>
      <c r="E76" s="34">
        <v>514578</v>
      </c>
      <c r="F76" s="34">
        <v>791037</v>
      </c>
      <c r="G76" s="34">
        <v>681699</v>
      </c>
      <c r="H76" s="34">
        <v>816667</v>
      </c>
      <c r="I76" s="34">
        <v>2289403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2289403</v>
      </c>
      <c r="W76" s="34">
        <v>170063</v>
      </c>
      <c r="X76" s="34"/>
      <c r="Y76" s="33"/>
      <c r="Z76" s="35">
        <v>514578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510479</v>
      </c>
      <c r="E78" s="21">
        <v>510479</v>
      </c>
      <c r="F78" s="21">
        <v>791037</v>
      </c>
      <c r="G78" s="21">
        <v>681699</v>
      </c>
      <c r="H78" s="21">
        <v>816667</v>
      </c>
      <c r="I78" s="21">
        <v>2289403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2289403</v>
      </c>
      <c r="W78" s="21">
        <v>168979</v>
      </c>
      <c r="X78" s="21"/>
      <c r="Y78" s="20"/>
      <c r="Z78" s="23">
        <v>510479</v>
      </c>
    </row>
    <row r="79" spans="1:26" ht="13.5" hidden="1">
      <c r="A79" s="39" t="s">
        <v>103</v>
      </c>
      <c r="B79" s="19"/>
      <c r="C79" s="19"/>
      <c r="D79" s="20"/>
      <c r="E79" s="21"/>
      <c r="F79" s="21">
        <v>11754</v>
      </c>
      <c r="G79" s="21">
        <v>20740</v>
      </c>
      <c r="H79" s="21">
        <v>12506</v>
      </c>
      <c r="I79" s="21">
        <v>45000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45000</v>
      </c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>
        <v>3235</v>
      </c>
      <c r="G80" s="21">
        <v>3065</v>
      </c>
      <c r="H80" s="21">
        <v>3017</v>
      </c>
      <c r="I80" s="21">
        <v>9317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9317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187</v>
      </c>
      <c r="G81" s="21">
        <v>244</v>
      </c>
      <c r="H81" s="21">
        <v>466</v>
      </c>
      <c r="I81" s="21">
        <v>897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897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>
        <v>1735</v>
      </c>
      <c r="G82" s="21">
        <v>2567</v>
      </c>
      <c r="H82" s="21">
        <v>2548</v>
      </c>
      <c r="I82" s="21">
        <v>6850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6850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510479</v>
      </c>
      <c r="E83" s="21">
        <v>510479</v>
      </c>
      <c r="F83" s="21">
        <v>774126</v>
      </c>
      <c r="G83" s="21">
        <v>655083</v>
      </c>
      <c r="H83" s="21">
        <v>798130</v>
      </c>
      <c r="I83" s="21">
        <v>2227339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2227339</v>
      </c>
      <c r="W83" s="21">
        <v>168979</v>
      </c>
      <c r="X83" s="21"/>
      <c r="Y83" s="20"/>
      <c r="Z83" s="23">
        <v>510479</v>
      </c>
    </row>
    <row r="84" spans="1:26" ht="13.5" hidden="1">
      <c r="A84" s="40" t="s">
        <v>110</v>
      </c>
      <c r="B84" s="28"/>
      <c r="C84" s="28"/>
      <c r="D84" s="29">
        <v>4099</v>
      </c>
      <c r="E84" s="30">
        <v>4099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1084</v>
      </c>
      <c r="X84" s="30"/>
      <c r="Y84" s="29"/>
      <c r="Z84" s="31">
        <v>4099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56035370</v>
      </c>
      <c r="D5" s="153">
        <f>SUM(D6:D8)</f>
        <v>0</v>
      </c>
      <c r="E5" s="154">
        <f t="shared" si="0"/>
        <v>56129070</v>
      </c>
      <c r="F5" s="100">
        <f t="shared" si="0"/>
        <v>56129070</v>
      </c>
      <c r="G5" s="100">
        <f t="shared" si="0"/>
        <v>19480087</v>
      </c>
      <c r="H5" s="100">
        <f t="shared" si="0"/>
        <v>93830</v>
      </c>
      <c r="I5" s="100">
        <f t="shared" si="0"/>
        <v>1306668</v>
      </c>
      <c r="J5" s="100">
        <f t="shared" si="0"/>
        <v>20880585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20880585</v>
      </c>
      <c r="X5" s="100">
        <f t="shared" si="0"/>
        <v>14032268</v>
      </c>
      <c r="Y5" s="100">
        <f t="shared" si="0"/>
        <v>6848317</v>
      </c>
      <c r="Z5" s="137">
        <f>+IF(X5&lt;&gt;0,+(Y5/X5)*100,0)</f>
        <v>48.80406360539864</v>
      </c>
      <c r="AA5" s="153">
        <f>SUM(AA6:AA8)</f>
        <v>56129070</v>
      </c>
    </row>
    <row r="6" spans="1:27" ht="13.5">
      <c r="A6" s="138" t="s">
        <v>75</v>
      </c>
      <c r="B6" s="136"/>
      <c r="C6" s="155">
        <v>50571043</v>
      </c>
      <c r="D6" s="155"/>
      <c r="E6" s="156">
        <v>3958770</v>
      </c>
      <c r="F6" s="60">
        <v>3958770</v>
      </c>
      <c r="G6" s="60"/>
      <c r="H6" s="60">
        <v>7322</v>
      </c>
      <c r="I6" s="60">
        <v>1216019</v>
      </c>
      <c r="J6" s="60">
        <v>1223341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1223341</v>
      </c>
      <c r="X6" s="60">
        <v>989693</v>
      </c>
      <c r="Y6" s="60">
        <v>233648</v>
      </c>
      <c r="Z6" s="140">
        <v>23.61</v>
      </c>
      <c r="AA6" s="155">
        <v>3958770</v>
      </c>
    </row>
    <row r="7" spans="1:27" ht="13.5">
      <c r="A7" s="138" t="s">
        <v>76</v>
      </c>
      <c r="B7" s="136"/>
      <c r="C7" s="157">
        <v>5449185</v>
      </c>
      <c r="D7" s="157"/>
      <c r="E7" s="158">
        <v>52170300</v>
      </c>
      <c r="F7" s="159">
        <v>52170300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13042575</v>
      </c>
      <c r="Y7" s="159">
        <v>-13042575</v>
      </c>
      <c r="Z7" s="141">
        <v>-100</v>
      </c>
      <c r="AA7" s="157">
        <v>52170300</v>
      </c>
    </row>
    <row r="8" spans="1:27" ht="13.5">
      <c r="A8" s="138" t="s">
        <v>77</v>
      </c>
      <c r="B8" s="136"/>
      <c r="C8" s="155">
        <v>15142</v>
      </c>
      <c r="D8" s="155"/>
      <c r="E8" s="156"/>
      <c r="F8" s="60"/>
      <c r="G8" s="60">
        <v>19480087</v>
      </c>
      <c r="H8" s="60">
        <v>86508</v>
      </c>
      <c r="I8" s="60">
        <v>90649</v>
      </c>
      <c r="J8" s="60">
        <v>19657244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19657244</v>
      </c>
      <c r="X8" s="60"/>
      <c r="Y8" s="60">
        <v>19657244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12141676</v>
      </c>
      <c r="D9" s="153">
        <f>SUM(D10:D14)</f>
        <v>0</v>
      </c>
      <c r="E9" s="154">
        <f t="shared" si="1"/>
        <v>12130150</v>
      </c>
      <c r="F9" s="100">
        <f t="shared" si="1"/>
        <v>12130150</v>
      </c>
      <c r="G9" s="100">
        <f t="shared" si="1"/>
        <v>7544347</v>
      </c>
      <c r="H9" s="100">
        <f t="shared" si="1"/>
        <v>264010</v>
      </c>
      <c r="I9" s="100">
        <f t="shared" si="1"/>
        <v>690767</v>
      </c>
      <c r="J9" s="100">
        <f t="shared" si="1"/>
        <v>8499124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8499124</v>
      </c>
      <c r="X9" s="100">
        <f t="shared" si="1"/>
        <v>3032538</v>
      </c>
      <c r="Y9" s="100">
        <f t="shared" si="1"/>
        <v>5466586</v>
      </c>
      <c r="Z9" s="137">
        <f>+IF(X9&lt;&gt;0,+(Y9/X9)*100,0)</f>
        <v>180.26438580489346</v>
      </c>
      <c r="AA9" s="153">
        <f>SUM(AA10:AA14)</f>
        <v>12130150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1358</v>
      </c>
      <c r="H10" s="60">
        <v>1358</v>
      </c>
      <c r="I10" s="60">
        <v>1358</v>
      </c>
      <c r="J10" s="60">
        <v>4074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4074</v>
      </c>
      <c r="X10" s="60"/>
      <c r="Y10" s="60">
        <v>4074</v>
      </c>
      <c r="Z10" s="140">
        <v>0</v>
      </c>
      <c r="AA10" s="155"/>
    </row>
    <row r="11" spans="1:27" ht="13.5">
      <c r="A11" s="138" t="s">
        <v>80</v>
      </c>
      <c r="B11" s="136"/>
      <c r="C11" s="155">
        <v>11915925</v>
      </c>
      <c r="D11" s="155"/>
      <c r="E11" s="156">
        <v>11905160</v>
      </c>
      <c r="F11" s="60">
        <v>11905160</v>
      </c>
      <c r="G11" s="60">
        <v>7540593</v>
      </c>
      <c r="H11" s="60">
        <v>258992</v>
      </c>
      <c r="I11" s="60">
        <v>683129</v>
      </c>
      <c r="J11" s="60">
        <v>8482714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8482714</v>
      </c>
      <c r="X11" s="60">
        <v>2976290</v>
      </c>
      <c r="Y11" s="60">
        <v>5506424</v>
      </c>
      <c r="Z11" s="140">
        <v>185.01</v>
      </c>
      <c r="AA11" s="155">
        <v>11905160</v>
      </c>
    </row>
    <row r="12" spans="1:27" ht="13.5">
      <c r="A12" s="138" t="s">
        <v>81</v>
      </c>
      <c r="B12" s="136"/>
      <c r="C12" s="155">
        <v>122857</v>
      </c>
      <c r="D12" s="155"/>
      <c r="E12" s="156">
        <v>93750</v>
      </c>
      <c r="F12" s="60">
        <v>93750</v>
      </c>
      <c r="G12" s="60">
        <v>2396</v>
      </c>
      <c r="H12" s="60">
        <v>3660</v>
      </c>
      <c r="I12" s="60">
        <v>6280</v>
      </c>
      <c r="J12" s="60">
        <v>12336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12336</v>
      </c>
      <c r="X12" s="60">
        <v>23438</v>
      </c>
      <c r="Y12" s="60">
        <v>-11102</v>
      </c>
      <c r="Z12" s="140">
        <v>-47.37</v>
      </c>
      <c r="AA12" s="155">
        <v>93750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102894</v>
      </c>
      <c r="D14" s="157"/>
      <c r="E14" s="158">
        <v>131240</v>
      </c>
      <c r="F14" s="159">
        <v>131240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32810</v>
      </c>
      <c r="Y14" s="159">
        <v>-32810</v>
      </c>
      <c r="Z14" s="141">
        <v>-100</v>
      </c>
      <c r="AA14" s="157">
        <v>131240</v>
      </c>
    </row>
    <row r="15" spans="1:27" ht="13.5">
      <c r="A15" s="135" t="s">
        <v>84</v>
      </c>
      <c r="B15" s="142"/>
      <c r="C15" s="153">
        <f aca="true" t="shared" si="2" ref="C15:Y15">SUM(C16:C18)</f>
        <v>41432007</v>
      </c>
      <c r="D15" s="153">
        <f>SUM(D16:D18)</f>
        <v>0</v>
      </c>
      <c r="E15" s="154">
        <f t="shared" si="2"/>
        <v>39898340</v>
      </c>
      <c r="F15" s="100">
        <f t="shared" si="2"/>
        <v>39898340</v>
      </c>
      <c r="G15" s="100">
        <f t="shared" si="2"/>
        <v>18838</v>
      </c>
      <c r="H15" s="100">
        <f t="shared" si="2"/>
        <v>15529007</v>
      </c>
      <c r="I15" s="100">
        <f t="shared" si="2"/>
        <v>8300388</v>
      </c>
      <c r="J15" s="100">
        <f t="shared" si="2"/>
        <v>23848233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23848233</v>
      </c>
      <c r="X15" s="100">
        <f t="shared" si="2"/>
        <v>9974585</v>
      </c>
      <c r="Y15" s="100">
        <f t="shared" si="2"/>
        <v>13873648</v>
      </c>
      <c r="Z15" s="137">
        <f>+IF(X15&lt;&gt;0,+(Y15/X15)*100,0)</f>
        <v>139.08997717699535</v>
      </c>
      <c r="AA15" s="153">
        <f>SUM(AA16:AA18)</f>
        <v>39898340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41364133</v>
      </c>
      <c r="D17" s="155"/>
      <c r="E17" s="156">
        <v>39778340</v>
      </c>
      <c r="F17" s="60">
        <v>39778340</v>
      </c>
      <c r="G17" s="60">
        <v>18678</v>
      </c>
      <c r="H17" s="60">
        <v>15528838</v>
      </c>
      <c r="I17" s="60">
        <v>8299576</v>
      </c>
      <c r="J17" s="60">
        <v>23847092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23847092</v>
      </c>
      <c r="X17" s="60">
        <v>9944585</v>
      </c>
      <c r="Y17" s="60">
        <v>13902507</v>
      </c>
      <c r="Z17" s="140">
        <v>139.8</v>
      </c>
      <c r="AA17" s="155">
        <v>39778340</v>
      </c>
    </row>
    <row r="18" spans="1:27" ht="13.5">
      <c r="A18" s="138" t="s">
        <v>87</v>
      </c>
      <c r="B18" s="136"/>
      <c r="C18" s="155">
        <v>67874</v>
      </c>
      <c r="D18" s="155"/>
      <c r="E18" s="156">
        <v>120000</v>
      </c>
      <c r="F18" s="60">
        <v>120000</v>
      </c>
      <c r="G18" s="60">
        <v>160</v>
      </c>
      <c r="H18" s="60">
        <v>169</v>
      </c>
      <c r="I18" s="60">
        <v>812</v>
      </c>
      <c r="J18" s="60">
        <v>1141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1141</v>
      </c>
      <c r="X18" s="60">
        <v>30000</v>
      </c>
      <c r="Y18" s="60">
        <v>-28859</v>
      </c>
      <c r="Z18" s="140">
        <v>-96.2</v>
      </c>
      <c r="AA18" s="155">
        <v>120000</v>
      </c>
    </row>
    <row r="19" spans="1:27" ht="13.5">
      <c r="A19" s="135" t="s">
        <v>88</v>
      </c>
      <c r="B19" s="142"/>
      <c r="C19" s="153">
        <f aca="true" t="shared" si="3" ref="C19:Y19">SUM(C20:C23)</f>
        <v>15784</v>
      </c>
      <c r="D19" s="153">
        <f>SUM(D20:D23)</f>
        <v>0</v>
      </c>
      <c r="E19" s="154">
        <f t="shared" si="3"/>
        <v>7500</v>
      </c>
      <c r="F19" s="100">
        <f t="shared" si="3"/>
        <v>7500</v>
      </c>
      <c r="G19" s="100">
        <f t="shared" si="3"/>
        <v>0</v>
      </c>
      <c r="H19" s="100">
        <f t="shared" si="3"/>
        <v>0</v>
      </c>
      <c r="I19" s="100">
        <f t="shared" si="3"/>
        <v>7500</v>
      </c>
      <c r="J19" s="100">
        <f t="shared" si="3"/>
        <v>7500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7500</v>
      </c>
      <c r="X19" s="100">
        <f t="shared" si="3"/>
        <v>1875</v>
      </c>
      <c r="Y19" s="100">
        <f t="shared" si="3"/>
        <v>5625</v>
      </c>
      <c r="Z19" s="137">
        <f>+IF(X19&lt;&gt;0,+(Y19/X19)*100,0)</f>
        <v>300</v>
      </c>
      <c r="AA19" s="153">
        <f>SUM(AA20:AA23)</f>
        <v>7500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15784</v>
      </c>
      <c r="D23" s="155"/>
      <c r="E23" s="156">
        <v>7500</v>
      </c>
      <c r="F23" s="60">
        <v>7500</v>
      </c>
      <c r="G23" s="60"/>
      <c r="H23" s="60"/>
      <c r="I23" s="60">
        <v>7500</v>
      </c>
      <c r="J23" s="60">
        <v>7500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7500</v>
      </c>
      <c r="X23" s="60">
        <v>1875</v>
      </c>
      <c r="Y23" s="60">
        <v>5625</v>
      </c>
      <c r="Z23" s="140">
        <v>300</v>
      </c>
      <c r="AA23" s="155">
        <v>7500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109624837</v>
      </c>
      <c r="D25" s="168">
        <f>+D5+D9+D15+D19+D24</f>
        <v>0</v>
      </c>
      <c r="E25" s="169">
        <f t="shared" si="4"/>
        <v>108165060</v>
      </c>
      <c r="F25" s="73">
        <f t="shared" si="4"/>
        <v>108165060</v>
      </c>
      <c r="G25" s="73">
        <f t="shared" si="4"/>
        <v>27043272</v>
      </c>
      <c r="H25" s="73">
        <f t="shared" si="4"/>
        <v>15886847</v>
      </c>
      <c r="I25" s="73">
        <f t="shared" si="4"/>
        <v>10305323</v>
      </c>
      <c r="J25" s="73">
        <f t="shared" si="4"/>
        <v>53235442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53235442</v>
      </c>
      <c r="X25" s="73">
        <f t="shared" si="4"/>
        <v>27041266</v>
      </c>
      <c r="Y25" s="73">
        <f t="shared" si="4"/>
        <v>26194176</v>
      </c>
      <c r="Z25" s="170">
        <f>+IF(X25&lt;&gt;0,+(Y25/X25)*100,0)</f>
        <v>96.86741737609475</v>
      </c>
      <c r="AA25" s="168">
        <f>+AA5+AA9+AA15+AA19+AA24</f>
        <v>108165060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27495608</v>
      </c>
      <c r="D28" s="153">
        <f>SUM(D29:D31)</f>
        <v>0</v>
      </c>
      <c r="E28" s="154">
        <f t="shared" si="5"/>
        <v>30718700</v>
      </c>
      <c r="F28" s="100">
        <f t="shared" si="5"/>
        <v>30718700</v>
      </c>
      <c r="G28" s="100">
        <f t="shared" si="5"/>
        <v>1421741</v>
      </c>
      <c r="H28" s="100">
        <f t="shared" si="5"/>
        <v>2208161</v>
      </c>
      <c r="I28" s="100">
        <f t="shared" si="5"/>
        <v>3179823</v>
      </c>
      <c r="J28" s="100">
        <f t="shared" si="5"/>
        <v>6809725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6809725</v>
      </c>
      <c r="X28" s="100">
        <f t="shared" si="5"/>
        <v>7679676</v>
      </c>
      <c r="Y28" s="100">
        <f t="shared" si="5"/>
        <v>-869951</v>
      </c>
      <c r="Z28" s="137">
        <f>+IF(X28&lt;&gt;0,+(Y28/X28)*100,0)</f>
        <v>-11.327964877684945</v>
      </c>
      <c r="AA28" s="153">
        <f>SUM(AA29:AA31)</f>
        <v>30718700</v>
      </c>
    </row>
    <row r="29" spans="1:27" ht="13.5">
      <c r="A29" s="138" t="s">
        <v>75</v>
      </c>
      <c r="B29" s="136"/>
      <c r="C29" s="155">
        <v>10555401</v>
      </c>
      <c r="D29" s="155"/>
      <c r="E29" s="156">
        <v>8689390</v>
      </c>
      <c r="F29" s="60">
        <v>8689390</v>
      </c>
      <c r="G29" s="60">
        <v>526613</v>
      </c>
      <c r="H29" s="60">
        <v>557523</v>
      </c>
      <c r="I29" s="60">
        <v>735425</v>
      </c>
      <c r="J29" s="60">
        <v>1819561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1819561</v>
      </c>
      <c r="X29" s="60">
        <v>2172348</v>
      </c>
      <c r="Y29" s="60">
        <v>-352787</v>
      </c>
      <c r="Z29" s="140">
        <v>-16.24</v>
      </c>
      <c r="AA29" s="155">
        <v>8689390</v>
      </c>
    </row>
    <row r="30" spans="1:27" ht="13.5">
      <c r="A30" s="138" t="s">
        <v>76</v>
      </c>
      <c r="B30" s="136"/>
      <c r="C30" s="157">
        <v>10414090</v>
      </c>
      <c r="D30" s="157"/>
      <c r="E30" s="158">
        <v>13380070</v>
      </c>
      <c r="F30" s="159">
        <v>13380070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3345018</v>
      </c>
      <c r="Y30" s="159">
        <v>-3345018</v>
      </c>
      <c r="Z30" s="141">
        <v>-100</v>
      </c>
      <c r="AA30" s="157">
        <v>13380070</v>
      </c>
    </row>
    <row r="31" spans="1:27" ht="13.5">
      <c r="A31" s="138" t="s">
        <v>77</v>
      </c>
      <c r="B31" s="136"/>
      <c r="C31" s="155">
        <v>6526117</v>
      </c>
      <c r="D31" s="155"/>
      <c r="E31" s="156">
        <v>8649240</v>
      </c>
      <c r="F31" s="60">
        <v>8649240</v>
      </c>
      <c r="G31" s="60">
        <v>895128</v>
      </c>
      <c r="H31" s="60">
        <v>1650638</v>
      </c>
      <c r="I31" s="60">
        <v>2444398</v>
      </c>
      <c r="J31" s="60">
        <v>4990164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4990164</v>
      </c>
      <c r="X31" s="60">
        <v>2162310</v>
      </c>
      <c r="Y31" s="60">
        <v>2827854</v>
      </c>
      <c r="Z31" s="140">
        <v>130.78</v>
      </c>
      <c r="AA31" s="155">
        <v>8649240</v>
      </c>
    </row>
    <row r="32" spans="1:27" ht="13.5">
      <c r="A32" s="135" t="s">
        <v>78</v>
      </c>
      <c r="B32" s="136"/>
      <c r="C32" s="153">
        <f aca="true" t="shared" si="6" ref="C32:Y32">SUM(C33:C37)</f>
        <v>25004401</v>
      </c>
      <c r="D32" s="153">
        <f>SUM(D33:D37)</f>
        <v>0</v>
      </c>
      <c r="E32" s="154">
        <f t="shared" si="6"/>
        <v>26538250</v>
      </c>
      <c r="F32" s="100">
        <f t="shared" si="6"/>
        <v>26538250</v>
      </c>
      <c r="G32" s="100">
        <f t="shared" si="6"/>
        <v>1326848</v>
      </c>
      <c r="H32" s="100">
        <f t="shared" si="6"/>
        <v>1606905</v>
      </c>
      <c r="I32" s="100">
        <f t="shared" si="6"/>
        <v>2403888</v>
      </c>
      <c r="J32" s="100">
        <f t="shared" si="6"/>
        <v>5337641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5337641</v>
      </c>
      <c r="X32" s="100">
        <f t="shared" si="6"/>
        <v>6634563</v>
      </c>
      <c r="Y32" s="100">
        <f t="shared" si="6"/>
        <v>-1296922</v>
      </c>
      <c r="Z32" s="137">
        <f>+IF(X32&lt;&gt;0,+(Y32/X32)*100,0)</f>
        <v>-19.54796419899849</v>
      </c>
      <c r="AA32" s="153">
        <f>SUM(AA33:AA37)</f>
        <v>26538250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2274</v>
      </c>
      <c r="H33" s="60">
        <v>56846</v>
      </c>
      <c r="I33" s="60">
        <v>13035</v>
      </c>
      <c r="J33" s="60">
        <v>72155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72155</v>
      </c>
      <c r="X33" s="60"/>
      <c r="Y33" s="60">
        <v>72155</v>
      </c>
      <c r="Z33" s="140">
        <v>0</v>
      </c>
      <c r="AA33" s="155"/>
    </row>
    <row r="34" spans="1:27" ht="13.5">
      <c r="A34" s="138" t="s">
        <v>80</v>
      </c>
      <c r="B34" s="136"/>
      <c r="C34" s="155">
        <v>10230022</v>
      </c>
      <c r="D34" s="155"/>
      <c r="E34" s="156">
        <v>10099030</v>
      </c>
      <c r="F34" s="60">
        <v>10099030</v>
      </c>
      <c r="G34" s="60">
        <v>433912</v>
      </c>
      <c r="H34" s="60">
        <v>637919</v>
      </c>
      <c r="I34" s="60">
        <v>853489</v>
      </c>
      <c r="J34" s="60">
        <v>1925320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1925320</v>
      </c>
      <c r="X34" s="60">
        <v>2524758</v>
      </c>
      <c r="Y34" s="60">
        <v>-599438</v>
      </c>
      <c r="Z34" s="140">
        <v>-23.74</v>
      </c>
      <c r="AA34" s="155">
        <v>10099030</v>
      </c>
    </row>
    <row r="35" spans="1:27" ht="13.5">
      <c r="A35" s="138" t="s">
        <v>81</v>
      </c>
      <c r="B35" s="136"/>
      <c r="C35" s="155">
        <v>14671485</v>
      </c>
      <c r="D35" s="155"/>
      <c r="E35" s="156">
        <v>16307980</v>
      </c>
      <c r="F35" s="60">
        <v>16307980</v>
      </c>
      <c r="G35" s="60">
        <v>881965</v>
      </c>
      <c r="H35" s="60">
        <v>903008</v>
      </c>
      <c r="I35" s="60">
        <v>1528232</v>
      </c>
      <c r="J35" s="60">
        <v>3313205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3313205</v>
      </c>
      <c r="X35" s="60">
        <v>4076995</v>
      </c>
      <c r="Y35" s="60">
        <v>-763790</v>
      </c>
      <c r="Z35" s="140">
        <v>-18.73</v>
      </c>
      <c r="AA35" s="155">
        <v>16307980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102894</v>
      </c>
      <c r="D37" s="157"/>
      <c r="E37" s="158">
        <v>131240</v>
      </c>
      <c r="F37" s="159">
        <v>131240</v>
      </c>
      <c r="G37" s="159">
        <v>8697</v>
      </c>
      <c r="H37" s="159">
        <v>9132</v>
      </c>
      <c r="I37" s="159">
        <v>9132</v>
      </c>
      <c r="J37" s="159">
        <v>26961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26961</v>
      </c>
      <c r="X37" s="159">
        <v>32810</v>
      </c>
      <c r="Y37" s="159">
        <v>-5849</v>
      </c>
      <c r="Z37" s="141">
        <v>-17.83</v>
      </c>
      <c r="AA37" s="157">
        <v>131240</v>
      </c>
    </row>
    <row r="38" spans="1:27" ht="13.5">
      <c r="A38" s="135" t="s">
        <v>84</v>
      </c>
      <c r="B38" s="142"/>
      <c r="C38" s="153">
        <f aca="true" t="shared" si="7" ref="C38:Y38">SUM(C39:C41)</f>
        <v>53172383</v>
      </c>
      <c r="D38" s="153">
        <f>SUM(D39:D41)</f>
        <v>0</v>
      </c>
      <c r="E38" s="154">
        <f t="shared" si="7"/>
        <v>52630690</v>
      </c>
      <c r="F38" s="100">
        <f t="shared" si="7"/>
        <v>52630690</v>
      </c>
      <c r="G38" s="100">
        <f t="shared" si="7"/>
        <v>3724892</v>
      </c>
      <c r="H38" s="100">
        <f t="shared" si="7"/>
        <v>4564882</v>
      </c>
      <c r="I38" s="100">
        <f t="shared" si="7"/>
        <v>6425555</v>
      </c>
      <c r="J38" s="100">
        <f t="shared" si="7"/>
        <v>14715329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14715329</v>
      </c>
      <c r="X38" s="100">
        <f t="shared" si="7"/>
        <v>13157673</v>
      </c>
      <c r="Y38" s="100">
        <f t="shared" si="7"/>
        <v>1557656</v>
      </c>
      <c r="Z38" s="137">
        <f>+IF(X38&lt;&gt;0,+(Y38/X38)*100,0)</f>
        <v>11.838385100465713</v>
      </c>
      <c r="AA38" s="153">
        <f>SUM(AA39:AA41)</f>
        <v>52630690</v>
      </c>
    </row>
    <row r="39" spans="1:27" ht="13.5">
      <c r="A39" s="138" t="s">
        <v>85</v>
      </c>
      <c r="B39" s="136"/>
      <c r="C39" s="155">
        <v>1106649</v>
      </c>
      <c r="D39" s="155"/>
      <c r="E39" s="156">
        <v>1259160</v>
      </c>
      <c r="F39" s="60">
        <v>1259160</v>
      </c>
      <c r="G39" s="60">
        <v>76947</v>
      </c>
      <c r="H39" s="60">
        <v>52741</v>
      </c>
      <c r="I39" s="60">
        <v>96328</v>
      </c>
      <c r="J39" s="60">
        <v>226016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226016</v>
      </c>
      <c r="X39" s="60">
        <v>314790</v>
      </c>
      <c r="Y39" s="60">
        <v>-88774</v>
      </c>
      <c r="Z39" s="140">
        <v>-28.2</v>
      </c>
      <c r="AA39" s="155">
        <v>1259160</v>
      </c>
    </row>
    <row r="40" spans="1:27" ht="13.5">
      <c r="A40" s="138" t="s">
        <v>86</v>
      </c>
      <c r="B40" s="136"/>
      <c r="C40" s="155">
        <v>41364134</v>
      </c>
      <c r="D40" s="155"/>
      <c r="E40" s="156">
        <v>39778340</v>
      </c>
      <c r="F40" s="60">
        <v>39778340</v>
      </c>
      <c r="G40" s="60">
        <v>2898567</v>
      </c>
      <c r="H40" s="60">
        <v>3701132</v>
      </c>
      <c r="I40" s="60">
        <v>5195377</v>
      </c>
      <c r="J40" s="60">
        <v>11795076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11795076</v>
      </c>
      <c r="X40" s="60">
        <v>9944585</v>
      </c>
      <c r="Y40" s="60">
        <v>1850491</v>
      </c>
      <c r="Z40" s="140">
        <v>18.61</v>
      </c>
      <c r="AA40" s="155">
        <v>39778340</v>
      </c>
    </row>
    <row r="41" spans="1:27" ht="13.5">
      <c r="A41" s="138" t="s">
        <v>87</v>
      </c>
      <c r="B41" s="136"/>
      <c r="C41" s="155">
        <v>10701600</v>
      </c>
      <c r="D41" s="155"/>
      <c r="E41" s="156">
        <v>11593190</v>
      </c>
      <c r="F41" s="60">
        <v>11593190</v>
      </c>
      <c r="G41" s="60">
        <v>749378</v>
      </c>
      <c r="H41" s="60">
        <v>811009</v>
      </c>
      <c r="I41" s="60">
        <v>1133850</v>
      </c>
      <c r="J41" s="60">
        <v>2694237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2694237</v>
      </c>
      <c r="X41" s="60">
        <v>2898298</v>
      </c>
      <c r="Y41" s="60">
        <v>-204061</v>
      </c>
      <c r="Z41" s="140">
        <v>-7.04</v>
      </c>
      <c r="AA41" s="155">
        <v>11593190</v>
      </c>
    </row>
    <row r="42" spans="1:27" ht="13.5">
      <c r="A42" s="135" t="s">
        <v>88</v>
      </c>
      <c r="B42" s="142"/>
      <c r="C42" s="153">
        <f aca="true" t="shared" si="8" ref="C42:Y42">SUM(C43:C46)</f>
        <v>1897177</v>
      </c>
      <c r="D42" s="153">
        <f>SUM(D43:D46)</f>
        <v>0</v>
      </c>
      <c r="E42" s="154">
        <f t="shared" si="8"/>
        <v>2146530</v>
      </c>
      <c r="F42" s="100">
        <f t="shared" si="8"/>
        <v>2146530</v>
      </c>
      <c r="G42" s="100">
        <f t="shared" si="8"/>
        <v>31291</v>
      </c>
      <c r="H42" s="100">
        <f t="shared" si="8"/>
        <v>43299</v>
      </c>
      <c r="I42" s="100">
        <f t="shared" si="8"/>
        <v>54144</v>
      </c>
      <c r="J42" s="100">
        <f t="shared" si="8"/>
        <v>128734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128734</v>
      </c>
      <c r="X42" s="100">
        <f t="shared" si="8"/>
        <v>536633</v>
      </c>
      <c r="Y42" s="100">
        <f t="shared" si="8"/>
        <v>-407899</v>
      </c>
      <c r="Z42" s="137">
        <f>+IF(X42&lt;&gt;0,+(Y42/X42)*100,0)</f>
        <v>-76.01079322367428</v>
      </c>
      <c r="AA42" s="153">
        <f>SUM(AA43:AA46)</f>
        <v>2146530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1897177</v>
      </c>
      <c r="D46" s="155"/>
      <c r="E46" s="156">
        <v>2146530</v>
      </c>
      <c r="F46" s="60">
        <v>2146530</v>
      </c>
      <c r="G46" s="60">
        <v>31291</v>
      </c>
      <c r="H46" s="60">
        <v>43299</v>
      </c>
      <c r="I46" s="60">
        <v>54144</v>
      </c>
      <c r="J46" s="60">
        <v>128734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128734</v>
      </c>
      <c r="X46" s="60">
        <v>536633</v>
      </c>
      <c r="Y46" s="60">
        <v>-407899</v>
      </c>
      <c r="Z46" s="140">
        <v>-76.01</v>
      </c>
      <c r="AA46" s="155">
        <v>2146530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107569569</v>
      </c>
      <c r="D48" s="168">
        <f>+D28+D32+D38+D42+D47</f>
        <v>0</v>
      </c>
      <c r="E48" s="169">
        <f t="shared" si="9"/>
        <v>112034170</v>
      </c>
      <c r="F48" s="73">
        <f t="shared" si="9"/>
        <v>112034170</v>
      </c>
      <c r="G48" s="73">
        <f t="shared" si="9"/>
        <v>6504772</v>
      </c>
      <c r="H48" s="73">
        <f t="shared" si="9"/>
        <v>8423247</v>
      </c>
      <c r="I48" s="73">
        <f t="shared" si="9"/>
        <v>12063410</v>
      </c>
      <c r="J48" s="73">
        <f t="shared" si="9"/>
        <v>26991429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26991429</v>
      </c>
      <c r="X48" s="73">
        <f t="shared" si="9"/>
        <v>28008545</v>
      </c>
      <c r="Y48" s="73">
        <f t="shared" si="9"/>
        <v>-1017116</v>
      </c>
      <c r="Z48" s="170">
        <f>+IF(X48&lt;&gt;0,+(Y48/X48)*100,0)</f>
        <v>-3.6314489024688714</v>
      </c>
      <c r="AA48" s="168">
        <f>+AA28+AA32+AA38+AA42+AA47</f>
        <v>112034170</v>
      </c>
    </row>
    <row r="49" spans="1:27" ht="13.5">
      <c r="A49" s="148" t="s">
        <v>49</v>
      </c>
      <c r="B49" s="149"/>
      <c r="C49" s="171">
        <f aca="true" t="shared" si="10" ref="C49:Y49">+C25-C48</f>
        <v>2055268</v>
      </c>
      <c r="D49" s="171">
        <f>+D25-D48</f>
        <v>0</v>
      </c>
      <c r="E49" s="172">
        <f t="shared" si="10"/>
        <v>-3869110</v>
      </c>
      <c r="F49" s="173">
        <f t="shared" si="10"/>
        <v>-3869110</v>
      </c>
      <c r="G49" s="173">
        <f t="shared" si="10"/>
        <v>20538500</v>
      </c>
      <c r="H49" s="173">
        <f t="shared" si="10"/>
        <v>7463600</v>
      </c>
      <c r="I49" s="173">
        <f t="shared" si="10"/>
        <v>-1758087</v>
      </c>
      <c r="J49" s="173">
        <f t="shared" si="10"/>
        <v>26244013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26244013</v>
      </c>
      <c r="X49" s="173">
        <f>IF(F25=F48,0,X25-X48)</f>
        <v>-967279</v>
      </c>
      <c r="Y49" s="173">
        <f t="shared" si="10"/>
        <v>27211292</v>
      </c>
      <c r="Z49" s="174">
        <f>+IF(X49&lt;&gt;0,+(Y49/X49)*100,0)</f>
        <v>-2813.179237841409</v>
      </c>
      <c r="AA49" s="171">
        <f>+AA25-AA48</f>
        <v>-3869110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621345</v>
      </c>
      <c r="D11" s="155">
        <v>0</v>
      </c>
      <c r="E11" s="156">
        <v>510480</v>
      </c>
      <c r="F11" s="60">
        <v>510480</v>
      </c>
      <c r="G11" s="60">
        <v>305226</v>
      </c>
      <c r="H11" s="60">
        <v>30949</v>
      </c>
      <c r="I11" s="60">
        <v>33693</v>
      </c>
      <c r="J11" s="60">
        <v>369868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369868</v>
      </c>
      <c r="X11" s="60">
        <v>127620</v>
      </c>
      <c r="Y11" s="60">
        <v>242248</v>
      </c>
      <c r="Z11" s="140">
        <v>189.82</v>
      </c>
      <c r="AA11" s="155">
        <v>510480</v>
      </c>
    </row>
    <row r="12" spans="1:27" ht="13.5">
      <c r="A12" s="183" t="s">
        <v>108</v>
      </c>
      <c r="B12" s="185"/>
      <c r="C12" s="155">
        <v>11144665</v>
      </c>
      <c r="D12" s="155">
        <v>0</v>
      </c>
      <c r="E12" s="156">
        <v>11285380</v>
      </c>
      <c r="F12" s="60">
        <v>11285380</v>
      </c>
      <c r="G12" s="60">
        <v>7244036</v>
      </c>
      <c r="H12" s="60">
        <v>232976</v>
      </c>
      <c r="I12" s="60">
        <v>652249</v>
      </c>
      <c r="J12" s="60">
        <v>8129261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8129261</v>
      </c>
      <c r="X12" s="60">
        <v>2821345</v>
      </c>
      <c r="Y12" s="60">
        <v>5307916</v>
      </c>
      <c r="Z12" s="140">
        <v>188.13</v>
      </c>
      <c r="AA12" s="155">
        <v>11285380</v>
      </c>
    </row>
    <row r="13" spans="1:27" ht="13.5">
      <c r="A13" s="181" t="s">
        <v>109</v>
      </c>
      <c r="B13" s="185"/>
      <c r="C13" s="155">
        <v>484647</v>
      </c>
      <c r="D13" s="155">
        <v>0</v>
      </c>
      <c r="E13" s="156">
        <v>500000</v>
      </c>
      <c r="F13" s="60">
        <v>500000</v>
      </c>
      <c r="G13" s="60">
        <v>42636</v>
      </c>
      <c r="H13" s="60">
        <v>82879</v>
      </c>
      <c r="I13" s="60">
        <v>72705</v>
      </c>
      <c r="J13" s="60">
        <v>198220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198220</v>
      </c>
      <c r="X13" s="60">
        <v>125000</v>
      </c>
      <c r="Y13" s="60">
        <v>73220</v>
      </c>
      <c r="Z13" s="140">
        <v>58.58</v>
      </c>
      <c r="AA13" s="155">
        <v>500000</v>
      </c>
    </row>
    <row r="14" spans="1:27" ht="13.5">
      <c r="A14" s="181" t="s">
        <v>110</v>
      </c>
      <c r="B14" s="185"/>
      <c r="C14" s="155">
        <v>3918</v>
      </c>
      <c r="D14" s="155">
        <v>0</v>
      </c>
      <c r="E14" s="156">
        <v>4100</v>
      </c>
      <c r="F14" s="60">
        <v>4100</v>
      </c>
      <c r="G14" s="60">
        <v>389</v>
      </c>
      <c r="H14" s="60">
        <v>302</v>
      </c>
      <c r="I14" s="60">
        <v>420</v>
      </c>
      <c r="J14" s="60">
        <v>1111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1111</v>
      </c>
      <c r="X14" s="60">
        <v>1025</v>
      </c>
      <c r="Y14" s="60">
        <v>86</v>
      </c>
      <c r="Z14" s="140">
        <v>8.39</v>
      </c>
      <c r="AA14" s="155">
        <v>4100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45040</v>
      </c>
      <c r="D17" s="155">
        <v>0</v>
      </c>
      <c r="E17" s="156">
        <v>35000</v>
      </c>
      <c r="F17" s="60">
        <v>35000</v>
      </c>
      <c r="G17" s="60">
        <v>510</v>
      </c>
      <c r="H17" s="60">
        <v>2060</v>
      </c>
      <c r="I17" s="60">
        <v>6280</v>
      </c>
      <c r="J17" s="60">
        <v>8850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8850</v>
      </c>
      <c r="X17" s="60">
        <v>8750</v>
      </c>
      <c r="Y17" s="60">
        <v>100</v>
      </c>
      <c r="Z17" s="140">
        <v>1.14</v>
      </c>
      <c r="AA17" s="155">
        <v>35000</v>
      </c>
    </row>
    <row r="18" spans="1:27" ht="13.5">
      <c r="A18" s="183" t="s">
        <v>114</v>
      </c>
      <c r="B18" s="182"/>
      <c r="C18" s="155">
        <v>3873146</v>
      </c>
      <c r="D18" s="155">
        <v>0</v>
      </c>
      <c r="E18" s="156">
        <v>3958770</v>
      </c>
      <c r="F18" s="60">
        <v>3958770</v>
      </c>
      <c r="G18" s="60">
        <v>0</v>
      </c>
      <c r="H18" s="60">
        <v>7322</v>
      </c>
      <c r="I18" s="60">
        <v>1216019</v>
      </c>
      <c r="J18" s="60">
        <v>1223341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1223341</v>
      </c>
      <c r="X18" s="60">
        <v>989693</v>
      </c>
      <c r="Y18" s="60">
        <v>233648</v>
      </c>
      <c r="Z18" s="140">
        <v>23.61</v>
      </c>
      <c r="AA18" s="155">
        <v>3958770</v>
      </c>
    </row>
    <row r="19" spans="1:27" ht="13.5">
      <c r="A19" s="181" t="s">
        <v>34</v>
      </c>
      <c r="B19" s="185"/>
      <c r="C19" s="155">
        <v>88328070</v>
      </c>
      <c r="D19" s="155">
        <v>0</v>
      </c>
      <c r="E19" s="156">
        <v>91288580</v>
      </c>
      <c r="F19" s="60">
        <v>91288580</v>
      </c>
      <c r="G19" s="60">
        <v>19432000</v>
      </c>
      <c r="H19" s="60">
        <v>15156063</v>
      </c>
      <c r="I19" s="60">
        <v>7927424</v>
      </c>
      <c r="J19" s="60">
        <v>42515487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42515487</v>
      </c>
      <c r="X19" s="60">
        <v>22822145</v>
      </c>
      <c r="Y19" s="60">
        <v>19693342</v>
      </c>
      <c r="Z19" s="140">
        <v>86.29</v>
      </c>
      <c r="AA19" s="155">
        <v>91288580</v>
      </c>
    </row>
    <row r="20" spans="1:27" ht="13.5">
      <c r="A20" s="181" t="s">
        <v>35</v>
      </c>
      <c r="B20" s="185"/>
      <c r="C20" s="155">
        <v>4459264</v>
      </c>
      <c r="D20" s="155">
        <v>0</v>
      </c>
      <c r="E20" s="156">
        <v>582750</v>
      </c>
      <c r="F20" s="54">
        <v>582750</v>
      </c>
      <c r="G20" s="54">
        <v>18475</v>
      </c>
      <c r="H20" s="54">
        <v>374296</v>
      </c>
      <c r="I20" s="54">
        <v>396533</v>
      </c>
      <c r="J20" s="54">
        <v>789304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789304</v>
      </c>
      <c r="X20" s="54">
        <v>145688</v>
      </c>
      <c r="Y20" s="54">
        <v>643616</v>
      </c>
      <c r="Z20" s="184">
        <v>441.78</v>
      </c>
      <c r="AA20" s="130">
        <v>582750</v>
      </c>
    </row>
    <row r="21" spans="1:27" ht="13.5">
      <c r="A21" s="181" t="s">
        <v>115</v>
      </c>
      <c r="B21" s="185"/>
      <c r="C21" s="155">
        <v>664742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109624837</v>
      </c>
      <c r="D22" s="188">
        <f>SUM(D5:D21)</f>
        <v>0</v>
      </c>
      <c r="E22" s="189">
        <f t="shared" si="0"/>
        <v>108165060</v>
      </c>
      <c r="F22" s="190">
        <f t="shared" si="0"/>
        <v>108165060</v>
      </c>
      <c r="G22" s="190">
        <f t="shared" si="0"/>
        <v>27043272</v>
      </c>
      <c r="H22" s="190">
        <f t="shared" si="0"/>
        <v>15886847</v>
      </c>
      <c r="I22" s="190">
        <f t="shared" si="0"/>
        <v>10305323</v>
      </c>
      <c r="J22" s="190">
        <f t="shared" si="0"/>
        <v>53235442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53235442</v>
      </c>
      <c r="X22" s="190">
        <f t="shared" si="0"/>
        <v>27041266</v>
      </c>
      <c r="Y22" s="190">
        <f t="shared" si="0"/>
        <v>26194176</v>
      </c>
      <c r="Z22" s="191">
        <f>+IF(X22&lt;&gt;0,+(Y22/X22)*100,0)</f>
        <v>96.86741737609475</v>
      </c>
      <c r="AA22" s="188">
        <f>SUM(AA5:AA21)</f>
        <v>108165060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52276396</v>
      </c>
      <c r="D25" s="155">
        <v>0</v>
      </c>
      <c r="E25" s="156">
        <v>54967900</v>
      </c>
      <c r="F25" s="60">
        <v>54967900</v>
      </c>
      <c r="G25" s="60">
        <v>4502602</v>
      </c>
      <c r="H25" s="60">
        <v>3762373</v>
      </c>
      <c r="I25" s="60">
        <v>6103832</v>
      </c>
      <c r="J25" s="60">
        <v>14368807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14368807</v>
      </c>
      <c r="X25" s="60">
        <v>13741975</v>
      </c>
      <c r="Y25" s="60">
        <v>626832</v>
      </c>
      <c r="Z25" s="140">
        <v>4.56</v>
      </c>
      <c r="AA25" s="155">
        <v>54967900</v>
      </c>
    </row>
    <row r="26" spans="1:27" ht="13.5">
      <c r="A26" s="183" t="s">
        <v>38</v>
      </c>
      <c r="B26" s="182"/>
      <c r="C26" s="155">
        <v>3979297</v>
      </c>
      <c r="D26" s="155">
        <v>0</v>
      </c>
      <c r="E26" s="156">
        <v>4739740</v>
      </c>
      <c r="F26" s="60">
        <v>4739740</v>
      </c>
      <c r="G26" s="60">
        <v>330846</v>
      </c>
      <c r="H26" s="60">
        <v>334702</v>
      </c>
      <c r="I26" s="60">
        <v>331401</v>
      </c>
      <c r="J26" s="60">
        <v>996949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996949</v>
      </c>
      <c r="X26" s="60">
        <v>1184935</v>
      </c>
      <c r="Y26" s="60">
        <v>-187986</v>
      </c>
      <c r="Z26" s="140">
        <v>-15.86</v>
      </c>
      <c r="AA26" s="155">
        <v>4739740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300000</v>
      </c>
      <c r="F27" s="60">
        <v>300000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75000</v>
      </c>
      <c r="Y27" s="60">
        <v>-75000</v>
      </c>
      <c r="Z27" s="140">
        <v>-100</v>
      </c>
      <c r="AA27" s="155">
        <v>300000</v>
      </c>
    </row>
    <row r="28" spans="1:27" ht="13.5">
      <c r="A28" s="183" t="s">
        <v>39</v>
      </c>
      <c r="B28" s="182"/>
      <c r="C28" s="155">
        <v>2410105</v>
      </c>
      <c r="D28" s="155">
        <v>0</v>
      </c>
      <c r="E28" s="156">
        <v>2558390</v>
      </c>
      <c r="F28" s="60">
        <v>2558390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639598</v>
      </c>
      <c r="Y28" s="60">
        <v>-639598</v>
      </c>
      <c r="Z28" s="140">
        <v>-100</v>
      </c>
      <c r="AA28" s="155">
        <v>2558390</v>
      </c>
    </row>
    <row r="29" spans="1:27" ht="13.5">
      <c r="A29" s="183" t="s">
        <v>40</v>
      </c>
      <c r="B29" s="182"/>
      <c r="C29" s="155">
        <v>1392466</v>
      </c>
      <c r="D29" s="155">
        <v>0</v>
      </c>
      <c r="E29" s="156">
        <v>1263100</v>
      </c>
      <c r="F29" s="60">
        <v>1263100</v>
      </c>
      <c r="G29" s="60">
        <v>0</v>
      </c>
      <c r="H29" s="60">
        <v>0</v>
      </c>
      <c r="I29" s="60">
        <v>6387</v>
      </c>
      <c r="J29" s="60">
        <v>6387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6387</v>
      </c>
      <c r="X29" s="60">
        <v>315775</v>
      </c>
      <c r="Y29" s="60">
        <v>-309388</v>
      </c>
      <c r="Z29" s="140">
        <v>-97.98</v>
      </c>
      <c r="AA29" s="155">
        <v>1263100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255754</v>
      </c>
      <c r="D32" s="155">
        <v>0</v>
      </c>
      <c r="E32" s="156">
        <v>400000</v>
      </c>
      <c r="F32" s="60">
        <v>400000</v>
      </c>
      <c r="G32" s="60">
        <v>0</v>
      </c>
      <c r="H32" s="60">
        <v>11417</v>
      </c>
      <c r="I32" s="60">
        <v>0</v>
      </c>
      <c r="J32" s="60">
        <v>11417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11417</v>
      </c>
      <c r="X32" s="60">
        <v>100000</v>
      </c>
      <c r="Y32" s="60">
        <v>-88583</v>
      </c>
      <c r="Z32" s="140">
        <v>-88.58</v>
      </c>
      <c r="AA32" s="155">
        <v>400000</v>
      </c>
    </row>
    <row r="33" spans="1:27" ht="13.5">
      <c r="A33" s="183" t="s">
        <v>42</v>
      </c>
      <c r="B33" s="182"/>
      <c r="C33" s="155">
        <v>2031225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44593262</v>
      </c>
      <c r="D34" s="155">
        <v>0</v>
      </c>
      <c r="E34" s="156">
        <v>47805040</v>
      </c>
      <c r="F34" s="60">
        <v>47805040</v>
      </c>
      <c r="G34" s="60">
        <v>1671324</v>
      </c>
      <c r="H34" s="60">
        <v>4314755</v>
      </c>
      <c r="I34" s="60">
        <v>5621790</v>
      </c>
      <c r="J34" s="60">
        <v>11607869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11607869</v>
      </c>
      <c r="X34" s="60">
        <v>11951260</v>
      </c>
      <c r="Y34" s="60">
        <v>-343391</v>
      </c>
      <c r="Z34" s="140">
        <v>-2.87</v>
      </c>
      <c r="AA34" s="155">
        <v>47805040</v>
      </c>
    </row>
    <row r="35" spans="1:27" ht="13.5">
      <c r="A35" s="181" t="s">
        <v>122</v>
      </c>
      <c r="B35" s="185"/>
      <c r="C35" s="155">
        <v>631064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107569569</v>
      </c>
      <c r="D36" s="188">
        <f>SUM(D25:D35)</f>
        <v>0</v>
      </c>
      <c r="E36" s="189">
        <f t="shared" si="1"/>
        <v>112034170</v>
      </c>
      <c r="F36" s="190">
        <f t="shared" si="1"/>
        <v>112034170</v>
      </c>
      <c r="G36" s="190">
        <f t="shared" si="1"/>
        <v>6504772</v>
      </c>
      <c r="H36" s="190">
        <f t="shared" si="1"/>
        <v>8423247</v>
      </c>
      <c r="I36" s="190">
        <f t="shared" si="1"/>
        <v>12063410</v>
      </c>
      <c r="J36" s="190">
        <f t="shared" si="1"/>
        <v>26991429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26991429</v>
      </c>
      <c r="X36" s="190">
        <f t="shared" si="1"/>
        <v>28008543</v>
      </c>
      <c r="Y36" s="190">
        <f t="shared" si="1"/>
        <v>-1017114</v>
      </c>
      <c r="Z36" s="191">
        <f>+IF(X36&lt;&gt;0,+(Y36/X36)*100,0)</f>
        <v>-3.631442021100491</v>
      </c>
      <c r="AA36" s="188">
        <f>SUM(AA25:AA35)</f>
        <v>112034170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2055268</v>
      </c>
      <c r="D38" s="199">
        <f>+D22-D36</f>
        <v>0</v>
      </c>
      <c r="E38" s="200">
        <f t="shared" si="2"/>
        <v>-3869110</v>
      </c>
      <c r="F38" s="106">
        <f t="shared" si="2"/>
        <v>-3869110</v>
      </c>
      <c r="G38" s="106">
        <f t="shared" si="2"/>
        <v>20538500</v>
      </c>
      <c r="H38" s="106">
        <f t="shared" si="2"/>
        <v>7463600</v>
      </c>
      <c r="I38" s="106">
        <f t="shared" si="2"/>
        <v>-1758087</v>
      </c>
      <c r="J38" s="106">
        <f t="shared" si="2"/>
        <v>26244013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26244013</v>
      </c>
      <c r="X38" s="106">
        <f>IF(F22=F36,0,X22-X36)</f>
        <v>-967277</v>
      </c>
      <c r="Y38" s="106">
        <f t="shared" si="2"/>
        <v>27211290</v>
      </c>
      <c r="Z38" s="201">
        <f>+IF(X38&lt;&gt;0,+(Y38/X38)*100,0)</f>
        <v>-2813.184847773699</v>
      </c>
      <c r="AA38" s="199">
        <f>+AA22-AA36</f>
        <v>-3869110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2055268</v>
      </c>
      <c r="D42" s="206">
        <f>SUM(D38:D41)</f>
        <v>0</v>
      </c>
      <c r="E42" s="207">
        <f t="shared" si="3"/>
        <v>-3869110</v>
      </c>
      <c r="F42" s="88">
        <f t="shared" si="3"/>
        <v>-3869110</v>
      </c>
      <c r="G42" s="88">
        <f t="shared" si="3"/>
        <v>20538500</v>
      </c>
      <c r="H42" s="88">
        <f t="shared" si="3"/>
        <v>7463600</v>
      </c>
      <c r="I42" s="88">
        <f t="shared" si="3"/>
        <v>-1758087</v>
      </c>
      <c r="J42" s="88">
        <f t="shared" si="3"/>
        <v>26244013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26244013</v>
      </c>
      <c r="X42" s="88">
        <f t="shared" si="3"/>
        <v>-967277</v>
      </c>
      <c r="Y42" s="88">
        <f t="shared" si="3"/>
        <v>27211290</v>
      </c>
      <c r="Z42" s="208">
        <f>+IF(X42&lt;&gt;0,+(Y42/X42)*100,0)</f>
        <v>-2813.184847773699</v>
      </c>
      <c r="AA42" s="206">
        <f>SUM(AA38:AA41)</f>
        <v>-3869110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2055268</v>
      </c>
      <c r="D44" s="210">
        <f>+D42-D43</f>
        <v>0</v>
      </c>
      <c r="E44" s="211">
        <f t="shared" si="4"/>
        <v>-3869110</v>
      </c>
      <c r="F44" s="77">
        <f t="shared" si="4"/>
        <v>-3869110</v>
      </c>
      <c r="G44" s="77">
        <f t="shared" si="4"/>
        <v>20538500</v>
      </c>
      <c r="H44" s="77">
        <f t="shared" si="4"/>
        <v>7463600</v>
      </c>
      <c r="I44" s="77">
        <f t="shared" si="4"/>
        <v>-1758087</v>
      </c>
      <c r="J44" s="77">
        <f t="shared" si="4"/>
        <v>26244013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26244013</v>
      </c>
      <c r="X44" s="77">
        <f t="shared" si="4"/>
        <v>-967277</v>
      </c>
      <c r="Y44" s="77">
        <f t="shared" si="4"/>
        <v>27211290</v>
      </c>
      <c r="Z44" s="212">
        <f>+IF(X44&lt;&gt;0,+(Y44/X44)*100,0)</f>
        <v>-2813.184847773699</v>
      </c>
      <c r="AA44" s="210">
        <f>+AA42-AA43</f>
        <v>-3869110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2055268</v>
      </c>
      <c r="D46" s="206">
        <f>SUM(D44:D45)</f>
        <v>0</v>
      </c>
      <c r="E46" s="207">
        <f t="shared" si="5"/>
        <v>-3869110</v>
      </c>
      <c r="F46" s="88">
        <f t="shared" si="5"/>
        <v>-3869110</v>
      </c>
      <c r="G46" s="88">
        <f t="shared" si="5"/>
        <v>20538500</v>
      </c>
      <c r="H46" s="88">
        <f t="shared" si="5"/>
        <v>7463600</v>
      </c>
      <c r="I46" s="88">
        <f t="shared" si="5"/>
        <v>-1758087</v>
      </c>
      <c r="J46" s="88">
        <f t="shared" si="5"/>
        <v>26244013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26244013</v>
      </c>
      <c r="X46" s="88">
        <f t="shared" si="5"/>
        <v>-967277</v>
      </c>
      <c r="Y46" s="88">
        <f t="shared" si="5"/>
        <v>27211290</v>
      </c>
      <c r="Z46" s="208">
        <f>+IF(X46&lt;&gt;0,+(Y46/X46)*100,0)</f>
        <v>-2813.184847773699</v>
      </c>
      <c r="AA46" s="206">
        <f>SUM(AA44:AA45)</f>
        <v>-3869110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2055268</v>
      </c>
      <c r="D48" s="217">
        <f>SUM(D46:D47)</f>
        <v>0</v>
      </c>
      <c r="E48" s="218">
        <f t="shared" si="6"/>
        <v>-3869110</v>
      </c>
      <c r="F48" s="219">
        <f t="shared" si="6"/>
        <v>-3869110</v>
      </c>
      <c r="G48" s="219">
        <f t="shared" si="6"/>
        <v>20538500</v>
      </c>
      <c r="H48" s="220">
        <f t="shared" si="6"/>
        <v>7463600</v>
      </c>
      <c r="I48" s="220">
        <f t="shared" si="6"/>
        <v>-1758087</v>
      </c>
      <c r="J48" s="220">
        <f t="shared" si="6"/>
        <v>26244013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26244013</v>
      </c>
      <c r="X48" s="220">
        <f t="shared" si="6"/>
        <v>-967277</v>
      </c>
      <c r="Y48" s="220">
        <f t="shared" si="6"/>
        <v>27211290</v>
      </c>
      <c r="Z48" s="221">
        <f>+IF(X48&lt;&gt;0,+(Y48/X48)*100,0)</f>
        <v>-2813.184847773699</v>
      </c>
      <c r="AA48" s="222">
        <f>SUM(AA46:AA47)</f>
        <v>-3869110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1967500</v>
      </c>
      <c r="F5" s="100">
        <f t="shared" si="0"/>
        <v>1967500</v>
      </c>
      <c r="G5" s="100">
        <f t="shared" si="0"/>
        <v>0</v>
      </c>
      <c r="H5" s="100">
        <f t="shared" si="0"/>
        <v>1548</v>
      </c>
      <c r="I5" s="100">
        <f t="shared" si="0"/>
        <v>7478</v>
      </c>
      <c r="J5" s="100">
        <f t="shared" si="0"/>
        <v>9026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9026</v>
      </c>
      <c r="X5" s="100">
        <f t="shared" si="0"/>
        <v>491875</v>
      </c>
      <c r="Y5" s="100">
        <f t="shared" si="0"/>
        <v>-482849</v>
      </c>
      <c r="Z5" s="137">
        <f>+IF(X5&lt;&gt;0,+(Y5/X5)*100,0)</f>
        <v>-98.16498094027955</v>
      </c>
      <c r="AA5" s="153">
        <f>SUM(AA6:AA8)</f>
        <v>1967500</v>
      </c>
    </row>
    <row r="6" spans="1:27" ht="13.5">
      <c r="A6" s="138" t="s">
        <v>75</v>
      </c>
      <c r="B6" s="136"/>
      <c r="C6" s="155"/>
      <c r="D6" s="155"/>
      <c r="E6" s="156">
        <v>150000</v>
      </c>
      <c r="F6" s="60">
        <v>150000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37500</v>
      </c>
      <c r="Y6" s="60">
        <v>-37500</v>
      </c>
      <c r="Z6" s="140">
        <v>-100</v>
      </c>
      <c r="AA6" s="62">
        <v>150000</v>
      </c>
    </row>
    <row r="7" spans="1:27" ht="13.5">
      <c r="A7" s="138" t="s">
        <v>76</v>
      </c>
      <c r="B7" s="136"/>
      <c r="C7" s="157"/>
      <c r="D7" s="157"/>
      <c r="E7" s="158">
        <v>255000</v>
      </c>
      <c r="F7" s="159">
        <v>255000</v>
      </c>
      <c r="G7" s="159"/>
      <c r="H7" s="159">
        <v>1548</v>
      </c>
      <c r="I7" s="159">
        <v>7478</v>
      </c>
      <c r="J7" s="159">
        <v>9026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9026</v>
      </c>
      <c r="X7" s="159">
        <v>63750</v>
      </c>
      <c r="Y7" s="159">
        <v>-54724</v>
      </c>
      <c r="Z7" s="141">
        <v>-85.84</v>
      </c>
      <c r="AA7" s="225">
        <v>255000</v>
      </c>
    </row>
    <row r="8" spans="1:27" ht="13.5">
      <c r="A8" s="138" t="s">
        <v>77</v>
      </c>
      <c r="B8" s="136"/>
      <c r="C8" s="155"/>
      <c r="D8" s="155"/>
      <c r="E8" s="156">
        <v>1562500</v>
      </c>
      <c r="F8" s="60">
        <v>1562500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390625</v>
      </c>
      <c r="Y8" s="60">
        <v>-390625</v>
      </c>
      <c r="Z8" s="140">
        <v>-100</v>
      </c>
      <c r="AA8" s="62">
        <v>1562500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2105000</v>
      </c>
      <c r="F9" s="100">
        <f t="shared" si="1"/>
        <v>2105000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526250</v>
      </c>
      <c r="Y9" s="100">
        <f t="shared" si="1"/>
        <v>-526250</v>
      </c>
      <c r="Z9" s="137">
        <f>+IF(X9&lt;&gt;0,+(Y9/X9)*100,0)</f>
        <v>-100</v>
      </c>
      <c r="AA9" s="102">
        <f>SUM(AA10:AA14)</f>
        <v>2105000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455000</v>
      </c>
      <c r="F11" s="60">
        <v>455000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113750</v>
      </c>
      <c r="Y11" s="60">
        <v>-113750</v>
      </c>
      <c r="Z11" s="140">
        <v>-100</v>
      </c>
      <c r="AA11" s="62">
        <v>455000</v>
      </c>
    </row>
    <row r="12" spans="1:27" ht="13.5">
      <c r="A12" s="138" t="s">
        <v>81</v>
      </c>
      <c r="B12" s="136"/>
      <c r="C12" s="155"/>
      <c r="D12" s="155"/>
      <c r="E12" s="156">
        <v>1650000</v>
      </c>
      <c r="F12" s="60">
        <v>1650000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412500</v>
      </c>
      <c r="Y12" s="60">
        <v>-412500</v>
      </c>
      <c r="Z12" s="140">
        <v>-100</v>
      </c>
      <c r="AA12" s="62">
        <v>1650000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1117000</v>
      </c>
      <c r="F15" s="100">
        <f t="shared" si="2"/>
        <v>1117000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279250</v>
      </c>
      <c r="Y15" s="100">
        <f t="shared" si="2"/>
        <v>-279250</v>
      </c>
      <c r="Z15" s="137">
        <f>+IF(X15&lt;&gt;0,+(Y15/X15)*100,0)</f>
        <v>-100</v>
      </c>
      <c r="AA15" s="102">
        <f>SUM(AA16:AA18)</f>
        <v>1117000</v>
      </c>
    </row>
    <row r="16" spans="1:27" ht="13.5">
      <c r="A16" s="138" t="s">
        <v>85</v>
      </c>
      <c r="B16" s="136"/>
      <c r="C16" s="155"/>
      <c r="D16" s="155"/>
      <c r="E16" s="156">
        <v>285000</v>
      </c>
      <c r="F16" s="60">
        <v>285000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71250</v>
      </c>
      <c r="Y16" s="60">
        <v>-71250</v>
      </c>
      <c r="Z16" s="140">
        <v>-100</v>
      </c>
      <c r="AA16" s="62">
        <v>285000</v>
      </c>
    </row>
    <row r="17" spans="1:27" ht="13.5">
      <c r="A17" s="138" t="s">
        <v>86</v>
      </c>
      <c r="B17" s="136"/>
      <c r="C17" s="155"/>
      <c r="D17" s="155"/>
      <c r="E17" s="156">
        <v>225000</v>
      </c>
      <c r="F17" s="60">
        <v>225000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56250</v>
      </c>
      <c r="Y17" s="60">
        <v>-56250</v>
      </c>
      <c r="Z17" s="140">
        <v>-100</v>
      </c>
      <c r="AA17" s="62">
        <v>225000</v>
      </c>
    </row>
    <row r="18" spans="1:27" ht="13.5">
      <c r="A18" s="138" t="s">
        <v>87</v>
      </c>
      <c r="B18" s="136"/>
      <c r="C18" s="155"/>
      <c r="D18" s="155"/>
      <c r="E18" s="156">
        <v>607000</v>
      </c>
      <c r="F18" s="60">
        <v>607000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151750</v>
      </c>
      <c r="Y18" s="60">
        <v>-151750</v>
      </c>
      <c r="Z18" s="140">
        <v>-100</v>
      </c>
      <c r="AA18" s="62">
        <v>607000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12502500</v>
      </c>
      <c r="F19" s="100">
        <f t="shared" si="3"/>
        <v>12502500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3125625</v>
      </c>
      <c r="Y19" s="100">
        <f t="shared" si="3"/>
        <v>-3125625</v>
      </c>
      <c r="Z19" s="137">
        <f>+IF(X19&lt;&gt;0,+(Y19/X19)*100,0)</f>
        <v>-100</v>
      </c>
      <c r="AA19" s="102">
        <f>SUM(AA20:AA23)</f>
        <v>12502500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12502500</v>
      </c>
      <c r="F23" s="60">
        <v>12502500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3125625</v>
      </c>
      <c r="Y23" s="60">
        <v>-3125625</v>
      </c>
      <c r="Z23" s="140">
        <v>-100</v>
      </c>
      <c r="AA23" s="62">
        <v>12502500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17692000</v>
      </c>
      <c r="F25" s="219">
        <f t="shared" si="4"/>
        <v>17692000</v>
      </c>
      <c r="G25" s="219">
        <f t="shared" si="4"/>
        <v>0</v>
      </c>
      <c r="H25" s="219">
        <f t="shared" si="4"/>
        <v>1548</v>
      </c>
      <c r="I25" s="219">
        <f t="shared" si="4"/>
        <v>7478</v>
      </c>
      <c r="J25" s="219">
        <f t="shared" si="4"/>
        <v>9026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9026</v>
      </c>
      <c r="X25" s="219">
        <f t="shared" si="4"/>
        <v>4423000</v>
      </c>
      <c r="Y25" s="219">
        <f t="shared" si="4"/>
        <v>-4413974</v>
      </c>
      <c r="Z25" s="231">
        <f>+IF(X25&lt;&gt;0,+(Y25/X25)*100,0)</f>
        <v>-99.79593036400634</v>
      </c>
      <c r="AA25" s="232">
        <f>+AA5+AA9+AA15+AA19+AA24</f>
        <v>17692000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15300000</v>
      </c>
      <c r="F34" s="60">
        <v>15300000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3825000</v>
      </c>
      <c r="Y34" s="60">
        <v>-3825000</v>
      </c>
      <c r="Z34" s="140">
        <v>-100</v>
      </c>
      <c r="AA34" s="62">
        <v>15300000</v>
      </c>
    </row>
    <row r="35" spans="1:27" ht="13.5">
      <c r="A35" s="237" t="s">
        <v>53</v>
      </c>
      <c r="B35" s="136"/>
      <c r="C35" s="155"/>
      <c r="D35" s="155"/>
      <c r="E35" s="156">
        <v>2392000</v>
      </c>
      <c r="F35" s="60">
        <v>2392000</v>
      </c>
      <c r="G35" s="60"/>
      <c r="H35" s="60">
        <v>1548</v>
      </c>
      <c r="I35" s="60">
        <v>7478</v>
      </c>
      <c r="J35" s="60">
        <v>9026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9026</v>
      </c>
      <c r="X35" s="60">
        <v>598000</v>
      </c>
      <c r="Y35" s="60">
        <v>-588974</v>
      </c>
      <c r="Z35" s="140">
        <v>-98.49</v>
      </c>
      <c r="AA35" s="62">
        <v>2392000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17692000</v>
      </c>
      <c r="F36" s="220">
        <f t="shared" si="6"/>
        <v>17692000</v>
      </c>
      <c r="G36" s="220">
        <f t="shared" si="6"/>
        <v>0</v>
      </c>
      <c r="H36" s="220">
        <f t="shared" si="6"/>
        <v>1548</v>
      </c>
      <c r="I36" s="220">
        <f t="shared" si="6"/>
        <v>7478</v>
      </c>
      <c r="J36" s="220">
        <f t="shared" si="6"/>
        <v>9026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9026</v>
      </c>
      <c r="X36" s="220">
        <f t="shared" si="6"/>
        <v>4423000</v>
      </c>
      <c r="Y36" s="220">
        <f t="shared" si="6"/>
        <v>-4413974</v>
      </c>
      <c r="Z36" s="221">
        <f>+IF(X36&lt;&gt;0,+(Y36/X36)*100,0)</f>
        <v>-99.79593036400634</v>
      </c>
      <c r="AA36" s="239">
        <f>SUM(AA32:AA35)</f>
        <v>17692000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1584469</v>
      </c>
      <c r="F6" s="60">
        <v>1584469</v>
      </c>
      <c r="G6" s="60">
        <v>14842152</v>
      </c>
      <c r="H6" s="60">
        <v>8607615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396117</v>
      </c>
      <c r="Y6" s="60">
        <v>-396117</v>
      </c>
      <c r="Z6" s="140">
        <v>-100</v>
      </c>
      <c r="AA6" s="62">
        <v>1584469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2345817</v>
      </c>
      <c r="F8" s="60">
        <v>2345817</v>
      </c>
      <c r="G8" s="60">
        <v>6730098</v>
      </c>
      <c r="H8" s="60">
        <v>-514094</v>
      </c>
      <c r="I8" s="60">
        <v>-562227</v>
      </c>
      <c r="J8" s="60">
        <v>-562227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-562227</v>
      </c>
      <c r="X8" s="60">
        <v>586454</v>
      </c>
      <c r="Y8" s="60">
        <v>-1148681</v>
      </c>
      <c r="Z8" s="140">
        <v>-195.87</v>
      </c>
      <c r="AA8" s="62">
        <v>2345817</v>
      </c>
    </row>
    <row r="9" spans="1:27" ht="13.5">
      <c r="A9" s="249" t="s">
        <v>146</v>
      </c>
      <c r="B9" s="182"/>
      <c r="C9" s="155"/>
      <c r="D9" s="155"/>
      <c r="E9" s="59">
        <v>581091</v>
      </c>
      <c r="F9" s="60">
        <v>581091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145273</v>
      </c>
      <c r="Y9" s="60">
        <v>-145273</v>
      </c>
      <c r="Z9" s="140">
        <v>-100</v>
      </c>
      <c r="AA9" s="62">
        <v>581091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1138542</v>
      </c>
      <c r="F11" s="60">
        <v>1138542</v>
      </c>
      <c r="G11" s="60">
        <v>165236</v>
      </c>
      <c r="H11" s="60">
        <v>45077</v>
      </c>
      <c r="I11" s="60">
        <v>-426454</v>
      </c>
      <c r="J11" s="60">
        <v>-426454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-426454</v>
      </c>
      <c r="X11" s="60">
        <v>284636</v>
      </c>
      <c r="Y11" s="60">
        <v>-711090</v>
      </c>
      <c r="Z11" s="140">
        <v>-249.82</v>
      </c>
      <c r="AA11" s="62">
        <v>1138542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5649919</v>
      </c>
      <c r="F12" s="73">
        <f t="shared" si="0"/>
        <v>5649919</v>
      </c>
      <c r="G12" s="73">
        <f t="shared" si="0"/>
        <v>21737486</v>
      </c>
      <c r="H12" s="73">
        <f t="shared" si="0"/>
        <v>8138598</v>
      </c>
      <c r="I12" s="73">
        <f t="shared" si="0"/>
        <v>-988681</v>
      </c>
      <c r="J12" s="73">
        <f t="shared" si="0"/>
        <v>-988681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-988681</v>
      </c>
      <c r="X12" s="73">
        <f t="shared" si="0"/>
        <v>1412480</v>
      </c>
      <c r="Y12" s="73">
        <f t="shared" si="0"/>
        <v>-2401161</v>
      </c>
      <c r="Z12" s="170">
        <f>+IF(X12&lt;&gt;0,+(Y12/X12)*100,0)</f>
        <v>-169.99610613955596</v>
      </c>
      <c r="AA12" s="74">
        <f>SUM(AA6:AA11)</f>
        <v>5649919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49527200</v>
      </c>
      <c r="F19" s="60">
        <v>49527200</v>
      </c>
      <c r="G19" s="60"/>
      <c r="H19" s="60">
        <v>10711</v>
      </c>
      <c r="I19" s="60">
        <v>7478</v>
      </c>
      <c r="J19" s="60">
        <v>7478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7478</v>
      </c>
      <c r="X19" s="60">
        <v>12381800</v>
      </c>
      <c r="Y19" s="60">
        <v>-12374322</v>
      </c>
      <c r="Z19" s="140">
        <v>-99.94</v>
      </c>
      <c r="AA19" s="62">
        <v>49527200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249061</v>
      </c>
      <c r="F22" s="60">
        <v>249061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62265</v>
      </c>
      <c r="Y22" s="60">
        <v>-62265</v>
      </c>
      <c r="Z22" s="140">
        <v>-100</v>
      </c>
      <c r="AA22" s="62">
        <v>249061</v>
      </c>
    </row>
    <row r="23" spans="1:27" ht="13.5">
      <c r="A23" s="249" t="s">
        <v>158</v>
      </c>
      <c r="B23" s="182"/>
      <c r="C23" s="155"/>
      <c r="D23" s="155"/>
      <c r="E23" s="59">
        <v>1596852</v>
      </c>
      <c r="F23" s="60">
        <v>1596852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399213</v>
      </c>
      <c r="Y23" s="159">
        <v>-399213</v>
      </c>
      <c r="Z23" s="141">
        <v>-100</v>
      </c>
      <c r="AA23" s="225">
        <v>1596852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51373113</v>
      </c>
      <c r="F24" s="77">
        <f t="shared" si="1"/>
        <v>51373113</v>
      </c>
      <c r="G24" s="77">
        <f t="shared" si="1"/>
        <v>0</v>
      </c>
      <c r="H24" s="77">
        <f t="shared" si="1"/>
        <v>10711</v>
      </c>
      <c r="I24" s="77">
        <f t="shared" si="1"/>
        <v>7478</v>
      </c>
      <c r="J24" s="77">
        <f t="shared" si="1"/>
        <v>7478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7478</v>
      </c>
      <c r="X24" s="77">
        <f t="shared" si="1"/>
        <v>12843278</v>
      </c>
      <c r="Y24" s="77">
        <f t="shared" si="1"/>
        <v>-12835800</v>
      </c>
      <c r="Z24" s="212">
        <f>+IF(X24&lt;&gt;0,+(Y24/X24)*100,0)</f>
        <v>-99.94177498922005</v>
      </c>
      <c r="AA24" s="79">
        <f>SUM(AA15:AA23)</f>
        <v>51373113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57023032</v>
      </c>
      <c r="F25" s="73">
        <f t="shared" si="2"/>
        <v>57023032</v>
      </c>
      <c r="G25" s="73">
        <f t="shared" si="2"/>
        <v>21737486</v>
      </c>
      <c r="H25" s="73">
        <f t="shared" si="2"/>
        <v>8149309</v>
      </c>
      <c r="I25" s="73">
        <f t="shared" si="2"/>
        <v>-981203</v>
      </c>
      <c r="J25" s="73">
        <f t="shared" si="2"/>
        <v>-981203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-981203</v>
      </c>
      <c r="X25" s="73">
        <f t="shared" si="2"/>
        <v>14255758</v>
      </c>
      <c r="Y25" s="73">
        <f t="shared" si="2"/>
        <v>-15236961</v>
      </c>
      <c r="Z25" s="170">
        <f>+IF(X25&lt;&gt;0,+(Y25/X25)*100,0)</f>
        <v>-106.88285393172359</v>
      </c>
      <c r="AA25" s="74">
        <f>+AA12+AA24</f>
        <v>57023032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41495537</v>
      </c>
      <c r="J29" s="60">
        <v>41495537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41495537</v>
      </c>
      <c r="X29" s="60"/>
      <c r="Y29" s="60">
        <v>41495537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3808179</v>
      </c>
      <c r="F30" s="60">
        <v>3808179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952045</v>
      </c>
      <c r="Y30" s="60">
        <v>-952045</v>
      </c>
      <c r="Z30" s="140">
        <v>-100</v>
      </c>
      <c r="AA30" s="62">
        <v>3808179</v>
      </c>
    </row>
    <row r="31" spans="1:27" ht="13.5">
      <c r="A31" s="249" t="s">
        <v>163</v>
      </c>
      <c r="B31" s="182"/>
      <c r="C31" s="155"/>
      <c r="D31" s="155"/>
      <c r="E31" s="59">
        <v>20080</v>
      </c>
      <c r="F31" s="60">
        <v>20080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5020</v>
      </c>
      <c r="Y31" s="60">
        <v>-5020</v>
      </c>
      <c r="Z31" s="140">
        <v>-100</v>
      </c>
      <c r="AA31" s="62">
        <v>20080</v>
      </c>
    </row>
    <row r="32" spans="1:27" ht="13.5">
      <c r="A32" s="249" t="s">
        <v>164</v>
      </c>
      <c r="B32" s="182"/>
      <c r="C32" s="155"/>
      <c r="D32" s="155"/>
      <c r="E32" s="59">
        <v>2340360</v>
      </c>
      <c r="F32" s="60">
        <v>2340360</v>
      </c>
      <c r="G32" s="60">
        <v>-50132</v>
      </c>
      <c r="H32" s="60">
        <v>-169257</v>
      </c>
      <c r="I32" s="60">
        <v>-244041</v>
      </c>
      <c r="J32" s="60">
        <v>-244041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-244041</v>
      </c>
      <c r="X32" s="60">
        <v>585090</v>
      </c>
      <c r="Y32" s="60">
        <v>-829131</v>
      </c>
      <c r="Z32" s="140">
        <v>-141.71</v>
      </c>
      <c r="AA32" s="62">
        <v>2340360</v>
      </c>
    </row>
    <row r="33" spans="1:27" ht="13.5">
      <c r="A33" s="249" t="s">
        <v>165</v>
      </c>
      <c r="B33" s="182"/>
      <c r="C33" s="155"/>
      <c r="D33" s="155"/>
      <c r="E33" s="59">
        <v>7204176</v>
      </c>
      <c r="F33" s="60">
        <v>7204176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1801044</v>
      </c>
      <c r="Y33" s="60">
        <v>-1801044</v>
      </c>
      <c r="Z33" s="140">
        <v>-100</v>
      </c>
      <c r="AA33" s="62">
        <v>7204176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13372795</v>
      </c>
      <c r="F34" s="73">
        <f t="shared" si="3"/>
        <v>13372795</v>
      </c>
      <c r="G34" s="73">
        <f t="shared" si="3"/>
        <v>-50132</v>
      </c>
      <c r="H34" s="73">
        <f t="shared" si="3"/>
        <v>-169257</v>
      </c>
      <c r="I34" s="73">
        <f t="shared" si="3"/>
        <v>41251496</v>
      </c>
      <c r="J34" s="73">
        <f t="shared" si="3"/>
        <v>41251496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41251496</v>
      </c>
      <c r="X34" s="73">
        <f t="shared" si="3"/>
        <v>3343199</v>
      </c>
      <c r="Y34" s="73">
        <f t="shared" si="3"/>
        <v>37908297</v>
      </c>
      <c r="Z34" s="170">
        <f>+IF(X34&lt;&gt;0,+(Y34/X34)*100,0)</f>
        <v>1133.8929271036513</v>
      </c>
      <c r="AA34" s="74">
        <f>SUM(AA29:AA33)</f>
        <v>13372795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12482855</v>
      </c>
      <c r="F37" s="60">
        <v>12482855</v>
      </c>
      <c r="G37" s="60"/>
      <c r="H37" s="60"/>
      <c r="I37" s="60">
        <v>-45912</v>
      </c>
      <c r="J37" s="60">
        <v>-45912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-45912</v>
      </c>
      <c r="X37" s="60">
        <v>3120714</v>
      </c>
      <c r="Y37" s="60">
        <v>-3166626</v>
      </c>
      <c r="Z37" s="140">
        <v>-101.47</v>
      </c>
      <c r="AA37" s="62">
        <v>12482855</v>
      </c>
    </row>
    <row r="38" spans="1:27" ht="13.5">
      <c r="A38" s="249" t="s">
        <v>165</v>
      </c>
      <c r="B38" s="182"/>
      <c r="C38" s="155"/>
      <c r="D38" s="155"/>
      <c r="E38" s="59">
        <v>63713805</v>
      </c>
      <c r="F38" s="60">
        <v>63713805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15928451</v>
      </c>
      <c r="Y38" s="60">
        <v>-15928451</v>
      </c>
      <c r="Z38" s="140">
        <v>-100</v>
      </c>
      <c r="AA38" s="62">
        <v>63713805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76196660</v>
      </c>
      <c r="F39" s="77">
        <f t="shared" si="4"/>
        <v>76196660</v>
      </c>
      <c r="G39" s="77">
        <f t="shared" si="4"/>
        <v>0</v>
      </c>
      <c r="H39" s="77">
        <f t="shared" si="4"/>
        <v>0</v>
      </c>
      <c r="I39" s="77">
        <f t="shared" si="4"/>
        <v>-45912</v>
      </c>
      <c r="J39" s="77">
        <f t="shared" si="4"/>
        <v>-45912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-45912</v>
      </c>
      <c r="X39" s="77">
        <f t="shared" si="4"/>
        <v>19049165</v>
      </c>
      <c r="Y39" s="77">
        <f t="shared" si="4"/>
        <v>-19095077</v>
      </c>
      <c r="Z39" s="212">
        <f>+IF(X39&lt;&gt;0,+(Y39/X39)*100,0)</f>
        <v>-100.24101843834099</v>
      </c>
      <c r="AA39" s="79">
        <f>SUM(AA37:AA38)</f>
        <v>76196660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89569455</v>
      </c>
      <c r="F40" s="73">
        <f t="shared" si="5"/>
        <v>89569455</v>
      </c>
      <c r="G40" s="73">
        <f t="shared" si="5"/>
        <v>-50132</v>
      </c>
      <c r="H40" s="73">
        <f t="shared" si="5"/>
        <v>-169257</v>
      </c>
      <c r="I40" s="73">
        <f t="shared" si="5"/>
        <v>41205584</v>
      </c>
      <c r="J40" s="73">
        <f t="shared" si="5"/>
        <v>41205584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41205584</v>
      </c>
      <c r="X40" s="73">
        <f t="shared" si="5"/>
        <v>22392364</v>
      </c>
      <c r="Y40" s="73">
        <f t="shared" si="5"/>
        <v>18813220</v>
      </c>
      <c r="Z40" s="170">
        <f>+IF(X40&lt;&gt;0,+(Y40/X40)*100,0)</f>
        <v>84.01622981834343</v>
      </c>
      <c r="AA40" s="74">
        <f>+AA34+AA39</f>
        <v>89569455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-32546423</v>
      </c>
      <c r="F42" s="259">
        <f t="shared" si="6"/>
        <v>-32546423</v>
      </c>
      <c r="G42" s="259">
        <f t="shared" si="6"/>
        <v>21787618</v>
      </c>
      <c r="H42" s="259">
        <f t="shared" si="6"/>
        <v>8318566</v>
      </c>
      <c r="I42" s="259">
        <f t="shared" si="6"/>
        <v>-42186787</v>
      </c>
      <c r="J42" s="259">
        <f t="shared" si="6"/>
        <v>-42186787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-42186787</v>
      </c>
      <c r="X42" s="259">
        <f t="shared" si="6"/>
        <v>-8136606</v>
      </c>
      <c r="Y42" s="259">
        <f t="shared" si="6"/>
        <v>-34050181</v>
      </c>
      <c r="Z42" s="260">
        <f>+IF(X42&lt;&gt;0,+(Y42/X42)*100,0)</f>
        <v>418.4813790909871</v>
      </c>
      <c r="AA42" s="261">
        <f>+AA25-AA40</f>
        <v>-32546423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-32546423</v>
      </c>
      <c r="F45" s="60">
        <v>-32546423</v>
      </c>
      <c r="G45" s="60">
        <v>21787618</v>
      </c>
      <c r="H45" s="60">
        <v>8318566</v>
      </c>
      <c r="I45" s="60">
        <v>-42186788</v>
      </c>
      <c r="J45" s="60">
        <v>-42186788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-42186788</v>
      </c>
      <c r="X45" s="60">
        <v>-8136606</v>
      </c>
      <c r="Y45" s="60">
        <v>-34050182</v>
      </c>
      <c r="Z45" s="139">
        <v>418.48</v>
      </c>
      <c r="AA45" s="62">
        <v>-32546423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-32546423</v>
      </c>
      <c r="F48" s="219">
        <f t="shared" si="7"/>
        <v>-32546423</v>
      </c>
      <c r="G48" s="219">
        <f t="shared" si="7"/>
        <v>21787618</v>
      </c>
      <c r="H48" s="219">
        <f t="shared" si="7"/>
        <v>8318566</v>
      </c>
      <c r="I48" s="219">
        <f t="shared" si="7"/>
        <v>-42186788</v>
      </c>
      <c r="J48" s="219">
        <f t="shared" si="7"/>
        <v>-42186788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-42186788</v>
      </c>
      <c r="X48" s="219">
        <f t="shared" si="7"/>
        <v>-8136606</v>
      </c>
      <c r="Y48" s="219">
        <f t="shared" si="7"/>
        <v>-34050182</v>
      </c>
      <c r="Z48" s="265">
        <f>+IF(X48&lt;&gt;0,+(Y48/X48)*100,0)</f>
        <v>418.48139138112373</v>
      </c>
      <c r="AA48" s="232">
        <f>SUM(AA45:AA47)</f>
        <v>-32546423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16372382</v>
      </c>
      <c r="F6" s="60">
        <v>16372382</v>
      </c>
      <c r="G6" s="60">
        <v>2192674</v>
      </c>
      <c r="H6" s="60">
        <v>2292079</v>
      </c>
      <c r="I6" s="60">
        <v>3837463</v>
      </c>
      <c r="J6" s="60">
        <v>8322216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8322216</v>
      </c>
      <c r="X6" s="60">
        <v>3035353</v>
      </c>
      <c r="Y6" s="60">
        <v>5286863</v>
      </c>
      <c r="Z6" s="140">
        <v>174.18</v>
      </c>
      <c r="AA6" s="62">
        <v>16372382</v>
      </c>
    </row>
    <row r="7" spans="1:27" ht="13.5">
      <c r="A7" s="249" t="s">
        <v>178</v>
      </c>
      <c r="B7" s="182"/>
      <c r="C7" s="155"/>
      <c r="D7" s="155"/>
      <c r="E7" s="59">
        <v>91288579</v>
      </c>
      <c r="F7" s="60">
        <v>91288579</v>
      </c>
      <c r="G7" s="60">
        <v>19432000</v>
      </c>
      <c r="H7" s="60">
        <v>15165196</v>
      </c>
      <c r="I7" s="60">
        <v>9599196</v>
      </c>
      <c r="J7" s="60">
        <v>44196392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44196392</v>
      </c>
      <c r="X7" s="60">
        <v>32965101</v>
      </c>
      <c r="Y7" s="60">
        <v>11231291</v>
      </c>
      <c r="Z7" s="140">
        <v>34.07</v>
      </c>
      <c r="AA7" s="62">
        <v>91288579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/>
      <c r="D9" s="155"/>
      <c r="E9" s="59">
        <v>504099</v>
      </c>
      <c r="F9" s="60">
        <v>504099</v>
      </c>
      <c r="G9" s="60">
        <v>42636</v>
      </c>
      <c r="H9" s="60">
        <v>82879</v>
      </c>
      <c r="I9" s="60">
        <v>48048</v>
      </c>
      <c r="J9" s="60">
        <v>173563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173563</v>
      </c>
      <c r="X9" s="60">
        <v>148084</v>
      </c>
      <c r="Y9" s="60">
        <v>25479</v>
      </c>
      <c r="Z9" s="140">
        <v>17.21</v>
      </c>
      <c r="AA9" s="62">
        <v>504099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-104965605</v>
      </c>
      <c r="F12" s="60">
        <v>-104965605</v>
      </c>
      <c r="G12" s="60">
        <v>-7317887</v>
      </c>
      <c r="H12" s="60">
        <v>-8928378</v>
      </c>
      <c r="I12" s="60">
        <v>-17712794</v>
      </c>
      <c r="J12" s="60">
        <v>-33959059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-33959059</v>
      </c>
      <c r="X12" s="60">
        <v>-21634475</v>
      </c>
      <c r="Y12" s="60">
        <v>-12324584</v>
      </c>
      <c r="Z12" s="140">
        <v>56.97</v>
      </c>
      <c r="AA12" s="62">
        <v>-104965605</v>
      </c>
    </row>
    <row r="13" spans="1:27" ht="13.5">
      <c r="A13" s="249" t="s">
        <v>40</v>
      </c>
      <c r="B13" s="182"/>
      <c r="C13" s="155"/>
      <c r="D13" s="155"/>
      <c r="E13" s="59">
        <v>-611300</v>
      </c>
      <c r="F13" s="60">
        <v>-611300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-53712</v>
      </c>
      <c r="Y13" s="60">
        <v>53712</v>
      </c>
      <c r="Z13" s="140">
        <v>-100</v>
      </c>
      <c r="AA13" s="62">
        <v>-611300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2588155</v>
      </c>
      <c r="F15" s="73">
        <f t="shared" si="0"/>
        <v>2588155</v>
      </c>
      <c r="G15" s="73">
        <f t="shared" si="0"/>
        <v>14349423</v>
      </c>
      <c r="H15" s="73">
        <f t="shared" si="0"/>
        <v>8611776</v>
      </c>
      <c r="I15" s="73">
        <f t="shared" si="0"/>
        <v>-4228087</v>
      </c>
      <c r="J15" s="73">
        <f t="shared" si="0"/>
        <v>18733112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18733112</v>
      </c>
      <c r="X15" s="73">
        <f t="shared" si="0"/>
        <v>14460351</v>
      </c>
      <c r="Y15" s="73">
        <f t="shared" si="0"/>
        <v>4272761</v>
      </c>
      <c r="Z15" s="170">
        <f>+IF(X15&lt;&gt;0,+(Y15/X15)*100,0)</f>
        <v>29.548114011893627</v>
      </c>
      <c r="AA15" s="74">
        <f>SUM(AA6:AA14)</f>
        <v>2588155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1779026</v>
      </c>
      <c r="F19" s="60">
        <v>1779026</v>
      </c>
      <c r="G19" s="159">
        <v>475250</v>
      </c>
      <c r="H19" s="159"/>
      <c r="I19" s="159"/>
      <c r="J19" s="60">
        <v>475250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475250</v>
      </c>
      <c r="X19" s="60"/>
      <c r="Y19" s="159">
        <v>475250</v>
      </c>
      <c r="Z19" s="141"/>
      <c r="AA19" s="225">
        <v>1779026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-17692000</v>
      </c>
      <c r="F24" s="60">
        <v>-17692000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-3036500</v>
      </c>
      <c r="Y24" s="60">
        <v>3036500</v>
      </c>
      <c r="Z24" s="140">
        <v>-100</v>
      </c>
      <c r="AA24" s="62">
        <v>-17692000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-15912974</v>
      </c>
      <c r="F25" s="73">
        <f t="shared" si="1"/>
        <v>-15912974</v>
      </c>
      <c r="G25" s="73">
        <f t="shared" si="1"/>
        <v>475250</v>
      </c>
      <c r="H25" s="73">
        <f t="shared" si="1"/>
        <v>0</v>
      </c>
      <c r="I25" s="73">
        <f t="shared" si="1"/>
        <v>0</v>
      </c>
      <c r="J25" s="73">
        <f t="shared" si="1"/>
        <v>475250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475250</v>
      </c>
      <c r="X25" s="73">
        <f t="shared" si="1"/>
        <v>-3036500</v>
      </c>
      <c r="Y25" s="73">
        <f t="shared" si="1"/>
        <v>3511750</v>
      </c>
      <c r="Z25" s="170">
        <f>+IF(X25&lt;&gt;0,+(Y25/X25)*100,0)</f>
        <v>-115.65124320764038</v>
      </c>
      <c r="AA25" s="74">
        <f>SUM(AA19:AA24)</f>
        <v>-15912974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15300000</v>
      </c>
      <c r="F30" s="60">
        <v>15300000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2800000</v>
      </c>
      <c r="Y30" s="60">
        <v>-2800000</v>
      </c>
      <c r="Z30" s="140">
        <v>-100</v>
      </c>
      <c r="AA30" s="62">
        <v>15300000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-1794428</v>
      </c>
      <c r="F33" s="60">
        <v>-1794428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-267840</v>
      </c>
      <c r="Y33" s="60">
        <v>267840</v>
      </c>
      <c r="Z33" s="140">
        <v>-100</v>
      </c>
      <c r="AA33" s="62">
        <v>-1794428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13505572</v>
      </c>
      <c r="F34" s="73">
        <f t="shared" si="2"/>
        <v>13505572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2532160</v>
      </c>
      <c r="Y34" s="73">
        <f t="shared" si="2"/>
        <v>-2532160</v>
      </c>
      <c r="Z34" s="170">
        <f>+IF(X34&lt;&gt;0,+(Y34/X34)*100,0)</f>
        <v>-100</v>
      </c>
      <c r="AA34" s="74">
        <f>SUM(AA29:AA33)</f>
        <v>13505572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180753</v>
      </c>
      <c r="F36" s="100">
        <f t="shared" si="3"/>
        <v>180753</v>
      </c>
      <c r="G36" s="100">
        <f t="shared" si="3"/>
        <v>14824673</v>
      </c>
      <c r="H36" s="100">
        <f t="shared" si="3"/>
        <v>8611776</v>
      </c>
      <c r="I36" s="100">
        <f t="shared" si="3"/>
        <v>-4228087</v>
      </c>
      <c r="J36" s="100">
        <f t="shared" si="3"/>
        <v>19208362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19208362</v>
      </c>
      <c r="X36" s="100">
        <f t="shared" si="3"/>
        <v>13956011</v>
      </c>
      <c r="Y36" s="100">
        <f t="shared" si="3"/>
        <v>5252351</v>
      </c>
      <c r="Z36" s="137">
        <f>+IF(X36&lt;&gt;0,+(Y36/X36)*100,0)</f>
        <v>37.63504485629884</v>
      </c>
      <c r="AA36" s="102">
        <f>+AA15+AA25+AA34</f>
        <v>180753</v>
      </c>
    </row>
    <row r="37" spans="1:27" ht="13.5">
      <c r="A37" s="249" t="s">
        <v>199</v>
      </c>
      <c r="B37" s="182"/>
      <c r="C37" s="153"/>
      <c r="D37" s="153"/>
      <c r="E37" s="99">
        <v>1553713</v>
      </c>
      <c r="F37" s="100">
        <v>1553713</v>
      </c>
      <c r="G37" s="100">
        <v>12483278</v>
      </c>
      <c r="H37" s="100">
        <v>27307951</v>
      </c>
      <c r="I37" s="100">
        <v>35919727</v>
      </c>
      <c r="J37" s="100">
        <v>12483278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12483278</v>
      </c>
      <c r="X37" s="100">
        <v>1553713</v>
      </c>
      <c r="Y37" s="100">
        <v>10929565</v>
      </c>
      <c r="Z37" s="137">
        <v>703.45</v>
      </c>
      <c r="AA37" s="102">
        <v>1553713</v>
      </c>
    </row>
    <row r="38" spans="1:27" ht="13.5">
      <c r="A38" s="269" t="s">
        <v>200</v>
      </c>
      <c r="B38" s="256"/>
      <c r="C38" s="257"/>
      <c r="D38" s="257"/>
      <c r="E38" s="258">
        <v>1734466</v>
      </c>
      <c r="F38" s="259">
        <v>1734466</v>
      </c>
      <c r="G38" s="259">
        <v>27307951</v>
      </c>
      <c r="H38" s="259">
        <v>35919727</v>
      </c>
      <c r="I38" s="259">
        <v>31691640</v>
      </c>
      <c r="J38" s="259">
        <v>31691640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31691640</v>
      </c>
      <c r="X38" s="259">
        <v>15509724</v>
      </c>
      <c r="Y38" s="259">
        <v>16181916</v>
      </c>
      <c r="Z38" s="260">
        <v>104.33</v>
      </c>
      <c r="AA38" s="261">
        <v>1734466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17692000</v>
      </c>
      <c r="F5" s="106">
        <f t="shared" si="0"/>
        <v>17692000</v>
      </c>
      <c r="G5" s="106">
        <f t="shared" si="0"/>
        <v>0</v>
      </c>
      <c r="H5" s="106">
        <f t="shared" si="0"/>
        <v>1548</v>
      </c>
      <c r="I5" s="106">
        <f t="shared" si="0"/>
        <v>7478</v>
      </c>
      <c r="J5" s="106">
        <f t="shared" si="0"/>
        <v>9026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9026</v>
      </c>
      <c r="X5" s="106">
        <f t="shared" si="0"/>
        <v>4423000</v>
      </c>
      <c r="Y5" s="106">
        <f t="shared" si="0"/>
        <v>-4413974</v>
      </c>
      <c r="Z5" s="201">
        <f>+IF(X5&lt;&gt;0,+(Y5/X5)*100,0)</f>
        <v>-99.79593036400634</v>
      </c>
      <c r="AA5" s="199">
        <f>SUM(AA11:AA18)</f>
        <v>17692000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12500000</v>
      </c>
      <c r="F10" s="60">
        <v>12500000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3125000</v>
      </c>
      <c r="Y10" s="60">
        <v>-3125000</v>
      </c>
      <c r="Z10" s="140">
        <v>-100</v>
      </c>
      <c r="AA10" s="155">
        <v>12500000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12500000</v>
      </c>
      <c r="F11" s="295">
        <f t="shared" si="1"/>
        <v>12500000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3125000</v>
      </c>
      <c r="Y11" s="295">
        <f t="shared" si="1"/>
        <v>-3125000</v>
      </c>
      <c r="Z11" s="296">
        <f>+IF(X11&lt;&gt;0,+(Y11/X11)*100,0)</f>
        <v>-100</v>
      </c>
      <c r="AA11" s="297">
        <f>SUM(AA6:AA10)</f>
        <v>12500000</v>
      </c>
    </row>
    <row r="12" spans="1:27" ht="13.5">
      <c r="A12" s="298" t="s">
        <v>210</v>
      </c>
      <c r="B12" s="136"/>
      <c r="C12" s="62"/>
      <c r="D12" s="156"/>
      <c r="E12" s="60">
        <v>170000</v>
      </c>
      <c r="F12" s="60">
        <v>170000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42500</v>
      </c>
      <c r="Y12" s="60">
        <v>-42500</v>
      </c>
      <c r="Z12" s="140">
        <v>-100</v>
      </c>
      <c r="AA12" s="155">
        <v>170000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5022000</v>
      </c>
      <c r="F15" s="60">
        <v>5022000</v>
      </c>
      <c r="G15" s="60"/>
      <c r="H15" s="60">
        <v>1548</v>
      </c>
      <c r="I15" s="60">
        <v>7478</v>
      </c>
      <c r="J15" s="60">
        <v>9026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9026</v>
      </c>
      <c r="X15" s="60">
        <v>1255500</v>
      </c>
      <c r="Y15" s="60">
        <v>-1246474</v>
      </c>
      <c r="Z15" s="140">
        <v>-99.28</v>
      </c>
      <c r="AA15" s="155">
        <v>5022000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12500000</v>
      </c>
      <c r="F40" s="60">
        <f t="shared" si="4"/>
        <v>12500000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3125000</v>
      </c>
      <c r="Y40" s="60">
        <f t="shared" si="4"/>
        <v>-3125000</v>
      </c>
      <c r="Z40" s="140">
        <f t="shared" si="5"/>
        <v>-100</v>
      </c>
      <c r="AA40" s="155">
        <f>AA10+AA25</f>
        <v>12500000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12500000</v>
      </c>
      <c r="F41" s="295">
        <f t="shared" si="6"/>
        <v>12500000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3125000</v>
      </c>
      <c r="Y41" s="295">
        <f t="shared" si="6"/>
        <v>-3125000</v>
      </c>
      <c r="Z41" s="296">
        <f t="shared" si="5"/>
        <v>-100</v>
      </c>
      <c r="AA41" s="297">
        <f>SUM(AA36:AA40)</f>
        <v>12500000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170000</v>
      </c>
      <c r="F42" s="54">
        <f t="shared" si="7"/>
        <v>170000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42500</v>
      </c>
      <c r="Y42" s="54">
        <f t="shared" si="7"/>
        <v>-42500</v>
      </c>
      <c r="Z42" s="184">
        <f t="shared" si="5"/>
        <v>-100</v>
      </c>
      <c r="AA42" s="130">
        <f aca="true" t="shared" si="8" ref="AA42:AA48">AA12+AA27</f>
        <v>170000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5022000</v>
      </c>
      <c r="F45" s="54">
        <f t="shared" si="7"/>
        <v>5022000</v>
      </c>
      <c r="G45" s="54">
        <f t="shared" si="7"/>
        <v>0</v>
      </c>
      <c r="H45" s="54">
        <f t="shared" si="7"/>
        <v>1548</v>
      </c>
      <c r="I45" s="54">
        <f t="shared" si="7"/>
        <v>7478</v>
      </c>
      <c r="J45" s="54">
        <f t="shared" si="7"/>
        <v>9026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9026</v>
      </c>
      <c r="X45" s="54">
        <f t="shared" si="7"/>
        <v>1255500</v>
      </c>
      <c r="Y45" s="54">
        <f t="shared" si="7"/>
        <v>-1246474</v>
      </c>
      <c r="Z45" s="184">
        <f t="shared" si="5"/>
        <v>-99.28108323377141</v>
      </c>
      <c r="AA45" s="130">
        <f t="shared" si="8"/>
        <v>5022000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17692000</v>
      </c>
      <c r="F49" s="220">
        <f t="shared" si="9"/>
        <v>17692000</v>
      </c>
      <c r="G49" s="220">
        <f t="shared" si="9"/>
        <v>0</v>
      </c>
      <c r="H49" s="220">
        <f t="shared" si="9"/>
        <v>1548</v>
      </c>
      <c r="I49" s="220">
        <f t="shared" si="9"/>
        <v>7478</v>
      </c>
      <c r="J49" s="220">
        <f t="shared" si="9"/>
        <v>9026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9026</v>
      </c>
      <c r="X49" s="220">
        <f t="shared" si="9"/>
        <v>4423000</v>
      </c>
      <c r="Y49" s="220">
        <f t="shared" si="9"/>
        <v>-4413974</v>
      </c>
      <c r="Z49" s="221">
        <f t="shared" si="5"/>
        <v>-99.79593036400634</v>
      </c>
      <c r="AA49" s="222">
        <f>SUM(AA41:AA48)</f>
        <v>17692000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900000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1500170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412500</v>
      </c>
      <c r="F68" s="60"/>
      <c r="G68" s="60">
        <v>526860</v>
      </c>
      <c r="H68" s="60">
        <v>1788000</v>
      </c>
      <c r="I68" s="60">
        <v>1498391</v>
      </c>
      <c r="J68" s="60">
        <v>3813251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3813251</v>
      </c>
      <c r="X68" s="60"/>
      <c r="Y68" s="60">
        <v>3813251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2862670</v>
      </c>
      <c r="F69" s="220">
        <f t="shared" si="12"/>
        <v>0</v>
      </c>
      <c r="G69" s="220">
        <f t="shared" si="12"/>
        <v>526860</v>
      </c>
      <c r="H69" s="220">
        <f t="shared" si="12"/>
        <v>1788000</v>
      </c>
      <c r="I69" s="220">
        <f t="shared" si="12"/>
        <v>1498391</v>
      </c>
      <c r="J69" s="220">
        <f t="shared" si="12"/>
        <v>3813251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3813251</v>
      </c>
      <c r="X69" s="220">
        <f t="shared" si="12"/>
        <v>0</v>
      </c>
      <c r="Y69" s="220">
        <f t="shared" si="12"/>
        <v>3813251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12500000</v>
      </c>
      <c r="F5" s="358">
        <f t="shared" si="0"/>
        <v>12500000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3125000</v>
      </c>
      <c r="Y5" s="358">
        <f t="shared" si="0"/>
        <v>-3125000</v>
      </c>
      <c r="Z5" s="359">
        <f>+IF(X5&lt;&gt;0,+(Y5/X5)*100,0)</f>
        <v>-100</v>
      </c>
      <c r="AA5" s="360">
        <f>+AA6+AA8+AA11+AA13+AA15</f>
        <v>12500000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12500000</v>
      </c>
      <c r="F15" s="59">
        <f t="shared" si="5"/>
        <v>12500000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3125000</v>
      </c>
      <c r="Y15" s="59">
        <f t="shared" si="5"/>
        <v>-3125000</v>
      </c>
      <c r="Z15" s="61">
        <f>+IF(X15&lt;&gt;0,+(Y15/X15)*100,0)</f>
        <v>-100</v>
      </c>
      <c r="AA15" s="62">
        <f>SUM(AA16:AA20)</f>
        <v>12500000</v>
      </c>
    </row>
    <row r="16" spans="1:27" ht="13.5">
      <c r="A16" s="291" t="s">
        <v>233</v>
      </c>
      <c r="B16" s="300"/>
      <c r="C16" s="60"/>
      <c r="D16" s="340"/>
      <c r="E16" s="60">
        <v>12500000</v>
      </c>
      <c r="F16" s="59">
        <v>12500000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3125000</v>
      </c>
      <c r="Y16" s="59">
        <v>-3125000</v>
      </c>
      <c r="Z16" s="61">
        <v>-100</v>
      </c>
      <c r="AA16" s="62">
        <v>12500000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170000</v>
      </c>
      <c r="F22" s="345">
        <f t="shared" si="6"/>
        <v>170000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42500</v>
      </c>
      <c r="Y22" s="345">
        <f t="shared" si="6"/>
        <v>-42500</v>
      </c>
      <c r="Z22" s="336">
        <f>+IF(X22&lt;&gt;0,+(Y22/X22)*100,0)</f>
        <v>-100</v>
      </c>
      <c r="AA22" s="350">
        <f>SUM(AA23:AA32)</f>
        <v>170000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170000</v>
      </c>
      <c r="F27" s="59">
        <v>170000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42500</v>
      </c>
      <c r="Y27" s="59">
        <v>-42500</v>
      </c>
      <c r="Z27" s="61">
        <v>-100</v>
      </c>
      <c r="AA27" s="62">
        <v>170000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5022000</v>
      </c>
      <c r="F40" s="345">
        <f t="shared" si="9"/>
        <v>5022000</v>
      </c>
      <c r="G40" s="345">
        <f t="shared" si="9"/>
        <v>0</v>
      </c>
      <c r="H40" s="343">
        <f t="shared" si="9"/>
        <v>1548</v>
      </c>
      <c r="I40" s="343">
        <f t="shared" si="9"/>
        <v>7478</v>
      </c>
      <c r="J40" s="345">
        <f t="shared" si="9"/>
        <v>9026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9026</v>
      </c>
      <c r="X40" s="343">
        <f t="shared" si="9"/>
        <v>1255500</v>
      </c>
      <c r="Y40" s="345">
        <f t="shared" si="9"/>
        <v>-1246474</v>
      </c>
      <c r="Z40" s="336">
        <f>+IF(X40&lt;&gt;0,+(Y40/X40)*100,0)</f>
        <v>-99.28108323377141</v>
      </c>
      <c r="AA40" s="350">
        <f>SUM(AA41:AA49)</f>
        <v>5022000</v>
      </c>
    </row>
    <row r="41" spans="1:27" ht="13.5">
      <c r="A41" s="361" t="s">
        <v>247</v>
      </c>
      <c r="B41" s="142"/>
      <c r="C41" s="362"/>
      <c r="D41" s="363"/>
      <c r="E41" s="362">
        <v>390000</v>
      </c>
      <c r="F41" s="364">
        <v>390000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97500</v>
      </c>
      <c r="Y41" s="364">
        <v>-97500</v>
      </c>
      <c r="Z41" s="365">
        <v>-100</v>
      </c>
      <c r="AA41" s="366">
        <v>390000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1500000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375000</v>
      </c>
      <c r="Y42" s="53">
        <f t="shared" si="10"/>
        <v>-375000</v>
      </c>
      <c r="Z42" s="94">
        <f>+IF(X42&lt;&gt;0,+(Y42/X42)*100,0)</f>
        <v>-100</v>
      </c>
      <c r="AA42" s="95">
        <f>+AA62</f>
        <v>1500000</v>
      </c>
    </row>
    <row r="43" spans="1:27" ht="13.5">
      <c r="A43" s="361" t="s">
        <v>249</v>
      </c>
      <c r="B43" s="136"/>
      <c r="C43" s="275"/>
      <c r="D43" s="369"/>
      <c r="E43" s="305">
        <v>60000</v>
      </c>
      <c r="F43" s="370">
        <v>60000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15000</v>
      </c>
      <c r="Y43" s="370">
        <v>-15000</v>
      </c>
      <c r="Z43" s="371">
        <v>-100</v>
      </c>
      <c r="AA43" s="303">
        <v>60000</v>
      </c>
    </row>
    <row r="44" spans="1:27" ht="13.5">
      <c r="A44" s="361" t="s">
        <v>250</v>
      </c>
      <c r="B44" s="136"/>
      <c r="C44" s="60"/>
      <c r="D44" s="368"/>
      <c r="E44" s="54">
        <v>3072000</v>
      </c>
      <c r="F44" s="53">
        <v>3072000</v>
      </c>
      <c r="G44" s="53"/>
      <c r="H44" s="54">
        <v>1548</v>
      </c>
      <c r="I44" s="54">
        <v>7478</v>
      </c>
      <c r="J44" s="53">
        <v>9026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9026</v>
      </c>
      <c r="X44" s="54">
        <v>768000</v>
      </c>
      <c r="Y44" s="53">
        <v>-758974</v>
      </c>
      <c r="Z44" s="94">
        <v>-98.82</v>
      </c>
      <c r="AA44" s="95">
        <v>3072000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17692000</v>
      </c>
      <c r="F60" s="264">
        <f t="shared" si="14"/>
        <v>17692000</v>
      </c>
      <c r="G60" s="264">
        <f t="shared" si="14"/>
        <v>0</v>
      </c>
      <c r="H60" s="219">
        <f t="shared" si="14"/>
        <v>1548</v>
      </c>
      <c r="I60" s="219">
        <f t="shared" si="14"/>
        <v>7478</v>
      </c>
      <c r="J60" s="264">
        <f t="shared" si="14"/>
        <v>9026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9026</v>
      </c>
      <c r="X60" s="219">
        <f t="shared" si="14"/>
        <v>4423000</v>
      </c>
      <c r="Y60" s="264">
        <f t="shared" si="14"/>
        <v>-4413974</v>
      </c>
      <c r="Z60" s="337">
        <f>+IF(X60&lt;&gt;0,+(Y60/X60)*100,0)</f>
        <v>-99.79593036400634</v>
      </c>
      <c r="AA60" s="232">
        <f>+AA57+AA54+AA51+AA40+AA37+AA34+AA22+AA5</f>
        <v>17692000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1500000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375000</v>
      </c>
      <c r="Y62" s="349">
        <f t="shared" si="15"/>
        <v>-375000</v>
      </c>
      <c r="Z62" s="338">
        <f>+IF(X62&lt;&gt;0,+(Y62/X62)*100,0)</f>
        <v>-100</v>
      </c>
      <c r="AA62" s="351">
        <f>SUM(AA63:AA66)</f>
        <v>1500000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1500000</v>
      </c>
      <c r="F64" s="59">
        <v>1500000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375000</v>
      </c>
      <c r="Y64" s="59">
        <v>-375000</v>
      </c>
      <c r="Z64" s="61">
        <v>-100</v>
      </c>
      <c r="AA64" s="62">
        <v>1500000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2013-11-06T10:44:48Z</dcterms:created>
  <dcterms:modified xsi:type="dcterms:W3CDTF">2013-11-06T10:44:51Z</dcterms:modified>
  <cp:category/>
  <cp:version/>
  <cp:contentType/>
  <cp:contentStatus/>
</cp:coreProperties>
</file>