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<sst xmlns="http://schemas.openxmlformats.org/spreadsheetml/2006/main" count="855" uniqueCount="302">
  <si>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Nkangala(DC31)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</si>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</sst>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29655700</v>
      </c>
      <c r="C7" s="19">
        <v>0</v>
      </c>
      <c r="D7" s="59">
        <v>18060000</v>
      </c>
      <c r="E7" s="60">
        <v>18060000</v>
      </c>
      <c r="F7" s="60">
        <v>1695484</v>
      </c>
      <c r="G7" s="60">
        <v>1580971</v>
      </c>
      <c r="H7" s="60">
        <v>1091911</v>
      </c>
      <c r="I7" s="60">
        <v>4368366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4368366</v>
      </c>
      <c r="W7" s="60">
        <v>4515000</v>
      </c>
      <c r="X7" s="60">
        <v>-146634</v>
      </c>
      <c r="Y7" s="61">
        <v>-3.25</v>
      </c>
      <c r="Z7" s="62">
        <v>18060000</v>
      </c>
    </row>
    <row r="8" spans="1:26" ht="13.5">
      <c r="A8" s="58" t="s">
        <v>34</v>
      </c>
      <c r="B8" s="19">
        <v>303175000</v>
      </c>
      <c r="C8" s="19">
        <v>0</v>
      </c>
      <c r="D8" s="59">
        <v>313592000</v>
      </c>
      <c r="E8" s="60">
        <v>313592000</v>
      </c>
      <c r="F8" s="60">
        <v>128688000</v>
      </c>
      <c r="G8" s="60">
        <v>400000</v>
      </c>
      <c r="H8" s="60">
        <v>0</v>
      </c>
      <c r="I8" s="60">
        <v>129088000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129088000</v>
      </c>
      <c r="W8" s="60">
        <v>78398000</v>
      </c>
      <c r="X8" s="60">
        <v>50690000</v>
      </c>
      <c r="Y8" s="61">
        <v>64.66</v>
      </c>
      <c r="Z8" s="62">
        <v>313592000</v>
      </c>
    </row>
    <row r="9" spans="1:26" ht="13.5">
      <c r="A9" s="58" t="s">
        <v>35</v>
      </c>
      <c r="B9" s="19">
        <v>4719260</v>
      </c>
      <c r="C9" s="19">
        <v>0</v>
      </c>
      <c r="D9" s="59">
        <v>1971091</v>
      </c>
      <c r="E9" s="60">
        <v>1971091</v>
      </c>
      <c r="F9" s="60">
        <v>6785</v>
      </c>
      <c r="G9" s="60">
        <v>5404</v>
      </c>
      <c r="H9" s="60">
        <v>-4969</v>
      </c>
      <c r="I9" s="60">
        <v>7220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7220</v>
      </c>
      <c r="W9" s="60">
        <v>492773</v>
      </c>
      <c r="X9" s="60">
        <v>-485553</v>
      </c>
      <c r="Y9" s="61">
        <v>-98.53</v>
      </c>
      <c r="Z9" s="62">
        <v>1971091</v>
      </c>
    </row>
    <row r="10" spans="1:26" ht="25.5">
      <c r="A10" s="63" t="s">
        <v>277</v>
      </c>
      <c r="B10" s="64">
        <f>SUM(B5:B9)</f>
        <v>337549960</v>
      </c>
      <c r="C10" s="64">
        <f>SUM(C5:C9)</f>
        <v>0</v>
      </c>
      <c r="D10" s="65">
        <f aca="true" t="shared" si="0" ref="D10:Z10">SUM(D5:D9)</f>
        <v>333623091</v>
      </c>
      <c r="E10" s="66">
        <f t="shared" si="0"/>
        <v>333623091</v>
      </c>
      <c r="F10" s="66">
        <f t="shared" si="0"/>
        <v>130390269</v>
      </c>
      <c r="G10" s="66">
        <f t="shared" si="0"/>
        <v>1986375</v>
      </c>
      <c r="H10" s="66">
        <f t="shared" si="0"/>
        <v>1086942</v>
      </c>
      <c r="I10" s="66">
        <f t="shared" si="0"/>
        <v>133463586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133463586</v>
      </c>
      <c r="W10" s="66">
        <f t="shared" si="0"/>
        <v>83405773</v>
      </c>
      <c r="X10" s="66">
        <f t="shared" si="0"/>
        <v>50057813</v>
      </c>
      <c r="Y10" s="67">
        <f>+IF(W10&lt;&gt;0,(X10/W10)*100,0)</f>
        <v>60.017204084901884</v>
      </c>
      <c r="Z10" s="68">
        <f t="shared" si="0"/>
        <v>333623091</v>
      </c>
    </row>
    <row r="11" spans="1:26" ht="13.5">
      <c r="A11" s="58" t="s">
        <v>37</v>
      </c>
      <c r="B11" s="19">
        <v>59490337</v>
      </c>
      <c r="C11" s="19">
        <v>0</v>
      </c>
      <c r="D11" s="59">
        <v>121100937</v>
      </c>
      <c r="E11" s="60">
        <v>121100937</v>
      </c>
      <c r="F11" s="60">
        <v>5204618</v>
      </c>
      <c r="G11" s="60">
        <v>5091440</v>
      </c>
      <c r="H11" s="60">
        <v>4861087</v>
      </c>
      <c r="I11" s="60">
        <v>15157145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15157145</v>
      </c>
      <c r="W11" s="60">
        <v>30275234</v>
      </c>
      <c r="X11" s="60">
        <v>-15118089</v>
      </c>
      <c r="Y11" s="61">
        <v>-49.94</v>
      </c>
      <c r="Z11" s="62">
        <v>121100937</v>
      </c>
    </row>
    <row r="12" spans="1:26" ht="13.5">
      <c r="A12" s="58" t="s">
        <v>38</v>
      </c>
      <c r="B12" s="19">
        <v>11147987</v>
      </c>
      <c r="C12" s="19">
        <v>0</v>
      </c>
      <c r="D12" s="59">
        <v>14578955</v>
      </c>
      <c r="E12" s="60">
        <v>14578955</v>
      </c>
      <c r="F12" s="60">
        <v>904736</v>
      </c>
      <c r="G12" s="60">
        <v>929271</v>
      </c>
      <c r="H12" s="60">
        <v>902712</v>
      </c>
      <c r="I12" s="60">
        <v>2736719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2736719</v>
      </c>
      <c r="W12" s="60">
        <v>3644739</v>
      </c>
      <c r="X12" s="60">
        <v>-908020</v>
      </c>
      <c r="Y12" s="61">
        <v>-24.91</v>
      </c>
      <c r="Z12" s="62">
        <v>14578955</v>
      </c>
    </row>
    <row r="13" spans="1:26" ht="13.5">
      <c r="A13" s="58" t="s">
        <v>278</v>
      </c>
      <c r="B13" s="19">
        <v>7950771</v>
      </c>
      <c r="C13" s="19">
        <v>0</v>
      </c>
      <c r="D13" s="59">
        <v>6860704</v>
      </c>
      <c r="E13" s="60">
        <v>6860704</v>
      </c>
      <c r="F13" s="60">
        <v>667981</v>
      </c>
      <c r="G13" s="60">
        <v>682265</v>
      </c>
      <c r="H13" s="60">
        <v>681673</v>
      </c>
      <c r="I13" s="60">
        <v>2031919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2031919</v>
      </c>
      <c r="W13" s="60">
        <v>1715176</v>
      </c>
      <c r="X13" s="60">
        <v>316743</v>
      </c>
      <c r="Y13" s="61">
        <v>18.47</v>
      </c>
      <c r="Z13" s="62">
        <v>6860704</v>
      </c>
    </row>
    <row r="14" spans="1:26" ht="13.5">
      <c r="A14" s="58" t="s">
        <v>40</v>
      </c>
      <c r="B14" s="19">
        <v>5253472</v>
      </c>
      <c r="C14" s="19">
        <v>0</v>
      </c>
      <c r="D14" s="59">
        <v>5778000</v>
      </c>
      <c r="E14" s="60">
        <v>5778000</v>
      </c>
      <c r="F14" s="60">
        <v>1279</v>
      </c>
      <c r="G14" s="60">
        <v>132467</v>
      </c>
      <c r="H14" s="60">
        <v>1189192</v>
      </c>
      <c r="I14" s="60">
        <v>1322938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1322938</v>
      </c>
      <c r="W14" s="60">
        <v>1444500</v>
      </c>
      <c r="X14" s="60">
        <v>-121562</v>
      </c>
      <c r="Y14" s="61">
        <v>-8.42</v>
      </c>
      <c r="Z14" s="62">
        <v>5778000</v>
      </c>
    </row>
    <row r="15" spans="1:26" ht="13.5">
      <c r="A15" s="58" t="s">
        <v>41</v>
      </c>
      <c r="B15" s="19">
        <v>244556</v>
      </c>
      <c r="C15" s="19">
        <v>0</v>
      </c>
      <c r="D15" s="59">
        <v>709433</v>
      </c>
      <c r="E15" s="60">
        <v>709433</v>
      </c>
      <c r="F15" s="60">
        <v>31852</v>
      </c>
      <c r="G15" s="60">
        <v>15285</v>
      </c>
      <c r="H15" s="60">
        <v>12663</v>
      </c>
      <c r="I15" s="60">
        <v>59800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59800</v>
      </c>
      <c r="W15" s="60">
        <v>177358</v>
      </c>
      <c r="X15" s="60">
        <v>-117558</v>
      </c>
      <c r="Y15" s="61">
        <v>-66.28</v>
      </c>
      <c r="Z15" s="62">
        <v>709433</v>
      </c>
    </row>
    <row r="16" spans="1:26" ht="13.5">
      <c r="A16" s="69" t="s">
        <v>42</v>
      </c>
      <c r="B16" s="19">
        <v>227544495</v>
      </c>
      <c r="C16" s="19">
        <v>0</v>
      </c>
      <c r="D16" s="59">
        <v>439454018</v>
      </c>
      <c r="E16" s="60">
        <v>439454018</v>
      </c>
      <c r="F16" s="60">
        <v>5294285</v>
      </c>
      <c r="G16" s="60">
        <v>16059279</v>
      </c>
      <c r="H16" s="60">
        <v>14212827</v>
      </c>
      <c r="I16" s="60">
        <v>35566391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35566391</v>
      </c>
      <c r="W16" s="60">
        <v>109863505</v>
      </c>
      <c r="X16" s="60">
        <v>-74297114</v>
      </c>
      <c r="Y16" s="61">
        <v>-67.63</v>
      </c>
      <c r="Z16" s="62">
        <v>439454018</v>
      </c>
    </row>
    <row r="17" spans="1:26" ht="13.5">
      <c r="A17" s="58" t="s">
        <v>43</v>
      </c>
      <c r="B17" s="19">
        <v>55967745</v>
      </c>
      <c r="C17" s="19">
        <v>0</v>
      </c>
      <c r="D17" s="59">
        <v>144988484</v>
      </c>
      <c r="E17" s="60">
        <v>144988484</v>
      </c>
      <c r="F17" s="60">
        <v>4773815</v>
      </c>
      <c r="G17" s="60">
        <v>10269068</v>
      </c>
      <c r="H17" s="60">
        <v>8214974</v>
      </c>
      <c r="I17" s="60">
        <v>23257857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23257857</v>
      </c>
      <c r="W17" s="60">
        <v>36247121</v>
      </c>
      <c r="X17" s="60">
        <v>-12989264</v>
      </c>
      <c r="Y17" s="61">
        <v>-35.84</v>
      </c>
      <c r="Z17" s="62">
        <v>144988484</v>
      </c>
    </row>
    <row r="18" spans="1:26" ht="13.5">
      <c r="A18" s="70" t="s">
        <v>44</v>
      </c>
      <c r="B18" s="71">
        <f>SUM(B11:B17)</f>
        <v>367599363</v>
      </c>
      <c r="C18" s="71">
        <f>SUM(C11:C17)</f>
        <v>0</v>
      </c>
      <c r="D18" s="72">
        <f aca="true" t="shared" si="1" ref="D18:Z18">SUM(D11:D17)</f>
        <v>733470531</v>
      </c>
      <c r="E18" s="73">
        <f t="shared" si="1"/>
        <v>733470531</v>
      </c>
      <c r="F18" s="73">
        <f t="shared" si="1"/>
        <v>16878566</v>
      </c>
      <c r="G18" s="73">
        <f t="shared" si="1"/>
        <v>33179075</v>
      </c>
      <c r="H18" s="73">
        <f t="shared" si="1"/>
        <v>30075128</v>
      </c>
      <c r="I18" s="73">
        <f t="shared" si="1"/>
        <v>80132769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80132769</v>
      </c>
      <c r="W18" s="73">
        <f t="shared" si="1"/>
        <v>183367633</v>
      </c>
      <c r="X18" s="73">
        <f t="shared" si="1"/>
        <v>-103234864</v>
      </c>
      <c r="Y18" s="67">
        <f>+IF(W18&lt;&gt;0,(X18/W18)*100,0)</f>
        <v>-56.29939281596115</v>
      </c>
      <c r="Z18" s="74">
        <f t="shared" si="1"/>
        <v>733470531</v>
      </c>
    </row>
    <row r="19" spans="1:26" ht="13.5">
      <c r="A19" s="70" t="s">
        <v>45</v>
      </c>
      <c r="B19" s="75">
        <f>+B10-B18</f>
        <v>-30049403</v>
      </c>
      <c r="C19" s="75">
        <f>+C10-C18</f>
        <v>0</v>
      </c>
      <c r="D19" s="76">
        <f aca="true" t="shared" si="2" ref="D19:Z19">+D10-D18</f>
        <v>-399847440</v>
      </c>
      <c r="E19" s="77">
        <f t="shared" si="2"/>
        <v>-399847440</v>
      </c>
      <c r="F19" s="77">
        <f t="shared" si="2"/>
        <v>113511703</v>
      </c>
      <c r="G19" s="77">
        <f t="shared" si="2"/>
        <v>-31192700</v>
      </c>
      <c r="H19" s="77">
        <f t="shared" si="2"/>
        <v>-28988186</v>
      </c>
      <c r="I19" s="77">
        <f t="shared" si="2"/>
        <v>53330817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53330817</v>
      </c>
      <c r="W19" s="77">
        <f>IF(E10=E18,0,W10-W18)</f>
        <v>-99961860</v>
      </c>
      <c r="X19" s="77">
        <f t="shared" si="2"/>
        <v>153292677</v>
      </c>
      <c r="Y19" s="78">
        <f>+IF(W19&lt;&gt;0,(X19/W19)*100,0)</f>
        <v>-153.35116513438226</v>
      </c>
      <c r="Z19" s="79">
        <f t="shared" si="2"/>
        <v>-399847440</v>
      </c>
    </row>
    <row r="20" spans="1:26" ht="13.5">
      <c r="A20" s="58" t="s">
        <v>46</v>
      </c>
      <c r="B20" s="19">
        <v>6428</v>
      </c>
      <c r="C20" s="19">
        <v>0</v>
      </c>
      <c r="D20" s="59">
        <v>0</v>
      </c>
      <c r="E20" s="60">
        <v>0</v>
      </c>
      <c r="F20" s="60">
        <v>85728</v>
      </c>
      <c r="G20" s="60">
        <v>150855</v>
      </c>
      <c r="H20" s="60">
        <v>0</v>
      </c>
      <c r="I20" s="60">
        <v>236583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236583</v>
      </c>
      <c r="W20" s="60">
        <v>0</v>
      </c>
      <c r="X20" s="60">
        <v>236583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-30042975</v>
      </c>
      <c r="C22" s="86">
        <f>SUM(C19:C21)</f>
        <v>0</v>
      </c>
      <c r="D22" s="87">
        <f aca="true" t="shared" si="3" ref="D22:Z22">SUM(D19:D21)</f>
        <v>-399847440</v>
      </c>
      <c r="E22" s="88">
        <f t="shared" si="3"/>
        <v>-399847440</v>
      </c>
      <c r="F22" s="88">
        <f t="shared" si="3"/>
        <v>113597431</v>
      </c>
      <c r="G22" s="88">
        <f t="shared" si="3"/>
        <v>-31041845</v>
      </c>
      <c r="H22" s="88">
        <f t="shared" si="3"/>
        <v>-28988186</v>
      </c>
      <c r="I22" s="88">
        <f t="shared" si="3"/>
        <v>53567400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53567400</v>
      </c>
      <c r="W22" s="88">
        <f t="shared" si="3"/>
        <v>-99961860</v>
      </c>
      <c r="X22" s="88">
        <f t="shared" si="3"/>
        <v>153529260</v>
      </c>
      <c r="Y22" s="89">
        <f>+IF(W22&lt;&gt;0,(X22/W22)*100,0)</f>
        <v>-153.58783840156636</v>
      </c>
      <c r="Z22" s="90">
        <f t="shared" si="3"/>
        <v>-399847440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-30042975</v>
      </c>
      <c r="C24" s="75">
        <f>SUM(C22:C23)</f>
        <v>0</v>
      </c>
      <c r="D24" s="76">
        <f aca="true" t="shared" si="4" ref="D24:Z24">SUM(D22:D23)</f>
        <v>-399847440</v>
      </c>
      <c r="E24" s="77">
        <f t="shared" si="4"/>
        <v>-399847440</v>
      </c>
      <c r="F24" s="77">
        <f t="shared" si="4"/>
        <v>113597431</v>
      </c>
      <c r="G24" s="77">
        <f t="shared" si="4"/>
        <v>-31041845</v>
      </c>
      <c r="H24" s="77">
        <f t="shared" si="4"/>
        <v>-28988186</v>
      </c>
      <c r="I24" s="77">
        <f t="shared" si="4"/>
        <v>53567400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53567400</v>
      </c>
      <c r="W24" s="77">
        <f t="shared" si="4"/>
        <v>-99961860</v>
      </c>
      <c r="X24" s="77">
        <f t="shared" si="4"/>
        <v>153529260</v>
      </c>
      <c r="Y24" s="78">
        <f>+IF(W24&lt;&gt;0,(X24/W24)*100,0)</f>
        <v>-153.58783840156636</v>
      </c>
      <c r="Z24" s="79">
        <f t="shared" si="4"/>
        <v>-399847440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10023499</v>
      </c>
      <c r="C27" s="22">
        <v>0</v>
      </c>
      <c r="D27" s="99">
        <v>56338215</v>
      </c>
      <c r="E27" s="100">
        <v>56338215</v>
      </c>
      <c r="F27" s="100">
        <v>47754</v>
      </c>
      <c r="G27" s="100">
        <v>48123</v>
      </c>
      <c r="H27" s="100">
        <v>4190</v>
      </c>
      <c r="I27" s="100">
        <v>100067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100067</v>
      </c>
      <c r="W27" s="100">
        <v>14084554</v>
      </c>
      <c r="X27" s="100">
        <v>-13984487</v>
      </c>
      <c r="Y27" s="101">
        <v>-99.29</v>
      </c>
      <c r="Z27" s="102">
        <v>56338215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6428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10017071</v>
      </c>
      <c r="C31" s="19">
        <v>0</v>
      </c>
      <c r="D31" s="59">
        <v>56338215</v>
      </c>
      <c r="E31" s="60">
        <v>56338215</v>
      </c>
      <c r="F31" s="60">
        <v>47754</v>
      </c>
      <c r="G31" s="60">
        <v>48123</v>
      </c>
      <c r="H31" s="60">
        <v>4190</v>
      </c>
      <c r="I31" s="60">
        <v>100067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100067</v>
      </c>
      <c r="W31" s="60">
        <v>14084554</v>
      </c>
      <c r="X31" s="60">
        <v>-13984487</v>
      </c>
      <c r="Y31" s="61">
        <v>-99.29</v>
      </c>
      <c r="Z31" s="62">
        <v>56338215</v>
      </c>
    </row>
    <row r="32" spans="1:26" ht="13.5">
      <c r="A32" s="70" t="s">
        <v>54</v>
      </c>
      <c r="B32" s="22">
        <f>SUM(B28:B31)</f>
        <v>10023499</v>
      </c>
      <c r="C32" s="22">
        <f>SUM(C28:C31)</f>
        <v>0</v>
      </c>
      <c r="D32" s="99">
        <f aca="true" t="shared" si="5" ref="D32:Z32">SUM(D28:D31)</f>
        <v>56338215</v>
      </c>
      <c r="E32" s="100">
        <f t="shared" si="5"/>
        <v>56338215</v>
      </c>
      <c r="F32" s="100">
        <f t="shared" si="5"/>
        <v>47754</v>
      </c>
      <c r="G32" s="100">
        <f t="shared" si="5"/>
        <v>48123</v>
      </c>
      <c r="H32" s="100">
        <f t="shared" si="5"/>
        <v>4190</v>
      </c>
      <c r="I32" s="100">
        <f t="shared" si="5"/>
        <v>100067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100067</v>
      </c>
      <c r="W32" s="100">
        <f t="shared" si="5"/>
        <v>14084554</v>
      </c>
      <c r="X32" s="100">
        <f t="shared" si="5"/>
        <v>-13984487</v>
      </c>
      <c r="Y32" s="101">
        <f>+IF(W32&lt;&gt;0,(X32/W32)*100,0)</f>
        <v>-99.28952666871808</v>
      </c>
      <c r="Z32" s="102">
        <f t="shared" si="5"/>
        <v>56338215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675107680</v>
      </c>
      <c r="C35" s="19">
        <v>0</v>
      </c>
      <c r="D35" s="59">
        <v>371168087</v>
      </c>
      <c r="E35" s="60">
        <v>371168087</v>
      </c>
      <c r="F35" s="60">
        <v>768979597</v>
      </c>
      <c r="G35" s="60">
        <v>741854256</v>
      </c>
      <c r="H35" s="60">
        <v>711227869</v>
      </c>
      <c r="I35" s="60">
        <v>711227869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711227869</v>
      </c>
      <c r="W35" s="60">
        <v>92792022</v>
      </c>
      <c r="X35" s="60">
        <v>618435847</v>
      </c>
      <c r="Y35" s="61">
        <v>666.48</v>
      </c>
      <c r="Z35" s="62">
        <v>371168087</v>
      </c>
    </row>
    <row r="36" spans="1:26" ht="13.5">
      <c r="A36" s="58" t="s">
        <v>57</v>
      </c>
      <c r="B36" s="19">
        <v>123271823</v>
      </c>
      <c r="C36" s="19">
        <v>0</v>
      </c>
      <c r="D36" s="59">
        <v>143768164</v>
      </c>
      <c r="E36" s="60">
        <v>143768164</v>
      </c>
      <c r="F36" s="60">
        <v>125659174</v>
      </c>
      <c r="G36" s="60">
        <v>122017456</v>
      </c>
      <c r="H36" s="60">
        <v>121339974</v>
      </c>
      <c r="I36" s="60">
        <v>121339974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121339974</v>
      </c>
      <c r="W36" s="60">
        <v>35942041</v>
      </c>
      <c r="X36" s="60">
        <v>85397933</v>
      </c>
      <c r="Y36" s="61">
        <v>237.6</v>
      </c>
      <c r="Z36" s="62">
        <v>143768164</v>
      </c>
    </row>
    <row r="37" spans="1:26" ht="13.5">
      <c r="A37" s="58" t="s">
        <v>58</v>
      </c>
      <c r="B37" s="19">
        <v>65499876</v>
      </c>
      <c r="C37" s="19">
        <v>0</v>
      </c>
      <c r="D37" s="59">
        <v>42629900</v>
      </c>
      <c r="E37" s="60">
        <v>42629900</v>
      </c>
      <c r="F37" s="60">
        <v>43927857</v>
      </c>
      <c r="G37" s="60">
        <v>48436500</v>
      </c>
      <c r="H37" s="60">
        <v>46120815</v>
      </c>
      <c r="I37" s="60">
        <v>46120815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46120815</v>
      </c>
      <c r="W37" s="60">
        <v>10657475</v>
      </c>
      <c r="X37" s="60">
        <v>35463340</v>
      </c>
      <c r="Y37" s="61">
        <v>332.76</v>
      </c>
      <c r="Z37" s="62">
        <v>42629900</v>
      </c>
    </row>
    <row r="38" spans="1:26" ht="13.5">
      <c r="A38" s="58" t="s">
        <v>59</v>
      </c>
      <c r="B38" s="19">
        <v>43633178</v>
      </c>
      <c r="C38" s="19">
        <v>0</v>
      </c>
      <c r="D38" s="59">
        <v>42011224</v>
      </c>
      <c r="E38" s="60">
        <v>42011224</v>
      </c>
      <c r="F38" s="60">
        <v>41165155</v>
      </c>
      <c r="G38" s="60">
        <v>43633178</v>
      </c>
      <c r="H38" s="60">
        <v>43633178</v>
      </c>
      <c r="I38" s="60">
        <v>43633178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43633178</v>
      </c>
      <c r="W38" s="60">
        <v>10502806</v>
      </c>
      <c r="X38" s="60">
        <v>33130372</v>
      </c>
      <c r="Y38" s="61">
        <v>315.44</v>
      </c>
      <c r="Z38" s="62">
        <v>42011224</v>
      </c>
    </row>
    <row r="39" spans="1:26" ht="13.5">
      <c r="A39" s="58" t="s">
        <v>60</v>
      </c>
      <c r="B39" s="19">
        <v>689246449</v>
      </c>
      <c r="C39" s="19">
        <v>0</v>
      </c>
      <c r="D39" s="59">
        <v>430295127</v>
      </c>
      <c r="E39" s="60">
        <v>430295127</v>
      </c>
      <c r="F39" s="60">
        <v>809545759</v>
      </c>
      <c r="G39" s="60">
        <v>771802034</v>
      </c>
      <c r="H39" s="60">
        <v>742813850</v>
      </c>
      <c r="I39" s="60">
        <v>742813850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742813850</v>
      </c>
      <c r="W39" s="60">
        <v>107573782</v>
      </c>
      <c r="X39" s="60">
        <v>635240068</v>
      </c>
      <c r="Y39" s="61">
        <v>590.52</v>
      </c>
      <c r="Z39" s="62">
        <v>430295127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12108766</v>
      </c>
      <c r="C42" s="19">
        <v>0</v>
      </c>
      <c r="D42" s="59">
        <v>-392966747</v>
      </c>
      <c r="E42" s="60">
        <v>-392966747</v>
      </c>
      <c r="F42" s="60">
        <v>99958791</v>
      </c>
      <c r="G42" s="60">
        <v>-25631778</v>
      </c>
      <c r="H42" s="60">
        <v>-25110888</v>
      </c>
      <c r="I42" s="60">
        <v>49216125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49216125</v>
      </c>
      <c r="W42" s="60">
        <v>6440287</v>
      </c>
      <c r="X42" s="60">
        <v>42775838</v>
      </c>
      <c r="Y42" s="61">
        <v>664.19</v>
      </c>
      <c r="Z42" s="62">
        <v>-392966747</v>
      </c>
    </row>
    <row r="43" spans="1:26" ht="13.5">
      <c r="A43" s="58" t="s">
        <v>63</v>
      </c>
      <c r="B43" s="19">
        <v>-211953</v>
      </c>
      <c r="C43" s="19">
        <v>0</v>
      </c>
      <c r="D43" s="59">
        <v>-50405433</v>
      </c>
      <c r="E43" s="60">
        <v>-50405433</v>
      </c>
      <c r="F43" s="60">
        <v>-47754</v>
      </c>
      <c r="G43" s="60">
        <v>-95877</v>
      </c>
      <c r="H43" s="60">
        <v>-100067</v>
      </c>
      <c r="I43" s="60">
        <v>-243698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-243698</v>
      </c>
      <c r="W43" s="60">
        <v>-6310009</v>
      </c>
      <c r="X43" s="60">
        <v>6066311</v>
      </c>
      <c r="Y43" s="61">
        <v>-96.14</v>
      </c>
      <c r="Z43" s="62">
        <v>-50405433</v>
      </c>
    </row>
    <row r="44" spans="1:26" ht="13.5">
      <c r="A44" s="58" t="s">
        <v>64</v>
      </c>
      <c r="B44" s="19">
        <v>6107206</v>
      </c>
      <c r="C44" s="19">
        <v>0</v>
      </c>
      <c r="D44" s="59">
        <v>-4874306</v>
      </c>
      <c r="E44" s="60">
        <v>-4874306</v>
      </c>
      <c r="F44" s="60">
        <v>0</v>
      </c>
      <c r="G44" s="60">
        <v>0</v>
      </c>
      <c r="H44" s="60">
        <v>-1542534</v>
      </c>
      <c r="I44" s="60">
        <v>-1542534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-1542534</v>
      </c>
      <c r="W44" s="60">
        <v>-1082153</v>
      </c>
      <c r="X44" s="60">
        <v>-460381</v>
      </c>
      <c r="Y44" s="61">
        <v>42.54</v>
      </c>
      <c r="Z44" s="62">
        <v>-4874306</v>
      </c>
    </row>
    <row r="45" spans="1:26" ht="13.5">
      <c r="A45" s="70" t="s">
        <v>65</v>
      </c>
      <c r="B45" s="22">
        <v>18004019</v>
      </c>
      <c r="C45" s="22">
        <v>0</v>
      </c>
      <c r="D45" s="99">
        <v>67425335</v>
      </c>
      <c r="E45" s="100">
        <v>67425335</v>
      </c>
      <c r="F45" s="100">
        <v>565963264</v>
      </c>
      <c r="G45" s="100">
        <v>540235609</v>
      </c>
      <c r="H45" s="100">
        <v>513482120</v>
      </c>
      <c r="I45" s="100">
        <v>513482120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513482120</v>
      </c>
      <c r="W45" s="100">
        <v>514719946</v>
      </c>
      <c r="X45" s="100">
        <v>-1237826</v>
      </c>
      <c r="Y45" s="101">
        <v>-0.24</v>
      </c>
      <c r="Z45" s="102">
        <v>67425335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10978370</v>
      </c>
      <c r="C49" s="52">
        <v>0</v>
      </c>
      <c r="D49" s="129">
        <v>32109</v>
      </c>
      <c r="E49" s="54">
        <v>14296</v>
      </c>
      <c r="F49" s="54">
        <v>0</v>
      </c>
      <c r="G49" s="54">
        <v>0</v>
      </c>
      <c r="H49" s="54">
        <v>0</v>
      </c>
      <c r="I49" s="54">
        <v>19433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18975</v>
      </c>
      <c r="W49" s="54">
        <v>13034</v>
      </c>
      <c r="X49" s="54">
        <v>0</v>
      </c>
      <c r="Y49" s="54">
        <v>0</v>
      </c>
      <c r="Z49" s="130">
        <v>11076217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8105646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8105646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100.07999999999998</v>
      </c>
      <c r="E58" s="7">
        <f t="shared" si="6"/>
        <v>100.07999999999998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100.07999999999998</v>
      </c>
      <c r="X58" s="7">
        <f t="shared" si="6"/>
        <v>0</v>
      </c>
      <c r="Y58" s="7">
        <f t="shared" si="6"/>
        <v>0</v>
      </c>
      <c r="Z58" s="8">
        <f t="shared" si="6"/>
        <v>100.07999999999998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100.07999999999998</v>
      </c>
      <c r="E66" s="16">
        <f t="shared" si="7"/>
        <v>100.07999999999998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100.07999999999998</v>
      </c>
      <c r="X66" s="16">
        <f t="shared" si="7"/>
        <v>0</v>
      </c>
      <c r="Y66" s="16">
        <f t="shared" si="7"/>
        <v>0</v>
      </c>
      <c r="Z66" s="17">
        <f t="shared" si="7"/>
        <v>100.07999999999998</v>
      </c>
    </row>
    <row r="67" spans="1:26" ht="13.5" hidden="1">
      <c r="A67" s="41" t="s">
        <v>285</v>
      </c>
      <c r="B67" s="24">
        <v>1025</v>
      </c>
      <c r="C67" s="24"/>
      <c r="D67" s="25">
        <v>5000</v>
      </c>
      <c r="E67" s="26">
        <v>5000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1250</v>
      </c>
      <c r="X67" s="26"/>
      <c r="Y67" s="25"/>
      <c r="Z67" s="27">
        <v>5000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1025</v>
      </c>
      <c r="C75" s="28"/>
      <c r="D75" s="29">
        <v>5000</v>
      </c>
      <c r="E75" s="30">
        <v>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1250</v>
      </c>
      <c r="X75" s="30"/>
      <c r="Y75" s="29"/>
      <c r="Z75" s="31">
        <v>5000</v>
      </c>
    </row>
    <row r="76" spans="1:26" ht="13.5" hidden="1">
      <c r="A76" s="42" t="s">
        <v>286</v>
      </c>
      <c r="B76" s="32">
        <v>1025</v>
      </c>
      <c r="C76" s="32"/>
      <c r="D76" s="33">
        <v>5004</v>
      </c>
      <c r="E76" s="34">
        <v>5004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1251</v>
      </c>
      <c r="X76" s="34"/>
      <c r="Y76" s="33"/>
      <c r="Z76" s="35">
        <v>5004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1025</v>
      </c>
      <c r="C84" s="28"/>
      <c r="D84" s="29">
        <v>5004</v>
      </c>
      <c r="E84" s="30">
        <v>5004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1251</v>
      </c>
      <c r="X84" s="30"/>
      <c r="Y84" s="29"/>
      <c r="Z84" s="31">
        <v>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3251135</v>
      </c>
      <c r="D40" s="344">
        <f t="shared" si="9"/>
        <v>0</v>
      </c>
      <c r="E40" s="343">
        <f t="shared" si="9"/>
        <v>6324171</v>
      </c>
      <c r="F40" s="345">
        <f t="shared" si="9"/>
        <v>6324171</v>
      </c>
      <c r="G40" s="345">
        <f t="shared" si="9"/>
        <v>15314</v>
      </c>
      <c r="H40" s="343">
        <f t="shared" si="9"/>
        <v>121831</v>
      </c>
      <c r="I40" s="343">
        <f t="shared" si="9"/>
        <v>221367</v>
      </c>
      <c r="J40" s="345">
        <f t="shared" si="9"/>
        <v>358512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358512</v>
      </c>
      <c r="X40" s="343">
        <f t="shared" si="9"/>
        <v>1581042</v>
      </c>
      <c r="Y40" s="345">
        <f t="shared" si="9"/>
        <v>-1222530</v>
      </c>
      <c r="Z40" s="336">
        <f>+IF(X40&lt;&gt;0,+(Y40/X40)*100,0)</f>
        <v>-77.3243215550251</v>
      </c>
      <c r="AA40" s="350">
        <f>SUM(AA41:AA49)</f>
        <v>6324171</v>
      </c>
    </row>
    <row r="41" spans="1:27" ht="13.5">
      <c r="A41" s="361" t="s">
        <v>247</v>
      </c>
      <c r="B41" s="142"/>
      <c r="C41" s="362">
        <v>334585</v>
      </c>
      <c r="D41" s="363"/>
      <c r="E41" s="362">
        <v>1467061</v>
      </c>
      <c r="F41" s="364">
        <v>1467061</v>
      </c>
      <c r="G41" s="364">
        <v>391</v>
      </c>
      <c r="H41" s="362">
        <v>18524</v>
      </c>
      <c r="I41" s="362">
        <v>34224</v>
      </c>
      <c r="J41" s="364">
        <v>53139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53139</v>
      </c>
      <c r="X41" s="362">
        <v>366765</v>
      </c>
      <c r="Y41" s="364">
        <v>-313626</v>
      </c>
      <c r="Z41" s="365">
        <v>-85.51</v>
      </c>
      <c r="AA41" s="366">
        <v>1467061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115279</v>
      </c>
      <c r="J42" s="53">
        <f t="shared" si="10"/>
        <v>115279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115279</v>
      </c>
      <c r="X42" s="54">
        <f t="shared" si="10"/>
        <v>0</v>
      </c>
      <c r="Y42" s="53">
        <f t="shared" si="10"/>
        <v>115279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25785</v>
      </c>
      <c r="D43" s="369"/>
      <c r="E43" s="305">
        <v>109929</v>
      </c>
      <c r="F43" s="370">
        <v>109929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27482</v>
      </c>
      <c r="Y43" s="370">
        <v>-27482</v>
      </c>
      <c r="Z43" s="371">
        <v>-100</v>
      </c>
      <c r="AA43" s="303">
        <v>109929</v>
      </c>
    </row>
    <row r="44" spans="1:27" ht="13.5">
      <c r="A44" s="361" t="s">
        <v>250</v>
      </c>
      <c r="B44" s="136"/>
      <c r="C44" s="60">
        <v>12472</v>
      </c>
      <c r="D44" s="368"/>
      <c r="E44" s="54">
        <v>19101</v>
      </c>
      <c r="F44" s="53">
        <v>19101</v>
      </c>
      <c r="G44" s="53"/>
      <c r="H44" s="54">
        <v>95451</v>
      </c>
      <c r="I44" s="54">
        <v>57681</v>
      </c>
      <c r="J44" s="53">
        <v>153132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153132</v>
      </c>
      <c r="X44" s="54">
        <v>4775</v>
      </c>
      <c r="Y44" s="53">
        <v>148357</v>
      </c>
      <c r="Z44" s="94">
        <v>3106.95</v>
      </c>
      <c r="AA44" s="95">
        <v>19101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2878293</v>
      </c>
      <c r="D47" s="368"/>
      <c r="E47" s="54">
        <v>4291000</v>
      </c>
      <c r="F47" s="53">
        <v>4291000</v>
      </c>
      <c r="G47" s="53">
        <v>14923</v>
      </c>
      <c r="H47" s="54">
        <v>7856</v>
      </c>
      <c r="I47" s="54">
        <v>14183</v>
      </c>
      <c r="J47" s="53">
        <v>36962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36962</v>
      </c>
      <c r="X47" s="54">
        <v>1072750</v>
      </c>
      <c r="Y47" s="53">
        <v>-1035788</v>
      </c>
      <c r="Z47" s="94">
        <v>-96.55</v>
      </c>
      <c r="AA47" s="95">
        <v>4291000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437080</v>
      </c>
      <c r="F49" s="53">
        <v>437080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109270</v>
      </c>
      <c r="Y49" s="53">
        <v>-109270</v>
      </c>
      <c r="Z49" s="94">
        <v>-100</v>
      </c>
      <c r="AA49" s="95">
        <v>437080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918336</v>
      </c>
      <c r="D57" s="344">
        <f aca="true" t="shared" si="13" ref="D57:AA57">+D58</f>
        <v>0</v>
      </c>
      <c r="E57" s="343">
        <f t="shared" si="13"/>
        <v>1247715</v>
      </c>
      <c r="F57" s="345">
        <f t="shared" si="13"/>
        <v>1247715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311929</v>
      </c>
      <c r="Y57" s="345">
        <f t="shared" si="13"/>
        <v>-311929</v>
      </c>
      <c r="Z57" s="336">
        <f>+IF(X57&lt;&gt;0,+(Y57/X57)*100,0)</f>
        <v>-100</v>
      </c>
      <c r="AA57" s="350">
        <f t="shared" si="13"/>
        <v>1247715</v>
      </c>
    </row>
    <row r="58" spans="1:27" ht="13.5">
      <c r="A58" s="361" t="s">
        <v>216</v>
      </c>
      <c r="B58" s="136"/>
      <c r="C58" s="60">
        <v>918336</v>
      </c>
      <c r="D58" s="340"/>
      <c r="E58" s="60">
        <v>1247715</v>
      </c>
      <c r="F58" s="59">
        <v>1247715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311929</v>
      </c>
      <c r="Y58" s="59">
        <v>-311929</v>
      </c>
      <c r="Z58" s="61">
        <v>-100</v>
      </c>
      <c r="AA58" s="62">
        <v>1247715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4169471</v>
      </c>
      <c r="D60" s="346">
        <f t="shared" si="14"/>
        <v>0</v>
      </c>
      <c r="E60" s="219">
        <f t="shared" si="14"/>
        <v>7571886</v>
      </c>
      <c r="F60" s="264">
        <f t="shared" si="14"/>
        <v>7571886</v>
      </c>
      <c r="G60" s="264">
        <f t="shared" si="14"/>
        <v>15314</v>
      </c>
      <c r="H60" s="219">
        <f t="shared" si="14"/>
        <v>121831</v>
      </c>
      <c r="I60" s="219">
        <f t="shared" si="14"/>
        <v>221367</v>
      </c>
      <c r="J60" s="264">
        <f t="shared" si="14"/>
        <v>358512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358512</v>
      </c>
      <c r="X60" s="219">
        <f t="shared" si="14"/>
        <v>1892971</v>
      </c>
      <c r="Y60" s="264">
        <f t="shared" si="14"/>
        <v>-1534459</v>
      </c>
      <c r="Z60" s="337">
        <f>+IF(X60&lt;&gt;0,+(Y60/X60)*100,0)</f>
        <v>-81.060882602005</v>
      </c>
      <c r="AA60" s="232">
        <f>+AA57+AA54+AA51+AA40+AA37+AA34+AA22+AA5</f>
        <v>7571886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115279</v>
      </c>
      <c r="J62" s="349">
        <f t="shared" si="15"/>
        <v>115279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115279</v>
      </c>
      <c r="X62" s="347">
        <f t="shared" si="15"/>
        <v>0</v>
      </c>
      <c r="Y62" s="349">
        <f t="shared" si="15"/>
        <v>115279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>
        <v>115279</v>
      </c>
      <c r="J64" s="59">
        <v>115279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115279</v>
      </c>
      <c r="X64" s="60"/>
      <c r="Y64" s="59">
        <v>115279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336556388</v>
      </c>
      <c r="D5" s="153">
        <f>SUM(D6:D8)</f>
        <v>0</v>
      </c>
      <c r="E5" s="154">
        <f t="shared" si="0"/>
        <v>332733091</v>
      </c>
      <c r="F5" s="100">
        <f t="shared" si="0"/>
        <v>332733091</v>
      </c>
      <c r="G5" s="100">
        <f t="shared" si="0"/>
        <v>130475997</v>
      </c>
      <c r="H5" s="100">
        <f t="shared" si="0"/>
        <v>2137230</v>
      </c>
      <c r="I5" s="100">
        <f t="shared" si="0"/>
        <v>1086942</v>
      </c>
      <c r="J5" s="100">
        <f t="shared" si="0"/>
        <v>133700169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133700169</v>
      </c>
      <c r="X5" s="100">
        <f t="shared" si="0"/>
        <v>83183273</v>
      </c>
      <c r="Y5" s="100">
        <f t="shared" si="0"/>
        <v>50516896</v>
      </c>
      <c r="Z5" s="137">
        <f>+IF(X5&lt;&gt;0,+(Y5/X5)*100,0)</f>
        <v>60.729632506766116</v>
      </c>
      <c r="AA5" s="153">
        <f>SUM(AA6:AA8)</f>
        <v>332733091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>
        <v>-1381</v>
      </c>
      <c r="I6" s="60">
        <v>1000</v>
      </c>
      <c r="J6" s="60">
        <v>-381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-381</v>
      </c>
      <c r="X6" s="60"/>
      <c r="Y6" s="60">
        <v>-381</v>
      </c>
      <c r="Z6" s="140">
        <v>0</v>
      </c>
      <c r="AA6" s="155"/>
    </row>
    <row r="7" spans="1:27" ht="13.5">
      <c r="A7" s="138" t="s">
        <v>76</v>
      </c>
      <c r="B7" s="136"/>
      <c r="C7" s="157">
        <v>336556388</v>
      </c>
      <c r="D7" s="157"/>
      <c r="E7" s="158">
        <v>332733091</v>
      </c>
      <c r="F7" s="159">
        <v>332733091</v>
      </c>
      <c r="G7" s="159">
        <v>130475997</v>
      </c>
      <c r="H7" s="159">
        <v>2138611</v>
      </c>
      <c r="I7" s="159">
        <v>1085942</v>
      </c>
      <c r="J7" s="159">
        <v>133700550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133700550</v>
      </c>
      <c r="X7" s="159">
        <v>83183273</v>
      </c>
      <c r="Y7" s="159">
        <v>50517277</v>
      </c>
      <c r="Z7" s="141">
        <v>60.73</v>
      </c>
      <c r="AA7" s="157">
        <v>332733091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1000000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222500</v>
      </c>
      <c r="Y15" s="100">
        <f t="shared" si="2"/>
        <v>-222500</v>
      </c>
      <c r="Z15" s="137">
        <f>+IF(X15&lt;&gt;0,+(Y15/X15)*100,0)</f>
        <v>-100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1000000</v>
      </c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222500</v>
      </c>
      <c r="Y16" s="60">
        <v>-222500</v>
      </c>
      <c r="Z16" s="140">
        <v>-100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337556388</v>
      </c>
      <c r="D25" s="168">
        <f>+D5+D9+D15+D19+D24</f>
        <v>0</v>
      </c>
      <c r="E25" s="169">
        <f t="shared" si="4"/>
        <v>333623091</v>
      </c>
      <c r="F25" s="73">
        <f t="shared" si="4"/>
        <v>333623091</v>
      </c>
      <c r="G25" s="73">
        <f t="shared" si="4"/>
        <v>130475997</v>
      </c>
      <c r="H25" s="73">
        <f t="shared" si="4"/>
        <v>2137230</v>
      </c>
      <c r="I25" s="73">
        <f t="shared" si="4"/>
        <v>1086942</v>
      </c>
      <c r="J25" s="73">
        <f t="shared" si="4"/>
        <v>133700169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133700169</v>
      </c>
      <c r="X25" s="73">
        <f t="shared" si="4"/>
        <v>83405773</v>
      </c>
      <c r="Y25" s="73">
        <f t="shared" si="4"/>
        <v>50294396</v>
      </c>
      <c r="Z25" s="170">
        <f>+IF(X25&lt;&gt;0,+(Y25/X25)*100,0)</f>
        <v>60.30085711213299</v>
      </c>
      <c r="AA25" s="168">
        <f>+AA5+AA9+AA15+AA19+AA24</f>
        <v>333623091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74711112</v>
      </c>
      <c r="D28" s="153">
        <f>SUM(D29:D31)</f>
        <v>0</v>
      </c>
      <c r="E28" s="154">
        <f t="shared" si="5"/>
        <v>162828599</v>
      </c>
      <c r="F28" s="100">
        <f t="shared" si="5"/>
        <v>162828599</v>
      </c>
      <c r="G28" s="100">
        <f t="shared" si="5"/>
        <v>5091697</v>
      </c>
      <c r="H28" s="100">
        <f t="shared" si="5"/>
        <v>7431237</v>
      </c>
      <c r="I28" s="100">
        <f t="shared" si="5"/>
        <v>9169668</v>
      </c>
      <c r="J28" s="100">
        <f t="shared" si="5"/>
        <v>21692602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21692602</v>
      </c>
      <c r="X28" s="100">
        <f t="shared" si="5"/>
        <v>40707150</v>
      </c>
      <c r="Y28" s="100">
        <f t="shared" si="5"/>
        <v>-19014548</v>
      </c>
      <c r="Z28" s="137">
        <f>+IF(X28&lt;&gt;0,+(Y28/X28)*100,0)</f>
        <v>-46.710585241167706</v>
      </c>
      <c r="AA28" s="153">
        <f>SUM(AA29:AA31)</f>
        <v>162828599</v>
      </c>
    </row>
    <row r="29" spans="1:27" ht="13.5">
      <c r="A29" s="138" t="s">
        <v>75</v>
      </c>
      <c r="B29" s="136"/>
      <c r="C29" s="155">
        <v>38390763</v>
      </c>
      <c r="D29" s="155"/>
      <c r="E29" s="156">
        <v>73731367</v>
      </c>
      <c r="F29" s="60">
        <v>73731367</v>
      </c>
      <c r="G29" s="60">
        <v>3004159</v>
      </c>
      <c r="H29" s="60">
        <v>4570151</v>
      </c>
      <c r="I29" s="60">
        <v>4691575</v>
      </c>
      <c r="J29" s="60">
        <v>12265885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12265885</v>
      </c>
      <c r="X29" s="60">
        <v>18432842</v>
      </c>
      <c r="Y29" s="60">
        <v>-6166957</v>
      </c>
      <c r="Z29" s="140">
        <v>-33.46</v>
      </c>
      <c r="AA29" s="155">
        <v>73731367</v>
      </c>
    </row>
    <row r="30" spans="1:27" ht="13.5">
      <c r="A30" s="138" t="s">
        <v>76</v>
      </c>
      <c r="B30" s="136"/>
      <c r="C30" s="157">
        <v>15188511</v>
      </c>
      <c r="D30" s="157"/>
      <c r="E30" s="158">
        <v>37397637</v>
      </c>
      <c r="F30" s="159">
        <v>37397637</v>
      </c>
      <c r="G30" s="159">
        <v>710953</v>
      </c>
      <c r="H30" s="159">
        <v>770616</v>
      </c>
      <c r="I30" s="159">
        <v>2822700</v>
      </c>
      <c r="J30" s="159">
        <v>4304269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4304269</v>
      </c>
      <c r="X30" s="159">
        <v>9349409</v>
      </c>
      <c r="Y30" s="159">
        <v>-5045140</v>
      </c>
      <c r="Z30" s="141">
        <v>-53.96</v>
      </c>
      <c r="AA30" s="157">
        <v>37397637</v>
      </c>
    </row>
    <row r="31" spans="1:27" ht="13.5">
      <c r="A31" s="138" t="s">
        <v>77</v>
      </c>
      <c r="B31" s="136"/>
      <c r="C31" s="155">
        <v>21131838</v>
      </c>
      <c r="D31" s="155"/>
      <c r="E31" s="156">
        <v>51699595</v>
      </c>
      <c r="F31" s="60">
        <v>51699595</v>
      </c>
      <c r="G31" s="60">
        <v>1376585</v>
      </c>
      <c r="H31" s="60">
        <v>2090470</v>
      </c>
      <c r="I31" s="60">
        <v>1655393</v>
      </c>
      <c r="J31" s="60">
        <v>5122448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5122448</v>
      </c>
      <c r="X31" s="60">
        <v>12924899</v>
      </c>
      <c r="Y31" s="60">
        <v>-7802451</v>
      </c>
      <c r="Z31" s="140">
        <v>-60.37</v>
      </c>
      <c r="AA31" s="155">
        <v>51699595</v>
      </c>
    </row>
    <row r="32" spans="1:27" ht="13.5">
      <c r="A32" s="135" t="s">
        <v>78</v>
      </c>
      <c r="B32" s="136"/>
      <c r="C32" s="153">
        <f aca="true" t="shared" si="6" ref="C32:Y32">SUM(C33:C37)</f>
        <v>25290621</v>
      </c>
      <c r="D32" s="153">
        <f>SUM(D33:D37)</f>
        <v>0</v>
      </c>
      <c r="E32" s="154">
        <f t="shared" si="6"/>
        <v>47138108</v>
      </c>
      <c r="F32" s="100">
        <f t="shared" si="6"/>
        <v>47138108</v>
      </c>
      <c r="G32" s="100">
        <f t="shared" si="6"/>
        <v>1518719</v>
      </c>
      <c r="H32" s="100">
        <f t="shared" si="6"/>
        <v>1914859</v>
      </c>
      <c r="I32" s="100">
        <f t="shared" si="6"/>
        <v>2689865</v>
      </c>
      <c r="J32" s="100">
        <f t="shared" si="6"/>
        <v>6123443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6123443</v>
      </c>
      <c r="X32" s="100">
        <f t="shared" si="6"/>
        <v>11784527</v>
      </c>
      <c r="Y32" s="100">
        <f t="shared" si="6"/>
        <v>-5661084</v>
      </c>
      <c r="Z32" s="137">
        <f>+IF(X32&lt;&gt;0,+(Y32/X32)*100,0)</f>
        <v>-48.03827934714732</v>
      </c>
      <c r="AA32" s="153">
        <f>SUM(AA33:AA37)</f>
        <v>47138108</v>
      </c>
    </row>
    <row r="33" spans="1:27" ht="13.5">
      <c r="A33" s="138" t="s">
        <v>79</v>
      </c>
      <c r="B33" s="136"/>
      <c r="C33" s="155">
        <v>10583671</v>
      </c>
      <c r="D33" s="155"/>
      <c r="E33" s="156">
        <v>13639328</v>
      </c>
      <c r="F33" s="60">
        <v>13639328</v>
      </c>
      <c r="G33" s="60">
        <v>358809</v>
      </c>
      <c r="H33" s="60">
        <v>354422</v>
      </c>
      <c r="I33" s="60">
        <v>636921</v>
      </c>
      <c r="J33" s="60">
        <v>1350152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1350152</v>
      </c>
      <c r="X33" s="60">
        <v>3409832</v>
      </c>
      <c r="Y33" s="60">
        <v>-2059680</v>
      </c>
      <c r="Z33" s="140">
        <v>-60.4</v>
      </c>
      <c r="AA33" s="155">
        <v>13639328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14706950</v>
      </c>
      <c r="D35" s="155"/>
      <c r="E35" s="156">
        <v>33498780</v>
      </c>
      <c r="F35" s="60">
        <v>33498780</v>
      </c>
      <c r="G35" s="60">
        <v>1159910</v>
      </c>
      <c r="H35" s="60">
        <v>1560437</v>
      </c>
      <c r="I35" s="60">
        <v>2052944</v>
      </c>
      <c r="J35" s="60">
        <v>4773291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4773291</v>
      </c>
      <c r="X35" s="60">
        <v>8374695</v>
      </c>
      <c r="Y35" s="60">
        <v>-3601404</v>
      </c>
      <c r="Z35" s="140">
        <v>-43</v>
      </c>
      <c r="AA35" s="155">
        <v>33498780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266484085</v>
      </c>
      <c r="D38" s="153">
        <f>SUM(D39:D41)</f>
        <v>0</v>
      </c>
      <c r="E38" s="154">
        <f t="shared" si="7"/>
        <v>507992682</v>
      </c>
      <c r="F38" s="100">
        <f t="shared" si="7"/>
        <v>507992682</v>
      </c>
      <c r="G38" s="100">
        <f t="shared" si="7"/>
        <v>9948116</v>
      </c>
      <c r="H38" s="100">
        <f t="shared" si="7"/>
        <v>23700512</v>
      </c>
      <c r="I38" s="100">
        <f t="shared" si="7"/>
        <v>18129305</v>
      </c>
      <c r="J38" s="100">
        <f t="shared" si="7"/>
        <v>51777933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51777933</v>
      </c>
      <c r="X38" s="100">
        <f t="shared" si="7"/>
        <v>126998171</v>
      </c>
      <c r="Y38" s="100">
        <f t="shared" si="7"/>
        <v>-75220238</v>
      </c>
      <c r="Z38" s="137">
        <f>+IF(X38&lt;&gt;0,+(Y38/X38)*100,0)</f>
        <v>-59.22938685471305</v>
      </c>
      <c r="AA38" s="153">
        <f>SUM(AA39:AA41)</f>
        <v>507992682</v>
      </c>
    </row>
    <row r="39" spans="1:27" ht="13.5">
      <c r="A39" s="138" t="s">
        <v>85</v>
      </c>
      <c r="B39" s="136"/>
      <c r="C39" s="155">
        <v>234610160</v>
      </c>
      <c r="D39" s="155"/>
      <c r="E39" s="156">
        <v>446677405</v>
      </c>
      <c r="F39" s="60">
        <v>446677405</v>
      </c>
      <c r="G39" s="60">
        <v>7090809</v>
      </c>
      <c r="H39" s="60">
        <v>17438471</v>
      </c>
      <c r="I39" s="60">
        <v>14872099</v>
      </c>
      <c r="J39" s="60">
        <v>39401379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39401379</v>
      </c>
      <c r="X39" s="60">
        <v>111669351</v>
      </c>
      <c r="Y39" s="60">
        <v>-72267972</v>
      </c>
      <c r="Z39" s="140">
        <v>-64.72</v>
      </c>
      <c r="AA39" s="155">
        <v>446677405</v>
      </c>
    </row>
    <row r="40" spans="1:27" ht="13.5">
      <c r="A40" s="138" t="s">
        <v>86</v>
      </c>
      <c r="B40" s="136"/>
      <c r="C40" s="155">
        <v>31287056</v>
      </c>
      <c r="D40" s="155"/>
      <c r="E40" s="156">
        <v>33574122</v>
      </c>
      <c r="F40" s="60">
        <v>33574122</v>
      </c>
      <c r="G40" s="60">
        <v>2783471</v>
      </c>
      <c r="H40" s="60">
        <v>6166322</v>
      </c>
      <c r="I40" s="60">
        <v>2983903</v>
      </c>
      <c r="J40" s="60">
        <v>11933696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11933696</v>
      </c>
      <c r="X40" s="60">
        <v>8393531</v>
      </c>
      <c r="Y40" s="60">
        <v>3540165</v>
      </c>
      <c r="Z40" s="140">
        <v>42.18</v>
      </c>
      <c r="AA40" s="155">
        <v>33574122</v>
      </c>
    </row>
    <row r="41" spans="1:27" ht="13.5">
      <c r="A41" s="138" t="s">
        <v>87</v>
      </c>
      <c r="B41" s="136"/>
      <c r="C41" s="155">
        <v>586869</v>
      </c>
      <c r="D41" s="155"/>
      <c r="E41" s="156">
        <v>27741155</v>
      </c>
      <c r="F41" s="60">
        <v>27741155</v>
      </c>
      <c r="G41" s="60">
        <v>73836</v>
      </c>
      <c r="H41" s="60">
        <v>95719</v>
      </c>
      <c r="I41" s="60">
        <v>273303</v>
      </c>
      <c r="J41" s="60">
        <v>442858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442858</v>
      </c>
      <c r="X41" s="60">
        <v>6935289</v>
      </c>
      <c r="Y41" s="60">
        <v>-6492431</v>
      </c>
      <c r="Z41" s="140">
        <v>-93.61</v>
      </c>
      <c r="AA41" s="155">
        <v>27741155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1113545</v>
      </c>
      <c r="D47" s="153"/>
      <c r="E47" s="154">
        <v>15511142</v>
      </c>
      <c r="F47" s="100">
        <v>15511142</v>
      </c>
      <c r="G47" s="100">
        <v>320034</v>
      </c>
      <c r="H47" s="100">
        <v>132467</v>
      </c>
      <c r="I47" s="100">
        <v>86290</v>
      </c>
      <c r="J47" s="100">
        <v>538791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538791</v>
      </c>
      <c r="X47" s="100">
        <v>3877786</v>
      </c>
      <c r="Y47" s="100">
        <v>-3338995</v>
      </c>
      <c r="Z47" s="137">
        <v>-86.11</v>
      </c>
      <c r="AA47" s="153">
        <v>15511142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367599363</v>
      </c>
      <c r="D48" s="168">
        <f>+D28+D32+D38+D42+D47</f>
        <v>0</v>
      </c>
      <c r="E48" s="169">
        <f t="shared" si="9"/>
        <v>733470531</v>
      </c>
      <c r="F48" s="73">
        <f t="shared" si="9"/>
        <v>733470531</v>
      </c>
      <c r="G48" s="73">
        <f t="shared" si="9"/>
        <v>16878566</v>
      </c>
      <c r="H48" s="73">
        <f t="shared" si="9"/>
        <v>33179075</v>
      </c>
      <c r="I48" s="73">
        <f t="shared" si="9"/>
        <v>30075128</v>
      </c>
      <c r="J48" s="73">
        <f t="shared" si="9"/>
        <v>80132769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80132769</v>
      </c>
      <c r="X48" s="73">
        <f t="shared" si="9"/>
        <v>183367634</v>
      </c>
      <c r="Y48" s="73">
        <f t="shared" si="9"/>
        <v>-103234865</v>
      </c>
      <c r="Z48" s="170">
        <f>+IF(X48&lt;&gt;0,+(Y48/X48)*100,0)</f>
        <v>-56.299393054283506</v>
      </c>
      <c r="AA48" s="168">
        <f>+AA28+AA32+AA38+AA42+AA47</f>
        <v>733470531</v>
      </c>
    </row>
    <row r="49" spans="1:27" ht="13.5">
      <c r="A49" s="148" t="s">
        <v>49</v>
      </c>
      <c r="B49" s="149"/>
      <c r="C49" s="171">
        <f aca="true" t="shared" si="10" ref="C49:Y49">+C25-C48</f>
        <v>-30042975</v>
      </c>
      <c r="D49" s="171">
        <f>+D25-D48</f>
        <v>0</v>
      </c>
      <c r="E49" s="172">
        <f t="shared" si="10"/>
        <v>-399847440</v>
      </c>
      <c r="F49" s="173">
        <f t="shared" si="10"/>
        <v>-399847440</v>
      </c>
      <c r="G49" s="173">
        <f t="shared" si="10"/>
        <v>113597431</v>
      </c>
      <c r="H49" s="173">
        <f t="shared" si="10"/>
        <v>-31041845</v>
      </c>
      <c r="I49" s="173">
        <f t="shared" si="10"/>
        <v>-28988186</v>
      </c>
      <c r="J49" s="173">
        <f t="shared" si="10"/>
        <v>53567400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53567400</v>
      </c>
      <c r="X49" s="173">
        <f>IF(F25=F48,0,X25-X48)</f>
        <v>-99961861</v>
      </c>
      <c r="Y49" s="173">
        <f t="shared" si="10"/>
        <v>153529261</v>
      </c>
      <c r="Z49" s="174">
        <f>+IF(X49&lt;&gt;0,+(Y49/X49)*100,0)</f>
        <v>-153.58783786548352</v>
      </c>
      <c r="AA49" s="171">
        <f>+AA25-AA48</f>
        <v>-399847440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129828</v>
      </c>
      <c r="D12" s="155">
        <v>0</v>
      </c>
      <c r="E12" s="156">
        <v>100000</v>
      </c>
      <c r="F12" s="60">
        <v>100000</v>
      </c>
      <c r="G12" s="60">
        <v>6785</v>
      </c>
      <c r="H12" s="60">
        <v>5404</v>
      </c>
      <c r="I12" s="60">
        <v>7785</v>
      </c>
      <c r="J12" s="60">
        <v>19974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19974</v>
      </c>
      <c r="X12" s="60">
        <v>25000</v>
      </c>
      <c r="Y12" s="60">
        <v>-5026</v>
      </c>
      <c r="Z12" s="140">
        <v>-20.1</v>
      </c>
      <c r="AA12" s="155">
        <v>100000</v>
      </c>
    </row>
    <row r="13" spans="1:27" ht="13.5">
      <c r="A13" s="181" t="s">
        <v>109</v>
      </c>
      <c r="B13" s="185"/>
      <c r="C13" s="155">
        <v>29655700</v>
      </c>
      <c r="D13" s="155">
        <v>0</v>
      </c>
      <c r="E13" s="156">
        <v>18060000</v>
      </c>
      <c r="F13" s="60">
        <v>18060000</v>
      </c>
      <c r="G13" s="60">
        <v>1695484</v>
      </c>
      <c r="H13" s="60">
        <v>1580971</v>
      </c>
      <c r="I13" s="60">
        <v>1091911</v>
      </c>
      <c r="J13" s="60">
        <v>4368366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4368366</v>
      </c>
      <c r="X13" s="60">
        <v>4515000</v>
      </c>
      <c r="Y13" s="60">
        <v>-146634</v>
      </c>
      <c r="Z13" s="140">
        <v>-3.25</v>
      </c>
      <c r="AA13" s="155">
        <v>18060000</v>
      </c>
    </row>
    <row r="14" spans="1:27" ht="13.5">
      <c r="A14" s="181" t="s">
        <v>110</v>
      </c>
      <c r="B14" s="185"/>
      <c r="C14" s="155">
        <v>1025</v>
      </c>
      <c r="D14" s="155">
        <v>0</v>
      </c>
      <c r="E14" s="156">
        <v>5000</v>
      </c>
      <c r="F14" s="60">
        <v>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1250</v>
      </c>
      <c r="Y14" s="60">
        <v>-1250</v>
      </c>
      <c r="Z14" s="140">
        <v>-100</v>
      </c>
      <c r="AA14" s="155">
        <v>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303175000</v>
      </c>
      <c r="D19" s="155">
        <v>0</v>
      </c>
      <c r="E19" s="156">
        <v>313592000</v>
      </c>
      <c r="F19" s="60">
        <v>313592000</v>
      </c>
      <c r="G19" s="60">
        <v>128688000</v>
      </c>
      <c r="H19" s="60">
        <v>400000</v>
      </c>
      <c r="I19" s="60">
        <v>0</v>
      </c>
      <c r="J19" s="60">
        <v>129088000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129088000</v>
      </c>
      <c r="X19" s="60">
        <v>78398000</v>
      </c>
      <c r="Y19" s="60">
        <v>50690000</v>
      </c>
      <c r="Z19" s="140">
        <v>64.66</v>
      </c>
      <c r="AA19" s="155">
        <v>313592000</v>
      </c>
    </row>
    <row r="20" spans="1:27" ht="13.5">
      <c r="A20" s="181" t="s">
        <v>35</v>
      </c>
      <c r="B20" s="185"/>
      <c r="C20" s="155">
        <v>4588407</v>
      </c>
      <c r="D20" s="155">
        <v>0</v>
      </c>
      <c r="E20" s="156">
        <v>1866091</v>
      </c>
      <c r="F20" s="54">
        <v>1866091</v>
      </c>
      <c r="G20" s="54">
        <v>0</v>
      </c>
      <c r="H20" s="54">
        <v>0</v>
      </c>
      <c r="I20" s="54">
        <v>-12754</v>
      </c>
      <c r="J20" s="54">
        <v>-12754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-12754</v>
      </c>
      <c r="X20" s="54">
        <v>466523</v>
      </c>
      <c r="Y20" s="54">
        <v>-479277</v>
      </c>
      <c r="Z20" s="184">
        <v>-102.73</v>
      </c>
      <c r="AA20" s="130">
        <v>1866091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337549960</v>
      </c>
      <c r="D22" s="188">
        <f>SUM(D5:D21)</f>
        <v>0</v>
      </c>
      <c r="E22" s="189">
        <f t="shared" si="0"/>
        <v>333623091</v>
      </c>
      <c r="F22" s="190">
        <f t="shared" si="0"/>
        <v>333623091</v>
      </c>
      <c r="G22" s="190">
        <f t="shared" si="0"/>
        <v>130390269</v>
      </c>
      <c r="H22" s="190">
        <f t="shared" si="0"/>
        <v>1986375</v>
      </c>
      <c r="I22" s="190">
        <f t="shared" si="0"/>
        <v>1086942</v>
      </c>
      <c r="J22" s="190">
        <f t="shared" si="0"/>
        <v>133463586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133463586</v>
      </c>
      <c r="X22" s="190">
        <f t="shared" si="0"/>
        <v>83405773</v>
      </c>
      <c r="Y22" s="190">
        <f t="shared" si="0"/>
        <v>50057813</v>
      </c>
      <c r="Z22" s="191">
        <f>+IF(X22&lt;&gt;0,+(Y22/X22)*100,0)</f>
        <v>60.017204084901884</v>
      </c>
      <c r="AA22" s="188">
        <f>SUM(AA5:AA21)</f>
        <v>333623091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59490337</v>
      </c>
      <c r="D25" s="155">
        <v>0</v>
      </c>
      <c r="E25" s="156">
        <v>121100937</v>
      </c>
      <c r="F25" s="60">
        <v>121100937</v>
      </c>
      <c r="G25" s="60">
        <v>5204618</v>
      </c>
      <c r="H25" s="60">
        <v>5091440</v>
      </c>
      <c r="I25" s="60">
        <v>4861087</v>
      </c>
      <c r="J25" s="60">
        <v>15157145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15157145</v>
      </c>
      <c r="X25" s="60">
        <v>30275234</v>
      </c>
      <c r="Y25" s="60">
        <v>-15118089</v>
      </c>
      <c r="Z25" s="140">
        <v>-49.94</v>
      </c>
      <c r="AA25" s="155">
        <v>121100937</v>
      </c>
    </row>
    <row r="26" spans="1:27" ht="13.5">
      <c r="A26" s="183" t="s">
        <v>38</v>
      </c>
      <c r="B26" s="182"/>
      <c r="C26" s="155">
        <v>11147987</v>
      </c>
      <c r="D26" s="155">
        <v>0</v>
      </c>
      <c r="E26" s="156">
        <v>14578955</v>
      </c>
      <c r="F26" s="60">
        <v>14578955</v>
      </c>
      <c r="G26" s="60">
        <v>904736</v>
      </c>
      <c r="H26" s="60">
        <v>929271</v>
      </c>
      <c r="I26" s="60">
        <v>902712</v>
      </c>
      <c r="J26" s="60">
        <v>2736719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2736719</v>
      </c>
      <c r="X26" s="60">
        <v>3644739</v>
      </c>
      <c r="Y26" s="60">
        <v>-908020</v>
      </c>
      <c r="Z26" s="140">
        <v>-24.91</v>
      </c>
      <c r="AA26" s="155">
        <v>14578955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</v>
      </c>
      <c r="F27" s="60">
        <v>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</v>
      </c>
      <c r="Y27" s="60">
        <v>-5000</v>
      </c>
      <c r="Z27" s="140">
        <v>-100</v>
      </c>
      <c r="AA27" s="155">
        <v>20000</v>
      </c>
    </row>
    <row r="28" spans="1:27" ht="13.5">
      <c r="A28" s="183" t="s">
        <v>39</v>
      </c>
      <c r="B28" s="182"/>
      <c r="C28" s="155">
        <v>7950771</v>
      </c>
      <c r="D28" s="155">
        <v>0</v>
      </c>
      <c r="E28" s="156">
        <v>6860704</v>
      </c>
      <c r="F28" s="60">
        <v>6860704</v>
      </c>
      <c r="G28" s="60">
        <v>667981</v>
      </c>
      <c r="H28" s="60">
        <v>682265</v>
      </c>
      <c r="I28" s="60">
        <v>681673</v>
      </c>
      <c r="J28" s="60">
        <v>2031919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2031919</v>
      </c>
      <c r="X28" s="60">
        <v>1715176</v>
      </c>
      <c r="Y28" s="60">
        <v>316743</v>
      </c>
      <c r="Z28" s="140">
        <v>18.47</v>
      </c>
      <c r="AA28" s="155">
        <v>6860704</v>
      </c>
    </row>
    <row r="29" spans="1:27" ht="13.5">
      <c r="A29" s="183" t="s">
        <v>40</v>
      </c>
      <c r="B29" s="182"/>
      <c r="C29" s="155">
        <v>5253472</v>
      </c>
      <c r="D29" s="155">
        <v>0</v>
      </c>
      <c r="E29" s="156">
        <v>5778000</v>
      </c>
      <c r="F29" s="60">
        <v>5778000</v>
      </c>
      <c r="G29" s="60">
        <v>1279</v>
      </c>
      <c r="H29" s="60">
        <v>132467</v>
      </c>
      <c r="I29" s="60">
        <v>1189192</v>
      </c>
      <c r="J29" s="60">
        <v>1322938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1322938</v>
      </c>
      <c r="X29" s="60">
        <v>1444500</v>
      </c>
      <c r="Y29" s="60">
        <v>-121562</v>
      </c>
      <c r="Z29" s="140">
        <v>-8.42</v>
      </c>
      <c r="AA29" s="155">
        <v>5778000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244556</v>
      </c>
      <c r="D31" s="155">
        <v>0</v>
      </c>
      <c r="E31" s="156">
        <v>709433</v>
      </c>
      <c r="F31" s="60">
        <v>709433</v>
      </c>
      <c r="G31" s="60">
        <v>31852</v>
      </c>
      <c r="H31" s="60">
        <v>15285</v>
      </c>
      <c r="I31" s="60">
        <v>12663</v>
      </c>
      <c r="J31" s="60">
        <v>59800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59800</v>
      </c>
      <c r="X31" s="60">
        <v>177358</v>
      </c>
      <c r="Y31" s="60">
        <v>-117558</v>
      </c>
      <c r="Z31" s="140">
        <v>-66.28</v>
      </c>
      <c r="AA31" s="155">
        <v>709433</v>
      </c>
    </row>
    <row r="32" spans="1:27" ht="13.5">
      <c r="A32" s="183" t="s">
        <v>121</v>
      </c>
      <c r="B32" s="182"/>
      <c r="C32" s="155">
        <v>4520035</v>
      </c>
      <c r="D32" s="155">
        <v>0</v>
      </c>
      <c r="E32" s="156">
        <v>10899038</v>
      </c>
      <c r="F32" s="60">
        <v>10899038</v>
      </c>
      <c r="G32" s="60">
        <v>78132</v>
      </c>
      <c r="H32" s="60">
        <v>187955</v>
      </c>
      <c r="I32" s="60">
        <v>286912</v>
      </c>
      <c r="J32" s="60">
        <v>552999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552999</v>
      </c>
      <c r="X32" s="60">
        <v>2724760</v>
      </c>
      <c r="Y32" s="60">
        <v>-2171761</v>
      </c>
      <c r="Z32" s="140">
        <v>-79.7</v>
      </c>
      <c r="AA32" s="155">
        <v>10899038</v>
      </c>
    </row>
    <row r="33" spans="1:27" ht="13.5">
      <c r="A33" s="183" t="s">
        <v>42</v>
      </c>
      <c r="B33" s="182"/>
      <c r="C33" s="155">
        <v>227544495</v>
      </c>
      <c r="D33" s="155">
        <v>0</v>
      </c>
      <c r="E33" s="156">
        <v>439454018</v>
      </c>
      <c r="F33" s="60">
        <v>439454018</v>
      </c>
      <c r="G33" s="60">
        <v>5294285</v>
      </c>
      <c r="H33" s="60">
        <v>16059279</v>
      </c>
      <c r="I33" s="60">
        <v>14212827</v>
      </c>
      <c r="J33" s="60">
        <v>35566391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35566391</v>
      </c>
      <c r="X33" s="60">
        <v>109863505</v>
      </c>
      <c r="Y33" s="60">
        <v>-74297114</v>
      </c>
      <c r="Z33" s="140">
        <v>-67.63</v>
      </c>
      <c r="AA33" s="155">
        <v>439454018</v>
      </c>
    </row>
    <row r="34" spans="1:27" ht="13.5">
      <c r="A34" s="183" t="s">
        <v>43</v>
      </c>
      <c r="B34" s="182"/>
      <c r="C34" s="155">
        <v>51447710</v>
      </c>
      <c r="D34" s="155">
        <v>0</v>
      </c>
      <c r="E34" s="156">
        <v>134069446</v>
      </c>
      <c r="F34" s="60">
        <v>134069446</v>
      </c>
      <c r="G34" s="60">
        <v>4695683</v>
      </c>
      <c r="H34" s="60">
        <v>10081113</v>
      </c>
      <c r="I34" s="60">
        <v>7928062</v>
      </c>
      <c r="J34" s="60">
        <v>22704858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22704858</v>
      </c>
      <c r="X34" s="60">
        <v>33517362</v>
      </c>
      <c r="Y34" s="60">
        <v>-10812504</v>
      </c>
      <c r="Z34" s="140">
        <v>-32.26</v>
      </c>
      <c r="AA34" s="155">
        <v>134069446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367599363</v>
      </c>
      <c r="D36" s="188">
        <f>SUM(D25:D35)</f>
        <v>0</v>
      </c>
      <c r="E36" s="189">
        <f t="shared" si="1"/>
        <v>733470531</v>
      </c>
      <c r="F36" s="190">
        <f t="shared" si="1"/>
        <v>733470531</v>
      </c>
      <c r="G36" s="190">
        <f t="shared" si="1"/>
        <v>16878566</v>
      </c>
      <c r="H36" s="190">
        <f t="shared" si="1"/>
        <v>33179075</v>
      </c>
      <c r="I36" s="190">
        <f t="shared" si="1"/>
        <v>30075128</v>
      </c>
      <c r="J36" s="190">
        <f t="shared" si="1"/>
        <v>80132769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80132769</v>
      </c>
      <c r="X36" s="190">
        <f t="shared" si="1"/>
        <v>183367634</v>
      </c>
      <c r="Y36" s="190">
        <f t="shared" si="1"/>
        <v>-103234865</v>
      </c>
      <c r="Z36" s="191">
        <f>+IF(X36&lt;&gt;0,+(Y36/X36)*100,0)</f>
        <v>-56.299393054283506</v>
      </c>
      <c r="AA36" s="188">
        <f>SUM(AA25:AA35)</f>
        <v>733470531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-30049403</v>
      </c>
      <c r="D38" s="199">
        <f>+D22-D36</f>
        <v>0</v>
      </c>
      <c r="E38" s="200">
        <f t="shared" si="2"/>
        <v>-399847440</v>
      </c>
      <c r="F38" s="106">
        <f t="shared" si="2"/>
        <v>-399847440</v>
      </c>
      <c r="G38" s="106">
        <f t="shared" si="2"/>
        <v>113511703</v>
      </c>
      <c r="H38" s="106">
        <f t="shared" si="2"/>
        <v>-31192700</v>
      </c>
      <c r="I38" s="106">
        <f t="shared" si="2"/>
        <v>-28988186</v>
      </c>
      <c r="J38" s="106">
        <f t="shared" si="2"/>
        <v>53330817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53330817</v>
      </c>
      <c r="X38" s="106">
        <f>IF(F22=F36,0,X22-X36)</f>
        <v>-99961861</v>
      </c>
      <c r="Y38" s="106">
        <f t="shared" si="2"/>
        <v>153292678</v>
      </c>
      <c r="Z38" s="201">
        <f>+IF(X38&lt;&gt;0,+(Y38/X38)*100,0)</f>
        <v>-153.35116460066703</v>
      </c>
      <c r="AA38" s="199">
        <f>+AA22-AA36</f>
        <v>-399847440</v>
      </c>
    </row>
    <row r="39" spans="1:27" ht="13.5">
      <c r="A39" s="181" t="s">
        <v>46</v>
      </c>
      <c r="B39" s="185"/>
      <c r="C39" s="155">
        <v>6428</v>
      </c>
      <c r="D39" s="155">
        <v>0</v>
      </c>
      <c r="E39" s="156">
        <v>0</v>
      </c>
      <c r="F39" s="60">
        <v>0</v>
      </c>
      <c r="G39" s="60">
        <v>85728</v>
      </c>
      <c r="H39" s="60">
        <v>150855</v>
      </c>
      <c r="I39" s="60">
        <v>0</v>
      </c>
      <c r="J39" s="60">
        <v>236583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236583</v>
      </c>
      <c r="X39" s="60">
        <v>0</v>
      </c>
      <c r="Y39" s="60">
        <v>236583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-30042975</v>
      </c>
      <c r="D42" s="206">
        <f>SUM(D38:D41)</f>
        <v>0</v>
      </c>
      <c r="E42" s="207">
        <f t="shared" si="3"/>
        <v>-399847440</v>
      </c>
      <c r="F42" s="88">
        <f t="shared" si="3"/>
        <v>-399847440</v>
      </c>
      <c r="G42" s="88">
        <f t="shared" si="3"/>
        <v>113597431</v>
      </c>
      <c r="H42" s="88">
        <f t="shared" si="3"/>
        <v>-31041845</v>
      </c>
      <c r="I42" s="88">
        <f t="shared" si="3"/>
        <v>-28988186</v>
      </c>
      <c r="J42" s="88">
        <f t="shared" si="3"/>
        <v>53567400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53567400</v>
      </c>
      <c r="X42" s="88">
        <f t="shared" si="3"/>
        <v>-99961861</v>
      </c>
      <c r="Y42" s="88">
        <f t="shared" si="3"/>
        <v>153529261</v>
      </c>
      <c r="Z42" s="208">
        <f>+IF(X42&lt;&gt;0,+(Y42/X42)*100,0)</f>
        <v>-153.58783786548352</v>
      </c>
      <c r="AA42" s="206">
        <f>SUM(AA38:AA41)</f>
        <v>-399847440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-30042975</v>
      </c>
      <c r="D44" s="210">
        <f>+D42-D43</f>
        <v>0</v>
      </c>
      <c r="E44" s="211">
        <f t="shared" si="4"/>
        <v>-399847440</v>
      </c>
      <c r="F44" s="77">
        <f t="shared" si="4"/>
        <v>-399847440</v>
      </c>
      <c r="G44" s="77">
        <f t="shared" si="4"/>
        <v>113597431</v>
      </c>
      <c r="H44" s="77">
        <f t="shared" si="4"/>
        <v>-31041845</v>
      </c>
      <c r="I44" s="77">
        <f t="shared" si="4"/>
        <v>-28988186</v>
      </c>
      <c r="J44" s="77">
        <f t="shared" si="4"/>
        <v>53567400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53567400</v>
      </c>
      <c r="X44" s="77">
        <f t="shared" si="4"/>
        <v>-99961861</v>
      </c>
      <c r="Y44" s="77">
        <f t="shared" si="4"/>
        <v>153529261</v>
      </c>
      <c r="Z44" s="212">
        <f>+IF(X44&lt;&gt;0,+(Y44/X44)*100,0)</f>
        <v>-153.58783786548352</v>
      </c>
      <c r="AA44" s="210">
        <f>+AA42-AA43</f>
        <v>-399847440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-30042975</v>
      </c>
      <c r="D46" s="206">
        <f>SUM(D44:D45)</f>
        <v>0</v>
      </c>
      <c r="E46" s="207">
        <f t="shared" si="5"/>
        <v>-399847440</v>
      </c>
      <c r="F46" s="88">
        <f t="shared" si="5"/>
        <v>-399847440</v>
      </c>
      <c r="G46" s="88">
        <f t="shared" si="5"/>
        <v>113597431</v>
      </c>
      <c r="H46" s="88">
        <f t="shared" si="5"/>
        <v>-31041845</v>
      </c>
      <c r="I46" s="88">
        <f t="shared" si="5"/>
        <v>-28988186</v>
      </c>
      <c r="J46" s="88">
        <f t="shared" si="5"/>
        <v>53567400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53567400</v>
      </c>
      <c r="X46" s="88">
        <f t="shared" si="5"/>
        <v>-99961861</v>
      </c>
      <c r="Y46" s="88">
        <f t="shared" si="5"/>
        <v>153529261</v>
      </c>
      <c r="Z46" s="208">
        <f>+IF(X46&lt;&gt;0,+(Y46/X46)*100,0)</f>
        <v>-153.58783786548352</v>
      </c>
      <c r="AA46" s="206">
        <f>SUM(AA44:AA45)</f>
        <v>-399847440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-30042975</v>
      </c>
      <c r="D48" s="217">
        <f>SUM(D46:D47)</f>
        <v>0</v>
      </c>
      <c r="E48" s="218">
        <f t="shared" si="6"/>
        <v>-399847440</v>
      </c>
      <c r="F48" s="219">
        <f t="shared" si="6"/>
        <v>-399847440</v>
      </c>
      <c r="G48" s="219">
        <f t="shared" si="6"/>
        <v>113597431</v>
      </c>
      <c r="H48" s="220">
        <f t="shared" si="6"/>
        <v>-31041845</v>
      </c>
      <c r="I48" s="220">
        <f t="shared" si="6"/>
        <v>-28988186</v>
      </c>
      <c r="J48" s="220">
        <f t="shared" si="6"/>
        <v>53567400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53567400</v>
      </c>
      <c r="X48" s="220">
        <f t="shared" si="6"/>
        <v>-99961861</v>
      </c>
      <c r="Y48" s="220">
        <f t="shared" si="6"/>
        <v>153529261</v>
      </c>
      <c r="Z48" s="221">
        <f>+IF(X48&lt;&gt;0,+(Y48/X48)*100,0)</f>
        <v>-153.58783786548352</v>
      </c>
      <c r="AA48" s="222">
        <f>SUM(AA46:AA47)</f>
        <v>-399847440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1520276</v>
      </c>
      <c r="D5" s="153">
        <f>SUM(D6:D8)</f>
        <v>0</v>
      </c>
      <c r="E5" s="154">
        <f t="shared" si="0"/>
        <v>5536387</v>
      </c>
      <c r="F5" s="100">
        <f t="shared" si="0"/>
        <v>5536387</v>
      </c>
      <c r="G5" s="100">
        <f t="shared" si="0"/>
        <v>43881</v>
      </c>
      <c r="H5" s="100">
        <f t="shared" si="0"/>
        <v>48123</v>
      </c>
      <c r="I5" s="100">
        <f t="shared" si="0"/>
        <v>4190</v>
      </c>
      <c r="J5" s="100">
        <f t="shared" si="0"/>
        <v>96194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96194</v>
      </c>
      <c r="X5" s="100">
        <f t="shared" si="0"/>
        <v>1384097</v>
      </c>
      <c r="Y5" s="100">
        <f t="shared" si="0"/>
        <v>-1287903</v>
      </c>
      <c r="Z5" s="137">
        <f>+IF(X5&lt;&gt;0,+(Y5/X5)*100,0)</f>
        <v>-93.05005357283486</v>
      </c>
      <c r="AA5" s="153">
        <f>SUM(AA6:AA8)</f>
        <v>5536387</v>
      </c>
    </row>
    <row r="6" spans="1:27" ht="13.5">
      <c r="A6" s="138" t="s">
        <v>75</v>
      </c>
      <c r="B6" s="136"/>
      <c r="C6" s="155">
        <v>417149</v>
      </c>
      <c r="D6" s="155"/>
      <c r="E6" s="156">
        <v>2137787</v>
      </c>
      <c r="F6" s="60">
        <v>2137787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534447</v>
      </c>
      <c r="Y6" s="60">
        <v>-534447</v>
      </c>
      <c r="Z6" s="140">
        <v>-100</v>
      </c>
      <c r="AA6" s="62">
        <v>2137787</v>
      </c>
    </row>
    <row r="7" spans="1:27" ht="13.5">
      <c r="A7" s="138" t="s">
        <v>76</v>
      </c>
      <c r="B7" s="136"/>
      <c r="C7" s="157">
        <v>24995</v>
      </c>
      <c r="D7" s="157"/>
      <c r="E7" s="158">
        <v>12000</v>
      </c>
      <c r="F7" s="159">
        <v>12000</v>
      </c>
      <c r="G7" s="159">
        <v>38921</v>
      </c>
      <c r="H7" s="159"/>
      <c r="I7" s="159"/>
      <c r="J7" s="159">
        <v>38921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38921</v>
      </c>
      <c r="X7" s="159">
        <v>3000</v>
      </c>
      <c r="Y7" s="159">
        <v>35921</v>
      </c>
      <c r="Z7" s="141">
        <v>1197.37</v>
      </c>
      <c r="AA7" s="225">
        <v>12000</v>
      </c>
    </row>
    <row r="8" spans="1:27" ht="13.5">
      <c r="A8" s="138" t="s">
        <v>77</v>
      </c>
      <c r="B8" s="136"/>
      <c r="C8" s="155">
        <v>1078132</v>
      </c>
      <c r="D8" s="155"/>
      <c r="E8" s="156">
        <v>3386600</v>
      </c>
      <c r="F8" s="60">
        <v>3386600</v>
      </c>
      <c r="G8" s="60">
        <v>4960</v>
      </c>
      <c r="H8" s="60">
        <v>48123</v>
      </c>
      <c r="I8" s="60">
        <v>4190</v>
      </c>
      <c r="J8" s="60">
        <v>57273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57273</v>
      </c>
      <c r="X8" s="60">
        <v>846650</v>
      </c>
      <c r="Y8" s="60">
        <v>-789377</v>
      </c>
      <c r="Z8" s="140">
        <v>-93.24</v>
      </c>
      <c r="AA8" s="62">
        <v>3386600</v>
      </c>
    </row>
    <row r="9" spans="1:27" ht="13.5">
      <c r="A9" s="135" t="s">
        <v>78</v>
      </c>
      <c r="B9" s="136"/>
      <c r="C9" s="153">
        <f aca="true" t="shared" si="1" ref="C9:Y9">SUM(C10:C14)</f>
        <v>6503580</v>
      </c>
      <c r="D9" s="153">
        <f>SUM(D10:D14)</f>
        <v>0</v>
      </c>
      <c r="E9" s="154">
        <f t="shared" si="1"/>
        <v>35267142</v>
      </c>
      <c r="F9" s="100">
        <f t="shared" si="1"/>
        <v>35267142</v>
      </c>
      <c r="G9" s="100">
        <f t="shared" si="1"/>
        <v>3873</v>
      </c>
      <c r="H9" s="100">
        <f t="shared" si="1"/>
        <v>0</v>
      </c>
      <c r="I9" s="100">
        <f t="shared" si="1"/>
        <v>0</v>
      </c>
      <c r="J9" s="100">
        <f t="shared" si="1"/>
        <v>3873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3873</v>
      </c>
      <c r="X9" s="100">
        <f t="shared" si="1"/>
        <v>8816786</v>
      </c>
      <c r="Y9" s="100">
        <f t="shared" si="1"/>
        <v>-8812913</v>
      </c>
      <c r="Z9" s="137">
        <f>+IF(X9&lt;&gt;0,+(Y9/X9)*100,0)</f>
        <v>-99.95607242820684</v>
      </c>
      <c r="AA9" s="102">
        <f>SUM(AA10:AA14)</f>
        <v>35267142</v>
      </c>
    </row>
    <row r="10" spans="1:27" ht="13.5">
      <c r="A10" s="138" t="s">
        <v>79</v>
      </c>
      <c r="B10" s="136"/>
      <c r="C10" s="155">
        <v>53840</v>
      </c>
      <c r="D10" s="155"/>
      <c r="E10" s="156">
        <v>400000</v>
      </c>
      <c r="F10" s="60">
        <v>400000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100000</v>
      </c>
      <c r="Y10" s="60">
        <v>-100000</v>
      </c>
      <c r="Z10" s="140">
        <v>-100</v>
      </c>
      <c r="AA10" s="62">
        <v>400000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6449740</v>
      </c>
      <c r="D12" s="155"/>
      <c r="E12" s="156">
        <v>34867142</v>
      </c>
      <c r="F12" s="60">
        <v>34867142</v>
      </c>
      <c r="G12" s="60">
        <v>3873</v>
      </c>
      <c r="H12" s="60"/>
      <c r="I12" s="60"/>
      <c r="J12" s="60">
        <v>3873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3873</v>
      </c>
      <c r="X12" s="60">
        <v>8716786</v>
      </c>
      <c r="Y12" s="60">
        <v>-8712913</v>
      </c>
      <c r="Z12" s="140">
        <v>-99.96</v>
      </c>
      <c r="AA12" s="62">
        <v>34867142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1999643</v>
      </c>
      <c r="D15" s="153">
        <f>SUM(D16:D18)</f>
        <v>0</v>
      </c>
      <c r="E15" s="154">
        <f t="shared" si="2"/>
        <v>15534686</v>
      </c>
      <c r="F15" s="100">
        <f t="shared" si="2"/>
        <v>15534686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3883672</v>
      </c>
      <c r="Y15" s="100">
        <f t="shared" si="2"/>
        <v>-3883672</v>
      </c>
      <c r="Z15" s="137">
        <f>+IF(X15&lt;&gt;0,+(Y15/X15)*100,0)</f>
        <v>-100</v>
      </c>
      <c r="AA15" s="102">
        <f>SUM(AA16:AA18)</f>
        <v>15534686</v>
      </c>
    </row>
    <row r="16" spans="1:27" ht="13.5">
      <c r="A16" s="138" t="s">
        <v>85</v>
      </c>
      <c r="B16" s="136"/>
      <c r="C16" s="155">
        <v>418643</v>
      </c>
      <c r="D16" s="155"/>
      <c r="E16" s="156">
        <v>19659</v>
      </c>
      <c r="F16" s="60">
        <v>19659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4915</v>
      </c>
      <c r="Y16" s="60">
        <v>-4915</v>
      </c>
      <c r="Z16" s="140">
        <v>-100</v>
      </c>
      <c r="AA16" s="62">
        <v>19659</v>
      </c>
    </row>
    <row r="17" spans="1:27" ht="13.5">
      <c r="A17" s="138" t="s">
        <v>86</v>
      </c>
      <c r="B17" s="136"/>
      <c r="C17" s="155">
        <v>1581000</v>
      </c>
      <c r="D17" s="155"/>
      <c r="E17" s="156">
        <v>15095027</v>
      </c>
      <c r="F17" s="60">
        <v>15095027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3773757</v>
      </c>
      <c r="Y17" s="60">
        <v>-3773757</v>
      </c>
      <c r="Z17" s="140">
        <v>-100</v>
      </c>
      <c r="AA17" s="62">
        <v>15095027</v>
      </c>
    </row>
    <row r="18" spans="1:27" ht="13.5">
      <c r="A18" s="138" t="s">
        <v>87</v>
      </c>
      <c r="B18" s="136"/>
      <c r="C18" s="155"/>
      <c r="D18" s="155"/>
      <c r="E18" s="156">
        <v>420000</v>
      </c>
      <c r="F18" s="60">
        <v>420000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105000</v>
      </c>
      <c r="Y18" s="60">
        <v>-105000</v>
      </c>
      <c r="Z18" s="140">
        <v>-100</v>
      </c>
      <c r="AA18" s="62">
        <v>420000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10023499</v>
      </c>
      <c r="D25" s="217">
        <f>+D5+D9+D15+D19+D24</f>
        <v>0</v>
      </c>
      <c r="E25" s="230">
        <f t="shared" si="4"/>
        <v>56338215</v>
      </c>
      <c r="F25" s="219">
        <f t="shared" si="4"/>
        <v>56338215</v>
      </c>
      <c r="G25" s="219">
        <f t="shared" si="4"/>
        <v>47754</v>
      </c>
      <c r="H25" s="219">
        <f t="shared" si="4"/>
        <v>48123</v>
      </c>
      <c r="I25" s="219">
        <f t="shared" si="4"/>
        <v>4190</v>
      </c>
      <c r="J25" s="219">
        <f t="shared" si="4"/>
        <v>100067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100067</v>
      </c>
      <c r="X25" s="219">
        <f t="shared" si="4"/>
        <v>14084555</v>
      </c>
      <c r="Y25" s="219">
        <f t="shared" si="4"/>
        <v>-13984488</v>
      </c>
      <c r="Z25" s="231">
        <f>+IF(X25&lt;&gt;0,+(Y25/X25)*100,0)</f>
        <v>-99.28952671916153</v>
      </c>
      <c r="AA25" s="232">
        <f>+AA5+AA9+AA15+AA19+AA24</f>
        <v>56338215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6428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10017071</v>
      </c>
      <c r="D35" s="155"/>
      <c r="E35" s="156">
        <v>56338215</v>
      </c>
      <c r="F35" s="60">
        <v>56338215</v>
      </c>
      <c r="G35" s="60">
        <v>47754</v>
      </c>
      <c r="H35" s="60">
        <v>48123</v>
      </c>
      <c r="I35" s="60">
        <v>4190</v>
      </c>
      <c r="J35" s="60">
        <v>100067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100067</v>
      </c>
      <c r="X35" s="60">
        <v>14084554</v>
      </c>
      <c r="Y35" s="60">
        <v>-13984487</v>
      </c>
      <c r="Z35" s="140">
        <v>-99.29</v>
      </c>
      <c r="AA35" s="62">
        <v>56338215</v>
      </c>
    </row>
    <row r="36" spans="1:27" ht="13.5">
      <c r="A36" s="238" t="s">
        <v>139</v>
      </c>
      <c r="B36" s="149"/>
      <c r="C36" s="222">
        <f aca="true" t="shared" si="6" ref="C36:Y36">SUM(C32:C35)</f>
        <v>10023499</v>
      </c>
      <c r="D36" s="222">
        <f>SUM(D32:D35)</f>
        <v>0</v>
      </c>
      <c r="E36" s="218">
        <f t="shared" si="6"/>
        <v>56338215</v>
      </c>
      <c r="F36" s="220">
        <f t="shared" si="6"/>
        <v>56338215</v>
      </c>
      <c r="G36" s="220">
        <f t="shared" si="6"/>
        <v>47754</v>
      </c>
      <c r="H36" s="220">
        <f t="shared" si="6"/>
        <v>48123</v>
      </c>
      <c r="I36" s="220">
        <f t="shared" si="6"/>
        <v>4190</v>
      </c>
      <c r="J36" s="220">
        <f t="shared" si="6"/>
        <v>100067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100067</v>
      </c>
      <c r="X36" s="220">
        <f t="shared" si="6"/>
        <v>14084554</v>
      </c>
      <c r="Y36" s="220">
        <f t="shared" si="6"/>
        <v>-13984487</v>
      </c>
      <c r="Z36" s="221">
        <f>+IF(X36&lt;&gt;0,+(Y36/X36)*100,0)</f>
        <v>-99.28952666871808</v>
      </c>
      <c r="AA36" s="239">
        <f>SUM(AA32:AA35)</f>
        <v>56338215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8541721</v>
      </c>
      <c r="D6" s="155"/>
      <c r="E6" s="59">
        <v>13860948</v>
      </c>
      <c r="F6" s="60">
        <v>13860948</v>
      </c>
      <c r="G6" s="60">
        <v>18452755</v>
      </c>
      <c r="H6" s="60">
        <v>7395242</v>
      </c>
      <c r="I6" s="60">
        <v>10681104</v>
      </c>
      <c r="J6" s="60">
        <v>10681104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10681104</v>
      </c>
      <c r="X6" s="60">
        <v>3465237</v>
      </c>
      <c r="Y6" s="60">
        <v>7215867</v>
      </c>
      <c r="Z6" s="140">
        <v>208.24</v>
      </c>
      <c r="AA6" s="62">
        <v>13860948</v>
      </c>
    </row>
    <row r="7" spans="1:27" ht="13.5">
      <c r="A7" s="249" t="s">
        <v>144</v>
      </c>
      <c r="B7" s="182"/>
      <c r="C7" s="155">
        <v>457510506</v>
      </c>
      <c r="D7" s="155"/>
      <c r="E7" s="59">
        <v>53564396</v>
      </c>
      <c r="F7" s="60">
        <v>53564396</v>
      </c>
      <c r="G7" s="60">
        <v>16565249</v>
      </c>
      <c r="H7" s="60">
        <v>532840365</v>
      </c>
      <c r="I7" s="60">
        <v>502801014</v>
      </c>
      <c r="J7" s="60">
        <v>502801014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502801014</v>
      </c>
      <c r="X7" s="60">
        <v>13391099</v>
      </c>
      <c r="Y7" s="60">
        <v>489409915</v>
      </c>
      <c r="Z7" s="140">
        <v>3654.74</v>
      </c>
      <c r="AA7" s="62">
        <v>53564396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22373406</v>
      </c>
      <c r="D9" s="155"/>
      <c r="E9" s="59">
        <v>11724143</v>
      </c>
      <c r="F9" s="60">
        <v>11724143</v>
      </c>
      <c r="G9" s="60">
        <v>128201</v>
      </c>
      <c r="H9" s="60">
        <v>14936602</v>
      </c>
      <c r="I9" s="60">
        <v>11063704</v>
      </c>
      <c r="J9" s="60">
        <v>11063704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11063704</v>
      </c>
      <c r="X9" s="60">
        <v>2931036</v>
      </c>
      <c r="Y9" s="60">
        <v>8132668</v>
      </c>
      <c r="Z9" s="140">
        <v>277.47</v>
      </c>
      <c r="AA9" s="62">
        <v>11724143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547510505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186682047</v>
      </c>
      <c r="D11" s="155"/>
      <c r="E11" s="59">
        <v>292018600</v>
      </c>
      <c r="F11" s="60">
        <v>292018600</v>
      </c>
      <c r="G11" s="60">
        <v>186322887</v>
      </c>
      <c r="H11" s="60">
        <v>186682047</v>
      </c>
      <c r="I11" s="60">
        <v>186682047</v>
      </c>
      <c r="J11" s="60">
        <v>186682047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186682047</v>
      </c>
      <c r="X11" s="60">
        <v>73004650</v>
      </c>
      <c r="Y11" s="60">
        <v>113677397</v>
      </c>
      <c r="Z11" s="140">
        <v>155.71</v>
      </c>
      <c r="AA11" s="62">
        <v>292018600</v>
      </c>
    </row>
    <row r="12" spans="1:27" ht="13.5">
      <c r="A12" s="250" t="s">
        <v>56</v>
      </c>
      <c r="B12" s="251"/>
      <c r="C12" s="168">
        <f aca="true" t="shared" si="0" ref="C12:Y12">SUM(C6:C11)</f>
        <v>675107680</v>
      </c>
      <c r="D12" s="168">
        <f>SUM(D6:D11)</f>
        <v>0</v>
      </c>
      <c r="E12" s="72">
        <f t="shared" si="0"/>
        <v>371168087</v>
      </c>
      <c r="F12" s="73">
        <f t="shared" si="0"/>
        <v>371168087</v>
      </c>
      <c r="G12" s="73">
        <f t="shared" si="0"/>
        <v>768979597</v>
      </c>
      <c r="H12" s="73">
        <f t="shared" si="0"/>
        <v>741854256</v>
      </c>
      <c r="I12" s="73">
        <f t="shared" si="0"/>
        <v>711227869</v>
      </c>
      <c r="J12" s="73">
        <f t="shared" si="0"/>
        <v>711227869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711227869</v>
      </c>
      <c r="X12" s="73">
        <f t="shared" si="0"/>
        <v>92792022</v>
      </c>
      <c r="Y12" s="73">
        <f t="shared" si="0"/>
        <v>618435847</v>
      </c>
      <c r="Z12" s="170">
        <f>+IF(X12&lt;&gt;0,+(Y12/X12)*100,0)</f>
        <v>666.4752353386588</v>
      </c>
      <c r="AA12" s="74">
        <f>SUM(AA6:AA11)</f>
        <v>371168087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31085334</v>
      </c>
      <c r="D16" s="155"/>
      <c r="E16" s="59">
        <v>32921844</v>
      </c>
      <c r="F16" s="60">
        <v>32921844</v>
      </c>
      <c r="G16" s="159">
        <v>31085334</v>
      </c>
      <c r="H16" s="159">
        <v>31085334</v>
      </c>
      <c r="I16" s="159">
        <v>31085334</v>
      </c>
      <c r="J16" s="60">
        <v>31085334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31085334</v>
      </c>
      <c r="X16" s="60">
        <v>8230461</v>
      </c>
      <c r="Y16" s="159">
        <v>22854873</v>
      </c>
      <c r="Z16" s="141">
        <v>277.69</v>
      </c>
      <c r="AA16" s="225">
        <v>32921844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91832838</v>
      </c>
      <c r="D19" s="155"/>
      <c r="E19" s="59">
        <v>110846320</v>
      </c>
      <c r="F19" s="60">
        <v>110846320</v>
      </c>
      <c r="G19" s="60">
        <v>94573840</v>
      </c>
      <c r="H19" s="60">
        <v>90578471</v>
      </c>
      <c r="I19" s="60">
        <v>89900989</v>
      </c>
      <c r="J19" s="60">
        <v>89900989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89900989</v>
      </c>
      <c r="X19" s="60">
        <v>27711580</v>
      </c>
      <c r="Y19" s="60">
        <v>62189409</v>
      </c>
      <c r="Z19" s="140">
        <v>224.42</v>
      </c>
      <c r="AA19" s="62">
        <v>110846320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353651</v>
      </c>
      <c r="D22" s="155"/>
      <c r="E22" s="59"/>
      <c r="F22" s="60"/>
      <c r="G22" s="60"/>
      <c r="H22" s="60">
        <v>353651</v>
      </c>
      <c r="I22" s="60">
        <v>353651</v>
      </c>
      <c r="J22" s="60">
        <v>353651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353651</v>
      </c>
      <c r="X22" s="60"/>
      <c r="Y22" s="60">
        <v>353651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123271823</v>
      </c>
      <c r="D24" s="168">
        <f>SUM(D15:D23)</f>
        <v>0</v>
      </c>
      <c r="E24" s="76">
        <f t="shared" si="1"/>
        <v>143768164</v>
      </c>
      <c r="F24" s="77">
        <f t="shared" si="1"/>
        <v>143768164</v>
      </c>
      <c r="G24" s="77">
        <f t="shared" si="1"/>
        <v>125659174</v>
      </c>
      <c r="H24" s="77">
        <f t="shared" si="1"/>
        <v>122017456</v>
      </c>
      <c r="I24" s="77">
        <f t="shared" si="1"/>
        <v>121339974</v>
      </c>
      <c r="J24" s="77">
        <f t="shared" si="1"/>
        <v>121339974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121339974</v>
      </c>
      <c r="X24" s="77">
        <f t="shared" si="1"/>
        <v>35942041</v>
      </c>
      <c r="Y24" s="77">
        <f t="shared" si="1"/>
        <v>85397933</v>
      </c>
      <c r="Z24" s="212">
        <f>+IF(X24&lt;&gt;0,+(Y24/X24)*100,0)</f>
        <v>237.59900835904116</v>
      </c>
      <c r="AA24" s="79">
        <f>SUM(AA15:AA23)</f>
        <v>143768164</v>
      </c>
    </row>
    <row r="25" spans="1:27" ht="13.5">
      <c r="A25" s="250" t="s">
        <v>159</v>
      </c>
      <c r="B25" s="251"/>
      <c r="C25" s="168">
        <f aca="true" t="shared" si="2" ref="C25:Y25">+C12+C24</f>
        <v>798379503</v>
      </c>
      <c r="D25" s="168">
        <f>+D12+D24</f>
        <v>0</v>
      </c>
      <c r="E25" s="72">
        <f t="shared" si="2"/>
        <v>514936251</v>
      </c>
      <c r="F25" s="73">
        <f t="shared" si="2"/>
        <v>514936251</v>
      </c>
      <c r="G25" s="73">
        <f t="shared" si="2"/>
        <v>894638771</v>
      </c>
      <c r="H25" s="73">
        <f t="shared" si="2"/>
        <v>863871712</v>
      </c>
      <c r="I25" s="73">
        <f t="shared" si="2"/>
        <v>832567843</v>
      </c>
      <c r="J25" s="73">
        <f t="shared" si="2"/>
        <v>832567843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832567843</v>
      </c>
      <c r="X25" s="73">
        <f t="shared" si="2"/>
        <v>128734063</v>
      </c>
      <c r="Y25" s="73">
        <f t="shared" si="2"/>
        <v>703833780</v>
      </c>
      <c r="Z25" s="170">
        <f>+IF(X25&lt;&gt;0,+(Y25/X25)*100,0)</f>
        <v>546.7346897922424</v>
      </c>
      <c r="AA25" s="74">
        <f>+AA12+AA24</f>
        <v>514936251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6380061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6461207</v>
      </c>
      <c r="D30" s="155"/>
      <c r="E30" s="59">
        <v>5778000</v>
      </c>
      <c r="F30" s="60">
        <v>5778000</v>
      </c>
      <c r="G30" s="60">
        <v>6461209</v>
      </c>
      <c r="H30" s="60">
        <v>81146</v>
      </c>
      <c r="I30" s="60">
        <v>4918674</v>
      </c>
      <c r="J30" s="60">
        <v>4918674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4918674</v>
      </c>
      <c r="X30" s="60">
        <v>1444500</v>
      </c>
      <c r="Y30" s="60">
        <v>3474174</v>
      </c>
      <c r="Z30" s="140">
        <v>240.51</v>
      </c>
      <c r="AA30" s="62">
        <v>5778000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24372711</v>
      </c>
      <c r="H31" s="60">
        <v>24808057</v>
      </c>
      <c r="I31" s="60">
        <v>24026208</v>
      </c>
      <c r="J31" s="60">
        <v>24026208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24026208</v>
      </c>
      <c r="X31" s="60"/>
      <c r="Y31" s="60">
        <v>24026208</v>
      </c>
      <c r="Z31" s="140"/>
      <c r="AA31" s="62"/>
    </row>
    <row r="32" spans="1:27" ht="13.5">
      <c r="A32" s="249" t="s">
        <v>164</v>
      </c>
      <c r="B32" s="182"/>
      <c r="C32" s="155">
        <v>49946471</v>
      </c>
      <c r="D32" s="155"/>
      <c r="E32" s="59">
        <v>33038769</v>
      </c>
      <c r="F32" s="60">
        <v>33038769</v>
      </c>
      <c r="G32" s="60">
        <v>5602307</v>
      </c>
      <c r="H32" s="60">
        <v>15609319</v>
      </c>
      <c r="I32" s="60">
        <v>15618016</v>
      </c>
      <c r="J32" s="60">
        <v>15618016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15618016</v>
      </c>
      <c r="X32" s="60">
        <v>8259692</v>
      </c>
      <c r="Y32" s="60">
        <v>7358324</v>
      </c>
      <c r="Z32" s="140">
        <v>89.09</v>
      </c>
      <c r="AA32" s="62">
        <v>33038769</v>
      </c>
    </row>
    <row r="33" spans="1:27" ht="13.5">
      <c r="A33" s="249" t="s">
        <v>165</v>
      </c>
      <c r="B33" s="182"/>
      <c r="C33" s="155">
        <v>9092198</v>
      </c>
      <c r="D33" s="155"/>
      <c r="E33" s="59">
        <v>3813131</v>
      </c>
      <c r="F33" s="60">
        <v>3813131</v>
      </c>
      <c r="G33" s="60">
        <v>7491630</v>
      </c>
      <c r="H33" s="60">
        <v>1557917</v>
      </c>
      <c r="I33" s="60">
        <v>1557917</v>
      </c>
      <c r="J33" s="60">
        <v>1557917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1557917</v>
      </c>
      <c r="X33" s="60">
        <v>953283</v>
      </c>
      <c r="Y33" s="60">
        <v>604634</v>
      </c>
      <c r="Z33" s="140">
        <v>63.43</v>
      </c>
      <c r="AA33" s="62">
        <v>3813131</v>
      </c>
    </row>
    <row r="34" spans="1:27" ht="13.5">
      <c r="A34" s="250" t="s">
        <v>58</v>
      </c>
      <c r="B34" s="251"/>
      <c r="C34" s="168">
        <f aca="true" t="shared" si="3" ref="C34:Y34">SUM(C29:C33)</f>
        <v>65499876</v>
      </c>
      <c r="D34" s="168">
        <f>SUM(D29:D33)</f>
        <v>0</v>
      </c>
      <c r="E34" s="72">
        <f t="shared" si="3"/>
        <v>42629900</v>
      </c>
      <c r="F34" s="73">
        <f t="shared" si="3"/>
        <v>42629900</v>
      </c>
      <c r="G34" s="73">
        <f t="shared" si="3"/>
        <v>43927857</v>
      </c>
      <c r="H34" s="73">
        <f t="shared" si="3"/>
        <v>48436500</v>
      </c>
      <c r="I34" s="73">
        <f t="shared" si="3"/>
        <v>46120815</v>
      </c>
      <c r="J34" s="73">
        <f t="shared" si="3"/>
        <v>46120815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46120815</v>
      </c>
      <c r="X34" s="73">
        <f t="shared" si="3"/>
        <v>10657475</v>
      </c>
      <c r="Y34" s="73">
        <f t="shared" si="3"/>
        <v>35463340</v>
      </c>
      <c r="Z34" s="170">
        <f>+IF(X34&lt;&gt;0,+(Y34/X34)*100,0)</f>
        <v>332.75555420022096</v>
      </c>
      <c r="AA34" s="74">
        <f>SUM(AA29:AA33)</f>
        <v>42629900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34037250</v>
      </c>
      <c r="D37" s="155"/>
      <c r="E37" s="59">
        <v>34533319</v>
      </c>
      <c r="F37" s="60">
        <v>34533319</v>
      </c>
      <c r="G37" s="60">
        <v>34037250</v>
      </c>
      <c r="H37" s="60">
        <v>34037250</v>
      </c>
      <c r="I37" s="60">
        <v>34037250</v>
      </c>
      <c r="J37" s="60">
        <v>34037250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34037250</v>
      </c>
      <c r="X37" s="60">
        <v>8633330</v>
      </c>
      <c r="Y37" s="60">
        <v>25403920</v>
      </c>
      <c r="Z37" s="140">
        <v>294.25</v>
      </c>
      <c r="AA37" s="62">
        <v>34533319</v>
      </c>
    </row>
    <row r="38" spans="1:27" ht="13.5">
      <c r="A38" s="249" t="s">
        <v>165</v>
      </c>
      <c r="B38" s="182"/>
      <c r="C38" s="155">
        <v>9595928</v>
      </c>
      <c r="D38" s="155"/>
      <c r="E38" s="59">
        <v>7477905</v>
      </c>
      <c r="F38" s="60">
        <v>7477905</v>
      </c>
      <c r="G38" s="60">
        <v>7127905</v>
      </c>
      <c r="H38" s="60">
        <v>9595928</v>
      </c>
      <c r="I38" s="60">
        <v>9595928</v>
      </c>
      <c r="J38" s="60">
        <v>9595928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9595928</v>
      </c>
      <c r="X38" s="60">
        <v>1869476</v>
      </c>
      <c r="Y38" s="60">
        <v>7726452</v>
      </c>
      <c r="Z38" s="140">
        <v>413.3</v>
      </c>
      <c r="AA38" s="62">
        <v>7477905</v>
      </c>
    </row>
    <row r="39" spans="1:27" ht="13.5">
      <c r="A39" s="250" t="s">
        <v>59</v>
      </c>
      <c r="B39" s="253"/>
      <c r="C39" s="168">
        <f aca="true" t="shared" si="4" ref="C39:Y39">SUM(C37:C38)</f>
        <v>43633178</v>
      </c>
      <c r="D39" s="168">
        <f>SUM(D37:D38)</f>
        <v>0</v>
      </c>
      <c r="E39" s="76">
        <f t="shared" si="4"/>
        <v>42011224</v>
      </c>
      <c r="F39" s="77">
        <f t="shared" si="4"/>
        <v>42011224</v>
      </c>
      <c r="G39" s="77">
        <f t="shared" si="4"/>
        <v>41165155</v>
      </c>
      <c r="H39" s="77">
        <f t="shared" si="4"/>
        <v>43633178</v>
      </c>
      <c r="I39" s="77">
        <f t="shared" si="4"/>
        <v>43633178</v>
      </c>
      <c r="J39" s="77">
        <f t="shared" si="4"/>
        <v>43633178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43633178</v>
      </c>
      <c r="X39" s="77">
        <f t="shared" si="4"/>
        <v>10502806</v>
      </c>
      <c r="Y39" s="77">
        <f t="shared" si="4"/>
        <v>33130372</v>
      </c>
      <c r="Z39" s="212">
        <f>+IF(X39&lt;&gt;0,+(Y39/X39)*100,0)</f>
        <v>315.44305398005065</v>
      </c>
      <c r="AA39" s="79">
        <f>SUM(AA37:AA38)</f>
        <v>42011224</v>
      </c>
    </row>
    <row r="40" spans="1:27" ht="13.5">
      <c r="A40" s="250" t="s">
        <v>167</v>
      </c>
      <c r="B40" s="251"/>
      <c r="C40" s="168">
        <f aca="true" t="shared" si="5" ref="C40:Y40">+C34+C39</f>
        <v>109133054</v>
      </c>
      <c r="D40" s="168">
        <f>+D34+D39</f>
        <v>0</v>
      </c>
      <c r="E40" s="72">
        <f t="shared" si="5"/>
        <v>84641124</v>
      </c>
      <c r="F40" s="73">
        <f t="shared" si="5"/>
        <v>84641124</v>
      </c>
      <c r="G40" s="73">
        <f t="shared" si="5"/>
        <v>85093012</v>
      </c>
      <c r="H40" s="73">
        <f t="shared" si="5"/>
        <v>92069678</v>
      </c>
      <c r="I40" s="73">
        <f t="shared" si="5"/>
        <v>89753993</v>
      </c>
      <c r="J40" s="73">
        <f t="shared" si="5"/>
        <v>89753993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89753993</v>
      </c>
      <c r="X40" s="73">
        <f t="shared" si="5"/>
        <v>21160281</v>
      </c>
      <c r="Y40" s="73">
        <f t="shared" si="5"/>
        <v>68593712</v>
      </c>
      <c r="Z40" s="170">
        <f>+IF(X40&lt;&gt;0,+(Y40/X40)*100,0)</f>
        <v>324.1625761018958</v>
      </c>
      <c r="AA40" s="74">
        <f>+AA34+AA39</f>
        <v>84641124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689246449</v>
      </c>
      <c r="D42" s="257">
        <f>+D25-D40</f>
        <v>0</v>
      </c>
      <c r="E42" s="258">
        <f t="shared" si="6"/>
        <v>430295127</v>
      </c>
      <c r="F42" s="259">
        <f t="shared" si="6"/>
        <v>430295127</v>
      </c>
      <c r="G42" s="259">
        <f t="shared" si="6"/>
        <v>809545759</v>
      </c>
      <c r="H42" s="259">
        <f t="shared" si="6"/>
        <v>771802034</v>
      </c>
      <c r="I42" s="259">
        <f t="shared" si="6"/>
        <v>742813850</v>
      </c>
      <c r="J42" s="259">
        <f t="shared" si="6"/>
        <v>742813850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742813850</v>
      </c>
      <c r="X42" s="259">
        <f t="shared" si="6"/>
        <v>107573782</v>
      </c>
      <c r="Y42" s="259">
        <f t="shared" si="6"/>
        <v>635240068</v>
      </c>
      <c r="Z42" s="260">
        <f>+IF(X42&lt;&gt;0,+(Y42/X42)*100,0)</f>
        <v>590.5156964733284</v>
      </c>
      <c r="AA42" s="261">
        <f>+AA25-AA40</f>
        <v>430295127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689246449</v>
      </c>
      <c r="D45" s="155"/>
      <c r="E45" s="59">
        <v>430295127</v>
      </c>
      <c r="F45" s="60">
        <v>430295127</v>
      </c>
      <c r="G45" s="60">
        <v>809545759</v>
      </c>
      <c r="H45" s="60">
        <v>770956675</v>
      </c>
      <c r="I45" s="60">
        <v>741968491</v>
      </c>
      <c r="J45" s="60">
        <v>741968491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741968491</v>
      </c>
      <c r="X45" s="60">
        <v>107573782</v>
      </c>
      <c r="Y45" s="60">
        <v>634394709</v>
      </c>
      <c r="Z45" s="139">
        <v>589.73</v>
      </c>
      <c r="AA45" s="62">
        <v>430295127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845359</v>
      </c>
      <c r="I46" s="60">
        <v>845359</v>
      </c>
      <c r="J46" s="60">
        <v>845359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845359</v>
      </c>
      <c r="X46" s="60"/>
      <c r="Y46" s="60">
        <v>845359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689246449</v>
      </c>
      <c r="D48" s="217">
        <f>SUM(D45:D47)</f>
        <v>0</v>
      </c>
      <c r="E48" s="264">
        <f t="shared" si="7"/>
        <v>430295127</v>
      </c>
      <c r="F48" s="219">
        <f t="shared" si="7"/>
        <v>430295127</v>
      </c>
      <c r="G48" s="219">
        <f t="shared" si="7"/>
        <v>809545759</v>
      </c>
      <c r="H48" s="219">
        <f t="shared" si="7"/>
        <v>771802034</v>
      </c>
      <c r="I48" s="219">
        <f t="shared" si="7"/>
        <v>742813850</v>
      </c>
      <c r="J48" s="219">
        <f t="shared" si="7"/>
        <v>742813850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742813850</v>
      </c>
      <c r="X48" s="219">
        <f t="shared" si="7"/>
        <v>107573782</v>
      </c>
      <c r="Y48" s="219">
        <f t="shared" si="7"/>
        <v>635240068</v>
      </c>
      <c r="Z48" s="265">
        <f>+IF(X48&lt;&gt;0,+(Y48/X48)*100,0)</f>
        <v>590.5156964733284</v>
      </c>
      <c r="AA48" s="232">
        <f>SUM(AA45:AA47)</f>
        <v>430295127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747316</v>
      </c>
      <c r="D6" s="155"/>
      <c r="E6" s="59">
        <v>1966087</v>
      </c>
      <c r="F6" s="60">
        <v>1966087</v>
      </c>
      <c r="G6" s="60">
        <v>92513</v>
      </c>
      <c r="H6" s="60">
        <v>248773</v>
      </c>
      <c r="I6" s="60">
        <v>243803</v>
      </c>
      <c r="J6" s="60">
        <v>585089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585089</v>
      </c>
      <c r="X6" s="60">
        <v>105648999</v>
      </c>
      <c r="Y6" s="60">
        <v>-105063910</v>
      </c>
      <c r="Z6" s="140">
        <v>-99.45</v>
      </c>
      <c r="AA6" s="62">
        <v>1966087</v>
      </c>
    </row>
    <row r="7" spans="1:27" ht="13.5">
      <c r="A7" s="249" t="s">
        <v>178</v>
      </c>
      <c r="B7" s="182"/>
      <c r="C7" s="155"/>
      <c r="D7" s="155"/>
      <c r="E7" s="59">
        <v>313592001</v>
      </c>
      <c r="F7" s="60">
        <v>313592001</v>
      </c>
      <c r="G7" s="60">
        <v>128688000</v>
      </c>
      <c r="H7" s="60">
        <v>129088000</v>
      </c>
      <c r="I7" s="60">
        <v>129088000</v>
      </c>
      <c r="J7" s="60">
        <v>386864000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386864000</v>
      </c>
      <c r="X7" s="60"/>
      <c r="Y7" s="60">
        <v>386864000</v>
      </c>
      <c r="Z7" s="140"/>
      <c r="AA7" s="62">
        <v>313592001</v>
      </c>
    </row>
    <row r="8" spans="1:27" ht="13.5">
      <c r="A8" s="249" t="s">
        <v>179</v>
      </c>
      <c r="B8" s="182"/>
      <c r="C8" s="155">
        <v>307152348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29656725</v>
      </c>
      <c r="D9" s="155"/>
      <c r="E9" s="59">
        <v>18065004</v>
      </c>
      <c r="F9" s="60">
        <v>18065004</v>
      </c>
      <c r="G9" s="60">
        <v>1695484</v>
      </c>
      <c r="H9" s="60">
        <v>3276455</v>
      </c>
      <c r="I9" s="60">
        <v>4368366</v>
      </c>
      <c r="J9" s="60">
        <v>9340305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9340305</v>
      </c>
      <c r="X9" s="60">
        <v>4516251</v>
      </c>
      <c r="Y9" s="60">
        <v>4824054</v>
      </c>
      <c r="Z9" s="140">
        <v>106.82</v>
      </c>
      <c r="AA9" s="62">
        <v>18065004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-92649655</v>
      </c>
      <c r="D12" s="155"/>
      <c r="E12" s="59">
        <v>-281357821</v>
      </c>
      <c r="F12" s="60">
        <v>-281357821</v>
      </c>
      <c r="G12" s="60">
        <v>-25221643</v>
      </c>
      <c r="H12" s="60">
        <v>-136890165</v>
      </c>
      <c r="I12" s="60">
        <v>-122168525</v>
      </c>
      <c r="J12" s="60">
        <v>-284280333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-284280333</v>
      </c>
      <c r="X12" s="60">
        <v>-57863382</v>
      </c>
      <c r="Y12" s="60">
        <v>-226416951</v>
      </c>
      <c r="Z12" s="140">
        <v>391.3</v>
      </c>
      <c r="AA12" s="62">
        <v>-281357821</v>
      </c>
    </row>
    <row r="13" spans="1:27" ht="13.5">
      <c r="A13" s="249" t="s">
        <v>40</v>
      </c>
      <c r="B13" s="182"/>
      <c r="C13" s="155">
        <v>-5253472</v>
      </c>
      <c r="D13" s="155"/>
      <c r="E13" s="59">
        <v>-5778000</v>
      </c>
      <c r="F13" s="60">
        <v>-5778000</v>
      </c>
      <c r="G13" s="60">
        <v>-1279</v>
      </c>
      <c r="H13" s="60">
        <v>-1279</v>
      </c>
      <c r="I13" s="60">
        <v>-1190471</v>
      </c>
      <c r="J13" s="60">
        <v>-1193029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-1193029</v>
      </c>
      <c r="X13" s="60">
        <v>-1600000</v>
      </c>
      <c r="Y13" s="60">
        <v>406971</v>
      </c>
      <c r="Z13" s="140">
        <v>-25.44</v>
      </c>
      <c r="AA13" s="62">
        <v>-5778000</v>
      </c>
    </row>
    <row r="14" spans="1:27" ht="13.5">
      <c r="A14" s="249" t="s">
        <v>42</v>
      </c>
      <c r="B14" s="182"/>
      <c r="C14" s="155">
        <v>-227544496</v>
      </c>
      <c r="D14" s="155"/>
      <c r="E14" s="59">
        <v>-439454018</v>
      </c>
      <c r="F14" s="60">
        <v>-439454018</v>
      </c>
      <c r="G14" s="60">
        <v>-5294284</v>
      </c>
      <c r="H14" s="60">
        <v>-21353562</v>
      </c>
      <c r="I14" s="60">
        <v>-35452061</v>
      </c>
      <c r="J14" s="60">
        <v>-62099907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-62099907</v>
      </c>
      <c r="X14" s="60">
        <v>-44261581</v>
      </c>
      <c r="Y14" s="60">
        <v>-17838326</v>
      </c>
      <c r="Z14" s="140">
        <v>40.3</v>
      </c>
      <c r="AA14" s="62">
        <v>-439454018</v>
      </c>
    </row>
    <row r="15" spans="1:27" ht="13.5">
      <c r="A15" s="250" t="s">
        <v>184</v>
      </c>
      <c r="B15" s="251"/>
      <c r="C15" s="168">
        <f aca="true" t="shared" si="0" ref="C15:Y15">SUM(C6:C14)</f>
        <v>12108766</v>
      </c>
      <c r="D15" s="168">
        <f>SUM(D6:D14)</f>
        <v>0</v>
      </c>
      <c r="E15" s="72">
        <f t="shared" si="0"/>
        <v>-392966747</v>
      </c>
      <c r="F15" s="73">
        <f t="shared" si="0"/>
        <v>-392966747</v>
      </c>
      <c r="G15" s="73">
        <f t="shared" si="0"/>
        <v>99958791</v>
      </c>
      <c r="H15" s="73">
        <f t="shared" si="0"/>
        <v>-25631778</v>
      </c>
      <c r="I15" s="73">
        <f t="shared" si="0"/>
        <v>-25110888</v>
      </c>
      <c r="J15" s="73">
        <f t="shared" si="0"/>
        <v>49216125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49216125</v>
      </c>
      <c r="X15" s="73">
        <f t="shared" si="0"/>
        <v>6440287</v>
      </c>
      <c r="Y15" s="73">
        <f t="shared" si="0"/>
        <v>42775838</v>
      </c>
      <c r="Z15" s="170">
        <f>+IF(X15&lt;&gt;0,+(Y15/X15)*100,0)</f>
        <v>664.1914871185088</v>
      </c>
      <c r="AA15" s="74">
        <f>SUM(AA6:AA14)</f>
        <v>-392966747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5932782</v>
      </c>
      <c r="F22" s="60">
        <v>5932782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5932782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-211953</v>
      </c>
      <c r="D24" s="155"/>
      <c r="E24" s="59">
        <v>-56338215</v>
      </c>
      <c r="F24" s="60">
        <v>-56338215</v>
      </c>
      <c r="G24" s="60">
        <v>-47754</v>
      </c>
      <c r="H24" s="60">
        <v>-95877</v>
      </c>
      <c r="I24" s="60">
        <v>-100067</v>
      </c>
      <c r="J24" s="60">
        <v>-243698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-243698</v>
      </c>
      <c r="X24" s="60">
        <v>-6310009</v>
      </c>
      <c r="Y24" s="60">
        <v>6066311</v>
      </c>
      <c r="Z24" s="140">
        <v>-96.14</v>
      </c>
      <c r="AA24" s="62">
        <v>-56338215</v>
      </c>
    </row>
    <row r="25" spans="1:27" ht="13.5">
      <c r="A25" s="250" t="s">
        <v>191</v>
      </c>
      <c r="B25" s="251"/>
      <c r="C25" s="168">
        <f aca="true" t="shared" si="1" ref="C25:Y25">SUM(C19:C24)</f>
        <v>-211953</v>
      </c>
      <c r="D25" s="168">
        <f>SUM(D19:D24)</f>
        <v>0</v>
      </c>
      <c r="E25" s="72">
        <f t="shared" si="1"/>
        <v>-50405433</v>
      </c>
      <c r="F25" s="73">
        <f t="shared" si="1"/>
        <v>-50405433</v>
      </c>
      <c r="G25" s="73">
        <f t="shared" si="1"/>
        <v>-47754</v>
      </c>
      <c r="H25" s="73">
        <f t="shared" si="1"/>
        <v>-95877</v>
      </c>
      <c r="I25" s="73">
        <f t="shared" si="1"/>
        <v>-100067</v>
      </c>
      <c r="J25" s="73">
        <f t="shared" si="1"/>
        <v>-243698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-243698</v>
      </c>
      <c r="X25" s="73">
        <f t="shared" si="1"/>
        <v>-6310009</v>
      </c>
      <c r="Y25" s="73">
        <f t="shared" si="1"/>
        <v>6066311</v>
      </c>
      <c r="Z25" s="170">
        <f>+IF(X25&lt;&gt;0,+(Y25/X25)*100,0)</f>
        <v>-96.13791359093149</v>
      </c>
      <c r="AA25" s="74">
        <f>SUM(AA19:AA24)</f>
        <v>-50405433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6107206</v>
      </c>
      <c r="D33" s="155"/>
      <c r="E33" s="59">
        <v>-4874306</v>
      </c>
      <c r="F33" s="60">
        <v>-4874306</v>
      </c>
      <c r="G33" s="60"/>
      <c r="H33" s="60"/>
      <c r="I33" s="60">
        <v>-1542534</v>
      </c>
      <c r="J33" s="60">
        <v>-1542534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-1542534</v>
      </c>
      <c r="X33" s="60">
        <v>-1082153</v>
      </c>
      <c r="Y33" s="60">
        <v>-460381</v>
      </c>
      <c r="Z33" s="140">
        <v>42.54</v>
      </c>
      <c r="AA33" s="62">
        <v>-4874306</v>
      </c>
    </row>
    <row r="34" spans="1:27" ht="13.5">
      <c r="A34" s="250" t="s">
        <v>197</v>
      </c>
      <c r="B34" s="251"/>
      <c r="C34" s="168">
        <f aca="true" t="shared" si="2" ref="C34:Y34">SUM(C29:C33)</f>
        <v>6107206</v>
      </c>
      <c r="D34" s="168">
        <f>SUM(D29:D33)</f>
        <v>0</v>
      </c>
      <c r="E34" s="72">
        <f t="shared" si="2"/>
        <v>-4874306</v>
      </c>
      <c r="F34" s="73">
        <f t="shared" si="2"/>
        <v>-4874306</v>
      </c>
      <c r="G34" s="73">
        <f t="shared" si="2"/>
        <v>0</v>
      </c>
      <c r="H34" s="73">
        <f t="shared" si="2"/>
        <v>0</v>
      </c>
      <c r="I34" s="73">
        <f t="shared" si="2"/>
        <v>-1542534</v>
      </c>
      <c r="J34" s="73">
        <f t="shared" si="2"/>
        <v>-1542534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-1542534</v>
      </c>
      <c r="X34" s="73">
        <f t="shared" si="2"/>
        <v>-1082153</v>
      </c>
      <c r="Y34" s="73">
        <f t="shared" si="2"/>
        <v>-460381</v>
      </c>
      <c r="Z34" s="170">
        <f>+IF(X34&lt;&gt;0,+(Y34/X34)*100,0)</f>
        <v>42.543059992440995</v>
      </c>
      <c r="AA34" s="74">
        <f>SUM(AA29:AA33)</f>
        <v>-4874306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18004019</v>
      </c>
      <c r="D36" s="153">
        <f>+D15+D25+D34</f>
        <v>0</v>
      </c>
      <c r="E36" s="99">
        <f t="shared" si="3"/>
        <v>-448246486</v>
      </c>
      <c r="F36" s="100">
        <f t="shared" si="3"/>
        <v>-448246486</v>
      </c>
      <c r="G36" s="100">
        <f t="shared" si="3"/>
        <v>99911037</v>
      </c>
      <c r="H36" s="100">
        <f t="shared" si="3"/>
        <v>-25727655</v>
      </c>
      <c r="I36" s="100">
        <f t="shared" si="3"/>
        <v>-26753489</v>
      </c>
      <c r="J36" s="100">
        <f t="shared" si="3"/>
        <v>47429893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47429893</v>
      </c>
      <c r="X36" s="100">
        <f t="shared" si="3"/>
        <v>-951875</v>
      </c>
      <c r="Y36" s="100">
        <f t="shared" si="3"/>
        <v>48381768</v>
      </c>
      <c r="Z36" s="137">
        <f>+IF(X36&lt;&gt;0,+(Y36/X36)*100,0)</f>
        <v>-5082.785869993434</v>
      </c>
      <c r="AA36" s="102">
        <f>+AA15+AA25+AA34</f>
        <v>-448246486</v>
      </c>
    </row>
    <row r="37" spans="1:27" ht="13.5">
      <c r="A37" s="249" t="s">
        <v>199</v>
      </c>
      <c r="B37" s="182"/>
      <c r="C37" s="153"/>
      <c r="D37" s="153"/>
      <c r="E37" s="99">
        <v>515671819</v>
      </c>
      <c r="F37" s="100">
        <v>515671819</v>
      </c>
      <c r="G37" s="100">
        <v>466052227</v>
      </c>
      <c r="H37" s="100">
        <v>565963264</v>
      </c>
      <c r="I37" s="100">
        <v>540235609</v>
      </c>
      <c r="J37" s="100">
        <v>466052227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466052227</v>
      </c>
      <c r="X37" s="100">
        <v>515671819</v>
      </c>
      <c r="Y37" s="100">
        <v>-49619592</v>
      </c>
      <c r="Z37" s="137">
        <v>-9.62</v>
      </c>
      <c r="AA37" s="102">
        <v>515671819</v>
      </c>
    </row>
    <row r="38" spans="1:27" ht="13.5">
      <c r="A38" s="269" t="s">
        <v>200</v>
      </c>
      <c r="B38" s="256"/>
      <c r="C38" s="257">
        <v>18004019</v>
      </c>
      <c r="D38" s="257"/>
      <c r="E38" s="258">
        <v>67425335</v>
      </c>
      <c r="F38" s="259">
        <v>67425335</v>
      </c>
      <c r="G38" s="259">
        <v>565963264</v>
      </c>
      <c r="H38" s="259">
        <v>540235609</v>
      </c>
      <c r="I38" s="259">
        <v>513482120</v>
      </c>
      <c r="J38" s="259">
        <v>513482120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513482120</v>
      </c>
      <c r="X38" s="259">
        <v>514719946</v>
      </c>
      <c r="Y38" s="259">
        <v>-1237826</v>
      </c>
      <c r="Z38" s="260">
        <v>-0.24</v>
      </c>
      <c r="AA38" s="261">
        <v>67425335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10023499</v>
      </c>
      <c r="D5" s="200">
        <f t="shared" si="0"/>
        <v>0</v>
      </c>
      <c r="E5" s="106">
        <f t="shared" si="0"/>
        <v>56338215</v>
      </c>
      <c r="F5" s="106">
        <f t="shared" si="0"/>
        <v>56338215</v>
      </c>
      <c r="G5" s="106">
        <f t="shared" si="0"/>
        <v>47754</v>
      </c>
      <c r="H5" s="106">
        <f t="shared" si="0"/>
        <v>48123</v>
      </c>
      <c r="I5" s="106">
        <f t="shared" si="0"/>
        <v>4190</v>
      </c>
      <c r="J5" s="106">
        <f t="shared" si="0"/>
        <v>100067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100067</v>
      </c>
      <c r="X5" s="106">
        <f t="shared" si="0"/>
        <v>14084554</v>
      </c>
      <c r="Y5" s="106">
        <f t="shared" si="0"/>
        <v>-13984487</v>
      </c>
      <c r="Z5" s="201">
        <f>+IF(X5&lt;&gt;0,+(Y5/X5)*100,0)</f>
        <v>-99.28952666871808</v>
      </c>
      <c r="AA5" s="199">
        <f>SUM(AA11:AA18)</f>
        <v>56338215</v>
      </c>
    </row>
    <row r="6" spans="1:27" ht="13.5">
      <c r="A6" s="291" t="s">
        <v>204</v>
      </c>
      <c r="B6" s="142"/>
      <c r="C6" s="62"/>
      <c r="D6" s="156"/>
      <c r="E6" s="60">
        <v>15095027</v>
      </c>
      <c r="F6" s="60">
        <v>15095027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3773757</v>
      </c>
      <c r="Y6" s="60">
        <v>-3773757</v>
      </c>
      <c r="Z6" s="140">
        <v>-100</v>
      </c>
      <c r="AA6" s="155">
        <v>15095027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15095027</v>
      </c>
      <c r="F11" s="295">
        <f t="shared" si="1"/>
        <v>15095027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3773757</v>
      </c>
      <c r="Y11" s="295">
        <f t="shared" si="1"/>
        <v>-3773757</v>
      </c>
      <c r="Z11" s="296">
        <f>+IF(X11&lt;&gt;0,+(Y11/X11)*100,0)</f>
        <v>-100</v>
      </c>
      <c r="AA11" s="297">
        <f>SUM(AA6:AA10)</f>
        <v>15095027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3873</v>
      </c>
      <c r="H12" s="60"/>
      <c r="I12" s="60"/>
      <c r="J12" s="60">
        <v>3873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3873</v>
      </c>
      <c r="X12" s="60"/>
      <c r="Y12" s="60">
        <v>3873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9816135</v>
      </c>
      <c r="D15" s="156"/>
      <c r="E15" s="60">
        <v>38743188</v>
      </c>
      <c r="F15" s="60">
        <v>38743188</v>
      </c>
      <c r="G15" s="60">
        <v>43881</v>
      </c>
      <c r="H15" s="60">
        <v>48123</v>
      </c>
      <c r="I15" s="60">
        <v>4190</v>
      </c>
      <c r="J15" s="60">
        <v>96194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96194</v>
      </c>
      <c r="X15" s="60">
        <v>9685797</v>
      </c>
      <c r="Y15" s="60">
        <v>-9589603</v>
      </c>
      <c r="Z15" s="140">
        <v>-99.01</v>
      </c>
      <c r="AA15" s="155">
        <v>38743188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207364</v>
      </c>
      <c r="D18" s="276"/>
      <c r="E18" s="82">
        <v>2500000</v>
      </c>
      <c r="F18" s="82">
        <v>2500000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625000</v>
      </c>
      <c r="Y18" s="82">
        <v>-625000</v>
      </c>
      <c r="Z18" s="270">
        <v>-100</v>
      </c>
      <c r="AA18" s="278">
        <v>2500000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15095027</v>
      </c>
      <c r="F36" s="60">
        <f t="shared" si="4"/>
        <v>15095027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3773757</v>
      </c>
      <c r="Y36" s="60">
        <f t="shared" si="4"/>
        <v>-3773757</v>
      </c>
      <c r="Z36" s="140">
        <f aca="true" t="shared" si="5" ref="Z36:Z49">+IF(X36&lt;&gt;0,+(Y36/X36)*100,0)</f>
        <v>-100</v>
      </c>
      <c r="AA36" s="155">
        <f>AA6+AA21</f>
        <v>15095027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15095027</v>
      </c>
      <c r="F41" s="295">
        <f t="shared" si="6"/>
        <v>15095027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3773757</v>
      </c>
      <c r="Y41" s="295">
        <f t="shared" si="6"/>
        <v>-3773757</v>
      </c>
      <c r="Z41" s="296">
        <f t="shared" si="5"/>
        <v>-100</v>
      </c>
      <c r="AA41" s="297">
        <f>SUM(AA36:AA40)</f>
        <v>15095027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3873</v>
      </c>
      <c r="H42" s="54">
        <f t="shared" si="7"/>
        <v>0</v>
      </c>
      <c r="I42" s="54">
        <f t="shared" si="7"/>
        <v>0</v>
      </c>
      <c r="J42" s="54">
        <f t="shared" si="7"/>
        <v>3873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3873</v>
      </c>
      <c r="X42" s="54">
        <f t="shared" si="7"/>
        <v>0</v>
      </c>
      <c r="Y42" s="54">
        <f t="shared" si="7"/>
        <v>3873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9816135</v>
      </c>
      <c r="D45" s="129">
        <f t="shared" si="7"/>
        <v>0</v>
      </c>
      <c r="E45" s="54">
        <f t="shared" si="7"/>
        <v>38743188</v>
      </c>
      <c r="F45" s="54">
        <f t="shared" si="7"/>
        <v>38743188</v>
      </c>
      <c r="G45" s="54">
        <f t="shared" si="7"/>
        <v>43881</v>
      </c>
      <c r="H45" s="54">
        <f t="shared" si="7"/>
        <v>48123</v>
      </c>
      <c r="I45" s="54">
        <f t="shared" si="7"/>
        <v>4190</v>
      </c>
      <c r="J45" s="54">
        <f t="shared" si="7"/>
        <v>96194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96194</v>
      </c>
      <c r="X45" s="54">
        <f t="shared" si="7"/>
        <v>9685797</v>
      </c>
      <c r="Y45" s="54">
        <f t="shared" si="7"/>
        <v>-9589603</v>
      </c>
      <c r="Z45" s="184">
        <f t="shared" si="5"/>
        <v>-99.00685508895138</v>
      </c>
      <c r="AA45" s="130">
        <f t="shared" si="8"/>
        <v>38743188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207364</v>
      </c>
      <c r="D48" s="129">
        <f t="shared" si="7"/>
        <v>0</v>
      </c>
      <c r="E48" s="54">
        <f t="shared" si="7"/>
        <v>2500000</v>
      </c>
      <c r="F48" s="54">
        <f t="shared" si="7"/>
        <v>2500000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625000</v>
      </c>
      <c r="Y48" s="54">
        <f t="shared" si="7"/>
        <v>-625000</v>
      </c>
      <c r="Z48" s="184">
        <f t="shared" si="5"/>
        <v>-100</v>
      </c>
      <c r="AA48" s="130">
        <f t="shared" si="8"/>
        <v>2500000</v>
      </c>
    </row>
    <row r="49" spans="1:27" ht="13.5">
      <c r="A49" s="308" t="s">
        <v>219</v>
      </c>
      <c r="B49" s="149"/>
      <c r="C49" s="239">
        <f aca="true" t="shared" si="9" ref="C49:Y49">SUM(C41:C48)</f>
        <v>10023499</v>
      </c>
      <c r="D49" s="218">
        <f t="shared" si="9"/>
        <v>0</v>
      </c>
      <c r="E49" s="220">
        <f t="shared" si="9"/>
        <v>56338215</v>
      </c>
      <c r="F49" s="220">
        <f t="shared" si="9"/>
        <v>56338215</v>
      </c>
      <c r="G49" s="220">
        <f t="shared" si="9"/>
        <v>47754</v>
      </c>
      <c r="H49" s="220">
        <f t="shared" si="9"/>
        <v>48123</v>
      </c>
      <c r="I49" s="220">
        <f t="shared" si="9"/>
        <v>4190</v>
      </c>
      <c r="J49" s="220">
        <f t="shared" si="9"/>
        <v>100067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100067</v>
      </c>
      <c r="X49" s="220">
        <f t="shared" si="9"/>
        <v>14084554</v>
      </c>
      <c r="Y49" s="220">
        <f t="shared" si="9"/>
        <v>-13984487</v>
      </c>
      <c r="Z49" s="221">
        <f t="shared" si="5"/>
        <v>-99.28952666871808</v>
      </c>
      <c r="AA49" s="222">
        <f>SUM(AA41:AA48)</f>
        <v>56338215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4169471</v>
      </c>
      <c r="D51" s="129">
        <f t="shared" si="10"/>
        <v>0</v>
      </c>
      <c r="E51" s="54">
        <f t="shared" si="10"/>
        <v>7571886</v>
      </c>
      <c r="F51" s="54">
        <f t="shared" si="10"/>
        <v>7571886</v>
      </c>
      <c r="G51" s="54">
        <f t="shared" si="10"/>
        <v>15314</v>
      </c>
      <c r="H51" s="54">
        <f t="shared" si="10"/>
        <v>121831</v>
      </c>
      <c r="I51" s="54">
        <f t="shared" si="10"/>
        <v>221367</v>
      </c>
      <c r="J51" s="54">
        <f t="shared" si="10"/>
        <v>358512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358512</v>
      </c>
      <c r="X51" s="54">
        <f t="shared" si="10"/>
        <v>1892972</v>
      </c>
      <c r="Y51" s="54">
        <f t="shared" si="10"/>
        <v>-1534460</v>
      </c>
      <c r="Z51" s="184">
        <f>+IF(X51&lt;&gt;0,+(Y51/X51)*100,0)</f>
        <v>-81.06089260696936</v>
      </c>
      <c r="AA51" s="130">
        <f>SUM(AA57:AA61)</f>
        <v>7571886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4169471</v>
      </c>
      <c r="D61" s="156"/>
      <c r="E61" s="60">
        <v>7571886</v>
      </c>
      <c r="F61" s="60">
        <v>7571886</v>
      </c>
      <c r="G61" s="60">
        <v>15314</v>
      </c>
      <c r="H61" s="60">
        <v>121831</v>
      </c>
      <c r="I61" s="60">
        <v>221367</v>
      </c>
      <c r="J61" s="60">
        <v>358512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358512</v>
      </c>
      <c r="X61" s="60">
        <v>1892972</v>
      </c>
      <c r="Y61" s="60">
        <v>-1534460</v>
      </c>
      <c r="Z61" s="140">
        <v>-81.06</v>
      </c>
      <c r="AA61" s="155">
        <v>7571886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7571886</v>
      </c>
      <c r="F68" s="60"/>
      <c r="G68" s="60">
        <v>15314</v>
      </c>
      <c r="H68" s="60">
        <v>121832</v>
      </c>
      <c r="I68" s="60">
        <v>221367</v>
      </c>
      <c r="J68" s="60">
        <v>358513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358513</v>
      </c>
      <c r="X68" s="60"/>
      <c r="Y68" s="60">
        <v>358513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7571886</v>
      </c>
      <c r="F69" s="220">
        <f t="shared" si="12"/>
        <v>0</v>
      </c>
      <c r="G69" s="220">
        <f t="shared" si="12"/>
        <v>15314</v>
      </c>
      <c r="H69" s="220">
        <f t="shared" si="12"/>
        <v>121832</v>
      </c>
      <c r="I69" s="220">
        <f t="shared" si="12"/>
        <v>221367</v>
      </c>
      <c r="J69" s="220">
        <f t="shared" si="12"/>
        <v>358513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358513</v>
      </c>
      <c r="X69" s="220">
        <f t="shared" si="12"/>
        <v>0</v>
      </c>
      <c r="Y69" s="220">
        <f t="shared" si="12"/>
        <v>358513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15095027</v>
      </c>
      <c r="F5" s="358">
        <f t="shared" si="0"/>
        <v>15095027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3773757</v>
      </c>
      <c r="Y5" s="358">
        <f t="shared" si="0"/>
        <v>-3773757</v>
      </c>
      <c r="Z5" s="359">
        <f>+IF(X5&lt;&gt;0,+(Y5/X5)*100,0)</f>
        <v>-100</v>
      </c>
      <c r="AA5" s="360">
        <f>+AA6+AA8+AA11+AA13+AA15</f>
        <v>15095027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15095027</v>
      </c>
      <c r="F6" s="59">
        <f t="shared" si="1"/>
        <v>15095027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3773757</v>
      </c>
      <c r="Y6" s="59">
        <f t="shared" si="1"/>
        <v>-3773757</v>
      </c>
      <c r="Z6" s="61">
        <f>+IF(X6&lt;&gt;0,+(Y6/X6)*100,0)</f>
        <v>-100</v>
      </c>
      <c r="AA6" s="62">
        <f t="shared" si="1"/>
        <v>15095027</v>
      </c>
    </row>
    <row r="7" spans="1:27" ht="13.5">
      <c r="A7" s="291" t="s">
        <v>228</v>
      </c>
      <c r="B7" s="142"/>
      <c r="C7" s="60"/>
      <c r="D7" s="340"/>
      <c r="E7" s="60">
        <v>15095027</v>
      </c>
      <c r="F7" s="59">
        <v>15095027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3773757</v>
      </c>
      <c r="Y7" s="59">
        <v>-3773757</v>
      </c>
      <c r="Z7" s="61">
        <v>-100</v>
      </c>
      <c r="AA7" s="62">
        <v>15095027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3873</v>
      </c>
      <c r="H22" s="343">
        <f t="shared" si="6"/>
        <v>0</v>
      </c>
      <c r="I22" s="343">
        <f t="shared" si="6"/>
        <v>0</v>
      </c>
      <c r="J22" s="345">
        <f t="shared" si="6"/>
        <v>3873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3873</v>
      </c>
      <c r="X22" s="343">
        <f t="shared" si="6"/>
        <v>0</v>
      </c>
      <c r="Y22" s="345">
        <f t="shared" si="6"/>
        <v>3873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3873</v>
      </c>
      <c r="H32" s="60"/>
      <c r="I32" s="60"/>
      <c r="J32" s="59">
        <v>3873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3873</v>
      </c>
      <c r="X32" s="60"/>
      <c r="Y32" s="59">
        <v>3873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9816135</v>
      </c>
      <c r="D40" s="344">
        <f t="shared" si="9"/>
        <v>0</v>
      </c>
      <c r="E40" s="343">
        <f t="shared" si="9"/>
        <v>38743188</v>
      </c>
      <c r="F40" s="345">
        <f t="shared" si="9"/>
        <v>38743188</v>
      </c>
      <c r="G40" s="345">
        <f t="shared" si="9"/>
        <v>43881</v>
      </c>
      <c r="H40" s="343">
        <f t="shared" si="9"/>
        <v>48123</v>
      </c>
      <c r="I40" s="343">
        <f t="shared" si="9"/>
        <v>4190</v>
      </c>
      <c r="J40" s="345">
        <f t="shared" si="9"/>
        <v>96194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96194</v>
      </c>
      <c r="X40" s="343">
        <f t="shared" si="9"/>
        <v>9685798</v>
      </c>
      <c r="Y40" s="345">
        <f t="shared" si="9"/>
        <v>-9589604</v>
      </c>
      <c r="Z40" s="336">
        <f>+IF(X40&lt;&gt;0,+(Y40/X40)*100,0)</f>
        <v>-99.00685519148757</v>
      </c>
      <c r="AA40" s="350">
        <f>SUM(AA41:AA49)</f>
        <v>38743188</v>
      </c>
    </row>
    <row r="41" spans="1:27" ht="13.5">
      <c r="A41" s="361" t="s">
        <v>247</v>
      </c>
      <c r="B41" s="142"/>
      <c r="C41" s="362"/>
      <c r="D41" s="363"/>
      <c r="E41" s="362">
        <v>1378891</v>
      </c>
      <c r="F41" s="364">
        <v>1378891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344723</v>
      </c>
      <c r="Y41" s="364">
        <v>-344723</v>
      </c>
      <c r="Z41" s="365">
        <v>-100</v>
      </c>
      <c r="AA41" s="366">
        <v>1378891</v>
      </c>
    </row>
    <row r="42" spans="1:27" ht="13.5">
      <c r="A42" s="361" t="s">
        <v>248</v>
      </c>
      <c r="B42" s="136"/>
      <c r="C42" s="60">
        <f aca="true" t="shared" si="10" ref="C42:Y42">+C62</f>
        <v>3657871</v>
      </c>
      <c r="D42" s="368">
        <f t="shared" si="10"/>
        <v>0</v>
      </c>
      <c r="E42" s="54">
        <f t="shared" si="10"/>
        <v>5605348</v>
      </c>
      <c r="F42" s="53">
        <f t="shared" si="10"/>
        <v>5605348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1401337</v>
      </c>
      <c r="Y42" s="53">
        <f t="shared" si="10"/>
        <v>-1401337</v>
      </c>
      <c r="Z42" s="94">
        <f>+IF(X42&lt;&gt;0,+(Y42/X42)*100,0)</f>
        <v>-100</v>
      </c>
      <c r="AA42" s="95">
        <f>+AA62</f>
        <v>5605348</v>
      </c>
    </row>
    <row r="43" spans="1:27" ht="13.5">
      <c r="A43" s="361" t="s">
        <v>249</v>
      </c>
      <c r="B43" s="136"/>
      <c r="C43" s="275">
        <v>1642549</v>
      </c>
      <c r="D43" s="369"/>
      <c r="E43" s="305">
        <v>6569254</v>
      </c>
      <c r="F43" s="370">
        <v>6569254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1642314</v>
      </c>
      <c r="Y43" s="370">
        <v>-1642314</v>
      </c>
      <c r="Z43" s="371">
        <v>-100</v>
      </c>
      <c r="AA43" s="303">
        <v>6569254</v>
      </c>
    </row>
    <row r="44" spans="1:27" ht="13.5">
      <c r="A44" s="361" t="s">
        <v>250</v>
      </c>
      <c r="B44" s="136"/>
      <c r="C44" s="60">
        <v>1616707</v>
      </c>
      <c r="D44" s="368"/>
      <c r="E44" s="54">
        <v>1231990</v>
      </c>
      <c r="F44" s="53">
        <v>1231990</v>
      </c>
      <c r="G44" s="53">
        <v>43881</v>
      </c>
      <c r="H44" s="54">
        <v>48123</v>
      </c>
      <c r="I44" s="54">
        <v>4190</v>
      </c>
      <c r="J44" s="53">
        <v>96194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96194</v>
      </c>
      <c r="X44" s="54">
        <v>307998</v>
      </c>
      <c r="Y44" s="53">
        <v>-211804</v>
      </c>
      <c r="Z44" s="94">
        <v>-68.77</v>
      </c>
      <c r="AA44" s="95">
        <v>1231990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100700</v>
      </c>
      <c r="F47" s="53">
        <v>100700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25175</v>
      </c>
      <c r="Y47" s="53">
        <v>-25175</v>
      </c>
      <c r="Z47" s="94">
        <v>-100</v>
      </c>
      <c r="AA47" s="95">
        <v>100700</v>
      </c>
    </row>
    <row r="48" spans="1:27" ht="13.5">
      <c r="A48" s="361" t="s">
        <v>254</v>
      </c>
      <c r="B48" s="136"/>
      <c r="C48" s="60">
        <v>2899008</v>
      </c>
      <c r="D48" s="368"/>
      <c r="E48" s="54">
        <v>22917005</v>
      </c>
      <c r="F48" s="53">
        <v>22917005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5729251</v>
      </c>
      <c r="Y48" s="53">
        <v>-5729251</v>
      </c>
      <c r="Z48" s="94">
        <v>-100</v>
      </c>
      <c r="AA48" s="95">
        <v>22917005</v>
      </c>
    </row>
    <row r="49" spans="1:27" ht="13.5">
      <c r="A49" s="361" t="s">
        <v>93</v>
      </c>
      <c r="B49" s="136"/>
      <c r="C49" s="54"/>
      <c r="D49" s="368"/>
      <c r="E49" s="54">
        <v>940000</v>
      </c>
      <c r="F49" s="53">
        <v>940000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235000</v>
      </c>
      <c r="Y49" s="53">
        <v>-235000</v>
      </c>
      <c r="Z49" s="94">
        <v>-100</v>
      </c>
      <c r="AA49" s="95">
        <v>940000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207364</v>
      </c>
      <c r="D57" s="344">
        <f aca="true" t="shared" si="13" ref="D57:AA57">+D58</f>
        <v>0</v>
      </c>
      <c r="E57" s="343">
        <f t="shared" si="13"/>
        <v>2500000</v>
      </c>
      <c r="F57" s="345">
        <f t="shared" si="13"/>
        <v>2500000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625000</v>
      </c>
      <c r="Y57" s="345">
        <f t="shared" si="13"/>
        <v>-625000</v>
      </c>
      <c r="Z57" s="336">
        <f>+IF(X57&lt;&gt;0,+(Y57/X57)*100,0)</f>
        <v>-100</v>
      </c>
      <c r="AA57" s="350">
        <f t="shared" si="13"/>
        <v>2500000</v>
      </c>
    </row>
    <row r="58" spans="1:27" ht="13.5">
      <c r="A58" s="361" t="s">
        <v>216</v>
      </c>
      <c r="B58" s="136"/>
      <c r="C58" s="60">
        <v>207364</v>
      </c>
      <c r="D58" s="340"/>
      <c r="E58" s="60">
        <v>2500000</v>
      </c>
      <c r="F58" s="59">
        <v>2500000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625000</v>
      </c>
      <c r="Y58" s="59">
        <v>-625000</v>
      </c>
      <c r="Z58" s="61">
        <v>-100</v>
      </c>
      <c r="AA58" s="62">
        <v>2500000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10023499</v>
      </c>
      <c r="D60" s="346">
        <f t="shared" si="14"/>
        <v>0</v>
      </c>
      <c r="E60" s="219">
        <f t="shared" si="14"/>
        <v>56338215</v>
      </c>
      <c r="F60" s="264">
        <f t="shared" si="14"/>
        <v>56338215</v>
      </c>
      <c r="G60" s="264">
        <f t="shared" si="14"/>
        <v>47754</v>
      </c>
      <c r="H60" s="219">
        <f t="shared" si="14"/>
        <v>48123</v>
      </c>
      <c r="I60" s="219">
        <f t="shared" si="14"/>
        <v>4190</v>
      </c>
      <c r="J60" s="264">
        <f t="shared" si="14"/>
        <v>100067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100067</v>
      </c>
      <c r="X60" s="219">
        <f t="shared" si="14"/>
        <v>14084555</v>
      </c>
      <c r="Y60" s="264">
        <f t="shared" si="14"/>
        <v>-13984488</v>
      </c>
      <c r="Z60" s="337">
        <f>+IF(X60&lt;&gt;0,+(Y60/X60)*100,0)</f>
        <v>-99.28952671916153</v>
      </c>
      <c r="AA60" s="232">
        <f>+AA57+AA54+AA51+AA40+AA37+AA34+AA22+AA5</f>
        <v>56338215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3657871</v>
      </c>
      <c r="D62" s="348">
        <f t="shared" si="15"/>
        <v>0</v>
      </c>
      <c r="E62" s="347">
        <f t="shared" si="15"/>
        <v>5605348</v>
      </c>
      <c r="F62" s="349">
        <f t="shared" si="15"/>
        <v>5605348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1401337</v>
      </c>
      <c r="Y62" s="349">
        <f t="shared" si="15"/>
        <v>-1401337</v>
      </c>
      <c r="Z62" s="338">
        <f>+IF(X62&lt;&gt;0,+(Y62/X62)*100,0)</f>
        <v>-100</v>
      </c>
      <c r="AA62" s="351">
        <f>SUM(AA63:AA66)</f>
        <v>5605348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3657871</v>
      </c>
      <c r="D64" s="340"/>
      <c r="E64" s="60">
        <v>5605348</v>
      </c>
      <c r="F64" s="59">
        <v>5605348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1401337</v>
      </c>
      <c r="Y64" s="59">
        <v>-1401337</v>
      </c>
      <c r="Z64" s="61">
        <v>-100</v>
      </c>
      <c r="AA64" s="62">
        <v>5605348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2013-11-05T10:09:56Z</dcterms:created>
  <dcterms:modified xsi:type="dcterms:W3CDTF">2013-11-05T10:10:00Z</dcterms:modified>
  <cp:category/>
  <cp:version/>
  <cp:contentType/>
  <cp:contentStatus/>
</cp:coreProperties>
</file>