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<sst xmlns="http://schemas.openxmlformats.org/spreadsheetml/2006/main" count="855" uniqueCount="302">
  <si>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Ehlanzeni(DC32)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</si>
  <si>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</si>
  <si>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</si>
  <si>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</si>
  <si>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</si>
  <si>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</si>
  <si>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</si>
  <si>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</si>
  <si>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</si>
  <si>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</si>
  <si>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</si>
  <si>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</si>
  <si>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</si>
  <si>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</si>
  <si>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</si>
  <si>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</si>
  <si>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</si>
  <si>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</si>
  <si>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</si>
  <si>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</si>
  <si>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</si>
  <si>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</si>
  <si>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</si>
  <si>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</si>
  <si>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</si>
  <si>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</si>
  <si>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</si>
  <si>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</si>
  <si>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</si>
  <si>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</si>
  <si>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</si>
  <si>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</si>
  <si>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</si>
  <si>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</si>
  <si>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</si>
  <si>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</si>
  <si>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</si>
  <si>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</si>
  <si>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</si>
  <si>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</si>
  <si>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</si>
  <si>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</si>
  <si>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</si>
  <si>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</si>
  <si>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</si>
  <si>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</si>
  <si>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</si>
  <si>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</si>
  <si>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</si>
  <si>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</si>
  <si>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</si>
  <si>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</si>
  <si>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</si>
  <si>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</si>
  <si>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</si>
  <si>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</si>
  <si>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</si>
  <si>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</si>
  <si>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</si>
  <si>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</si>
  <si>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</si>
  <si>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</si>
  <si>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</si>
  <si>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</si>
  <si>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</si>
  <si>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</si>
  <si>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</si>
  <si>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</si>
  <si>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</si>
  <si>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</si>
  <si>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Ehlanzeni(DC32)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</si>
  <si>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</si>
  <si>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</si>
  <si>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</si>
  <si>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</si>
  <si>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</si>
  <si>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</si>
  <si>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</si>
  <si>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</si>
  <si>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</si>
  <si>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</si>
  <si>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</si>
  <si>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</si>
  <si>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</si>
  <si>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</si>
  <si>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</si>
  <si>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</si>
  <si>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</si>
  <si>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</si>
  <si>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</si>
  <si>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</si>
  <si>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</si>
  <si>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</si>
  <si>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</si>
  <si>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</si>
  <si>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</si>
  <si>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</si>
  <si>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</si>
  <si>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</si>
  <si>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</si>
  <si>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Ehlanzeni(DC32)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</si>
  <si>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</si>
  <si>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</si>
  <si>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</si>
  <si>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</si>
  <si>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</si>
  <si>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</si>
  <si>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</si>
  <si>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</si>
  <si>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</si>
  <si>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</si>
  <si>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</si>
  <si>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</si>
  <si>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</si>
  <si>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</si>
  <si>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</si>
  <si>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</si>
  <si>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</si>
  <si>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</si>
  <si>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</si>
  <si>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</si>
  <si>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</si>
  <si>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</si>
  <si>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</si>
  <si>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</si>
  <si>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</si>
  <si>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</si>
  <si>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</si>
  <si>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</si>
  <si>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Ehlanzeni(DC32)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</si>
  <si>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</si>
  <si>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</si>
  <si>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</si>
  <si>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</si>
  <si>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</si>
  <si>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</si>
  <si>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</si>
  <si>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</si>
  <si>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</si>
  <si>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</si>
  <si>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Ehlanzeni(DC32)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</si>
  <si>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</si>
  <si>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</si>
  <si>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</si>
  <si>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</si>
  <si>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</si>
  <si>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</si>
  <si>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</si>
  <si>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</si>
  <si>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</si>
  <si>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</si>
  <si>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</si>
  <si>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</si>
  <si>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</si>
  <si>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</si>
  <si>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</si>
  <si>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</si>
  <si>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</si>
  <si>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</si>
  <si>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</si>
  <si>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</si>
  <si>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</si>
  <si>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</si>
  <si>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</si>
  <si>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</si>
  <si>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</si>
  <si>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</si>
  <si>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</si>
  <si>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</si>
  <si>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</si>
  <si>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</si>
  <si>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</si>
  <si>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</si>
  <si>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</si>
  <si>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Ehlanzeni(DC32)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</si>
  <si>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</si>
  <si>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</si>
  <si>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</si>
  <si>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</si>
  <si>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</si>
  <si>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</si>
  <si>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</si>
  <si>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</si>
  <si>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</si>
  <si>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</si>
  <si>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</si>
  <si>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</si>
  <si>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</si>
  <si>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</si>
  <si>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</si>
  <si>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</si>
  <si>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</si>
  <si>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</si>
  <si>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</si>
  <si>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</si>
  <si>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</si>
  <si>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</si>
  <si>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</si>
  <si>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</si>
  <si>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</si>
  <si>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</si>
  <si>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Ehlanzeni(DC32)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</si>
  <si>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</si>
  <si>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</si>
  <si>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</si>
  <si>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</si>
  <si>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</si>
  <si>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</si>
  <si>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</si>
  <si>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</si>
  <si>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</si>
  <si>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</si>
  <si>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</si>
  <si>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</si>
  <si>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</si>
  <si>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</si>
  <si>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</si>
  <si>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</si>
  <si>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</si>
  <si>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</si>
  <si>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</si>
  <si>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</si>
  <si>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</si>
  <si>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</si>
  <si>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</si>
  <si>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</si>
  <si>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Ehlanzeni(DC32)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</si>
  <si>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</si>
  <si>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</si>
  <si>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</si>
  <si>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</si>
  <si>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</si>
  <si>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</si>
  <si>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</si>
  <si>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</si>
  <si>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</si>
  <si>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</si>
  <si>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</si>
  <si>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</si>
  <si>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</si>
  <si>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</si>
  <si>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</si>
  <si>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</si>
  <si>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</si>
  <si>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</si>
  <si>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</si>
  <si>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</si>
  <si>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</si>
  <si>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</si>
  <si>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</si>
  <si>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</si>
  <si>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</si>
  <si>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</si>
  <si>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</si>
  <si>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</si>
  <si>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</si>
  <si>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</si>
  <si>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</si>
  <si>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</si>
  <si>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</si>
  <si>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</si>
  <si>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</si>
  <si>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Ehlanzeni(DC32)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</si>
  <si>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</si>
  <si>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</si>
  <si>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Mpumalanga: Ehlanzeni(DC32)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</si>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</sst>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1584000</v>
      </c>
      <c r="E7" s="60">
        <v>1584000</v>
      </c>
      <c r="F7" s="60">
        <v>173287</v>
      </c>
      <c r="G7" s="60">
        <v>248096</v>
      </c>
      <c r="H7" s="60">
        <v>219906</v>
      </c>
      <c r="I7" s="60">
        <v>641289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641289</v>
      </c>
      <c r="W7" s="60">
        <v>396000</v>
      </c>
      <c r="X7" s="60">
        <v>245289</v>
      </c>
      <c r="Y7" s="61">
        <v>61.94</v>
      </c>
      <c r="Z7" s="62">
        <v>1584000</v>
      </c>
    </row>
    <row r="8" spans="1:26" ht="13.5">
      <c r="A8" s="58" t="s">
        <v>34</v>
      </c>
      <c r="B8" s="19">
        <v>0</v>
      </c>
      <c r="C8" s="19">
        <v>0</v>
      </c>
      <c r="D8" s="59">
        <v>190617000</v>
      </c>
      <c r="E8" s="60">
        <v>190617000</v>
      </c>
      <c r="F8" s="60">
        <v>77428000</v>
      </c>
      <c r="G8" s="60">
        <v>0</v>
      </c>
      <c r="H8" s="60">
        <v>0</v>
      </c>
      <c r="I8" s="60">
        <v>77428000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77428000</v>
      </c>
      <c r="W8" s="60">
        <v>47654250</v>
      </c>
      <c r="X8" s="60">
        <v>29773750</v>
      </c>
      <c r="Y8" s="61">
        <v>62.48</v>
      </c>
      <c r="Z8" s="62">
        <v>190617000</v>
      </c>
    </row>
    <row r="9" spans="1:26" ht="13.5">
      <c r="A9" s="58" t="s">
        <v>35</v>
      </c>
      <c r="B9" s="19">
        <v>0</v>
      </c>
      <c r="C9" s="19">
        <v>0</v>
      </c>
      <c r="D9" s="59">
        <v>1800000</v>
      </c>
      <c r="E9" s="60">
        <v>1800000</v>
      </c>
      <c r="F9" s="60">
        <v>197875</v>
      </c>
      <c r="G9" s="60">
        <v>269699</v>
      </c>
      <c r="H9" s="60">
        <v>53991</v>
      </c>
      <c r="I9" s="60">
        <v>521565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521565</v>
      </c>
      <c r="W9" s="60">
        <v>450000</v>
      </c>
      <c r="X9" s="60">
        <v>71565</v>
      </c>
      <c r="Y9" s="61">
        <v>15.9</v>
      </c>
      <c r="Z9" s="62">
        <v>1800000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194001000</v>
      </c>
      <c r="E10" s="66">
        <f t="shared" si="0"/>
        <v>194001000</v>
      </c>
      <c r="F10" s="66">
        <f t="shared" si="0"/>
        <v>77799162</v>
      </c>
      <c r="G10" s="66">
        <f t="shared" si="0"/>
        <v>517795</v>
      </c>
      <c r="H10" s="66">
        <f t="shared" si="0"/>
        <v>273897</v>
      </c>
      <c r="I10" s="66">
        <f t="shared" si="0"/>
        <v>78590854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78590854</v>
      </c>
      <c r="W10" s="66">
        <f t="shared" si="0"/>
        <v>48500250</v>
      </c>
      <c r="X10" s="66">
        <f t="shared" si="0"/>
        <v>30090604</v>
      </c>
      <c r="Y10" s="67">
        <f>+IF(W10&lt;&gt;0,(X10/W10)*100,0)</f>
        <v>62.04216266926459</v>
      </c>
      <c r="Z10" s="68">
        <f t="shared" si="0"/>
        <v>194001000</v>
      </c>
    </row>
    <row r="11" spans="1:26" ht="13.5">
      <c r="A11" s="58" t="s">
        <v>37</v>
      </c>
      <c r="B11" s="19">
        <v>0</v>
      </c>
      <c r="C11" s="19">
        <v>0</v>
      </c>
      <c r="D11" s="59">
        <v>76367290</v>
      </c>
      <c r="E11" s="60">
        <v>76367290</v>
      </c>
      <c r="F11" s="60">
        <v>6437462</v>
      </c>
      <c r="G11" s="60">
        <v>5409390</v>
      </c>
      <c r="H11" s="60">
        <v>5728772</v>
      </c>
      <c r="I11" s="60">
        <v>17575624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17575624</v>
      </c>
      <c r="W11" s="60">
        <v>19091823</v>
      </c>
      <c r="X11" s="60">
        <v>-1516199</v>
      </c>
      <c r="Y11" s="61">
        <v>-7.94</v>
      </c>
      <c r="Z11" s="62">
        <v>76367290</v>
      </c>
    </row>
    <row r="12" spans="1:26" ht="13.5">
      <c r="A12" s="58" t="s">
        <v>38</v>
      </c>
      <c r="B12" s="19">
        <v>0</v>
      </c>
      <c r="C12" s="19">
        <v>0</v>
      </c>
      <c r="D12" s="59">
        <v>12750928</v>
      </c>
      <c r="E12" s="60">
        <v>12750928</v>
      </c>
      <c r="F12" s="60">
        <v>999900</v>
      </c>
      <c r="G12" s="60">
        <v>997894</v>
      </c>
      <c r="H12" s="60">
        <v>998607</v>
      </c>
      <c r="I12" s="60">
        <v>2996401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2996401</v>
      </c>
      <c r="W12" s="60">
        <v>3187732</v>
      </c>
      <c r="X12" s="60">
        <v>-191331</v>
      </c>
      <c r="Y12" s="61">
        <v>-6</v>
      </c>
      <c r="Z12" s="62">
        <v>12750928</v>
      </c>
    </row>
    <row r="13" spans="1:26" ht="13.5">
      <c r="A13" s="58" t="s">
        <v>278</v>
      </c>
      <c r="B13" s="19">
        <v>0</v>
      </c>
      <c r="C13" s="19">
        <v>0</v>
      </c>
      <c r="D13" s="59">
        <v>19558000</v>
      </c>
      <c r="E13" s="60">
        <v>19558000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4889500</v>
      </c>
      <c r="X13" s="60">
        <v>-4889500</v>
      </c>
      <c r="Y13" s="61">
        <v>-100</v>
      </c>
      <c r="Z13" s="62">
        <v>19558000</v>
      </c>
    </row>
    <row r="14" spans="1:26" ht="13.5">
      <c r="A14" s="58" t="s">
        <v>40</v>
      </c>
      <c r="B14" s="19">
        <v>0</v>
      </c>
      <c r="C14" s="19">
        <v>0</v>
      </c>
      <c r="D14" s="59">
        <v>22544000</v>
      </c>
      <c r="E14" s="60">
        <v>22544000</v>
      </c>
      <c r="F14" s="60">
        <v>0</v>
      </c>
      <c r="G14" s="60">
        <v>69</v>
      </c>
      <c r="H14" s="60">
        <v>564</v>
      </c>
      <c r="I14" s="60">
        <v>633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633</v>
      </c>
      <c r="W14" s="60">
        <v>5636000</v>
      </c>
      <c r="X14" s="60">
        <v>-5635367</v>
      </c>
      <c r="Y14" s="61">
        <v>-99.99</v>
      </c>
      <c r="Z14" s="62">
        <v>22544000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56839000</v>
      </c>
      <c r="E17" s="60">
        <v>56839000</v>
      </c>
      <c r="F17" s="60">
        <v>1847911</v>
      </c>
      <c r="G17" s="60">
        <v>2359416</v>
      </c>
      <c r="H17" s="60">
        <v>3462262</v>
      </c>
      <c r="I17" s="60">
        <v>7669589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7669589</v>
      </c>
      <c r="W17" s="60">
        <v>14209750</v>
      </c>
      <c r="X17" s="60">
        <v>-6540161</v>
      </c>
      <c r="Y17" s="61">
        <v>-46.03</v>
      </c>
      <c r="Z17" s="62">
        <v>56839000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188059218</v>
      </c>
      <c r="E18" s="73">
        <f t="shared" si="1"/>
        <v>188059218</v>
      </c>
      <c r="F18" s="73">
        <f t="shared" si="1"/>
        <v>9285273</v>
      </c>
      <c r="G18" s="73">
        <f t="shared" si="1"/>
        <v>8766769</v>
      </c>
      <c r="H18" s="73">
        <f t="shared" si="1"/>
        <v>10190205</v>
      </c>
      <c r="I18" s="73">
        <f t="shared" si="1"/>
        <v>28242247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28242247</v>
      </c>
      <c r="W18" s="73">
        <f t="shared" si="1"/>
        <v>47014805</v>
      </c>
      <c r="X18" s="73">
        <f t="shared" si="1"/>
        <v>-18772558</v>
      </c>
      <c r="Y18" s="67">
        <f>+IF(W18&lt;&gt;0,(X18/W18)*100,0)</f>
        <v>-39.92903511989468</v>
      </c>
      <c r="Z18" s="74">
        <f t="shared" si="1"/>
        <v>188059218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5941782</v>
      </c>
      <c r="E19" s="77">
        <f t="shared" si="2"/>
        <v>5941782</v>
      </c>
      <c r="F19" s="77">
        <f t="shared" si="2"/>
        <v>68513889</v>
      </c>
      <c r="G19" s="77">
        <f t="shared" si="2"/>
        <v>-8248974</v>
      </c>
      <c r="H19" s="77">
        <f t="shared" si="2"/>
        <v>-9916308</v>
      </c>
      <c r="I19" s="77">
        <f t="shared" si="2"/>
        <v>50348607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50348607</v>
      </c>
      <c r="W19" s="77">
        <f>IF(E10=E18,0,W10-W18)</f>
        <v>1485445</v>
      </c>
      <c r="X19" s="77">
        <f t="shared" si="2"/>
        <v>48863162</v>
      </c>
      <c r="Y19" s="78">
        <f>+IF(W19&lt;&gt;0,(X19/W19)*100,0)</f>
        <v>3289.4628882254137</v>
      </c>
      <c r="Z19" s="79">
        <f t="shared" si="2"/>
        <v>5941782</v>
      </c>
    </row>
    <row r="20" spans="1:26" ht="13.5">
      <c r="A20" s="58" t="s">
        <v>46</v>
      </c>
      <c r="B20" s="19">
        <v>0</v>
      </c>
      <c r="C20" s="19">
        <v>0</v>
      </c>
      <c r="D20" s="59">
        <v>36210000</v>
      </c>
      <c r="E20" s="60">
        <v>36210000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9052500</v>
      </c>
      <c r="X20" s="60">
        <v>-9052500</v>
      </c>
      <c r="Y20" s="61">
        <v>-100</v>
      </c>
      <c r="Z20" s="62">
        <v>36210000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42151782</v>
      </c>
      <c r="E22" s="88">
        <f t="shared" si="3"/>
        <v>42151782</v>
      </c>
      <c r="F22" s="88">
        <f t="shared" si="3"/>
        <v>68513889</v>
      </c>
      <c r="G22" s="88">
        <f t="shared" si="3"/>
        <v>-8248974</v>
      </c>
      <c r="H22" s="88">
        <f t="shared" si="3"/>
        <v>-9916308</v>
      </c>
      <c r="I22" s="88">
        <f t="shared" si="3"/>
        <v>50348607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50348607</v>
      </c>
      <c r="W22" s="88">
        <f t="shared" si="3"/>
        <v>10537945</v>
      </c>
      <c r="X22" s="88">
        <f t="shared" si="3"/>
        <v>39810662</v>
      </c>
      <c r="Y22" s="89">
        <f>+IF(W22&lt;&gt;0,(X22/W22)*100,0)</f>
        <v>377.7839227667254</v>
      </c>
      <c r="Z22" s="90">
        <f t="shared" si="3"/>
        <v>42151782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42151782</v>
      </c>
      <c r="E24" s="77">
        <f t="shared" si="4"/>
        <v>42151782</v>
      </c>
      <c r="F24" s="77">
        <f t="shared" si="4"/>
        <v>68513889</v>
      </c>
      <c r="G24" s="77">
        <f t="shared" si="4"/>
        <v>-8248974</v>
      </c>
      <c r="H24" s="77">
        <f t="shared" si="4"/>
        <v>-9916308</v>
      </c>
      <c r="I24" s="77">
        <f t="shared" si="4"/>
        <v>50348607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50348607</v>
      </c>
      <c r="W24" s="77">
        <f t="shared" si="4"/>
        <v>10537945</v>
      </c>
      <c r="X24" s="77">
        <f t="shared" si="4"/>
        <v>39810662</v>
      </c>
      <c r="Y24" s="78">
        <f>+IF(W24&lt;&gt;0,(X24/W24)*100,0)</f>
        <v>377.7839227667254</v>
      </c>
      <c r="Z24" s="79">
        <f t="shared" si="4"/>
        <v>42151782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61710000</v>
      </c>
      <c r="E27" s="100">
        <v>61710000</v>
      </c>
      <c r="F27" s="100">
        <v>17435</v>
      </c>
      <c r="G27" s="100">
        <v>0</v>
      </c>
      <c r="H27" s="100">
        <v>4893613</v>
      </c>
      <c r="I27" s="100">
        <v>4911048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4911048</v>
      </c>
      <c r="W27" s="100">
        <v>15427500</v>
      </c>
      <c r="X27" s="100">
        <v>-10516452</v>
      </c>
      <c r="Y27" s="101">
        <v>-68.17</v>
      </c>
      <c r="Z27" s="102">
        <v>61710000</v>
      </c>
    </row>
    <row r="28" spans="1:26" ht="13.5">
      <c r="A28" s="103" t="s">
        <v>46</v>
      </c>
      <c r="B28" s="19">
        <v>0</v>
      </c>
      <c r="C28" s="19">
        <v>0</v>
      </c>
      <c r="D28" s="59">
        <v>36710000</v>
      </c>
      <c r="E28" s="60">
        <v>36710000</v>
      </c>
      <c r="F28" s="60">
        <v>0</v>
      </c>
      <c r="G28" s="60">
        <v>0</v>
      </c>
      <c r="H28" s="60">
        <v>360366</v>
      </c>
      <c r="I28" s="60">
        <v>360366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360366</v>
      </c>
      <c r="W28" s="60">
        <v>9177500</v>
      </c>
      <c r="X28" s="60">
        <v>-8817134</v>
      </c>
      <c r="Y28" s="61">
        <v>-96.07</v>
      </c>
      <c r="Z28" s="62">
        <v>36710000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25000000</v>
      </c>
      <c r="E31" s="60">
        <v>25000000</v>
      </c>
      <c r="F31" s="60">
        <v>17435</v>
      </c>
      <c r="G31" s="60">
        <v>0</v>
      </c>
      <c r="H31" s="60">
        <v>4533247</v>
      </c>
      <c r="I31" s="60">
        <v>4550682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4550682</v>
      </c>
      <c r="W31" s="60">
        <v>6250000</v>
      </c>
      <c r="X31" s="60">
        <v>-1699318</v>
      </c>
      <c r="Y31" s="61">
        <v>-27.19</v>
      </c>
      <c r="Z31" s="62">
        <v>25000000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61710000</v>
      </c>
      <c r="E32" s="100">
        <f t="shared" si="5"/>
        <v>61710000</v>
      </c>
      <c r="F32" s="100">
        <f t="shared" si="5"/>
        <v>17435</v>
      </c>
      <c r="G32" s="100">
        <f t="shared" si="5"/>
        <v>0</v>
      </c>
      <c r="H32" s="100">
        <f t="shared" si="5"/>
        <v>4893613</v>
      </c>
      <c r="I32" s="100">
        <f t="shared" si="5"/>
        <v>4911048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4911048</v>
      </c>
      <c r="W32" s="100">
        <f t="shared" si="5"/>
        <v>15427500</v>
      </c>
      <c r="X32" s="100">
        <f t="shared" si="5"/>
        <v>-10516452</v>
      </c>
      <c r="Y32" s="101">
        <f>+IF(W32&lt;&gt;0,(X32/W32)*100,0)</f>
        <v>-68.16692270296548</v>
      </c>
      <c r="Z32" s="102">
        <f t="shared" si="5"/>
        <v>61710000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15123498</v>
      </c>
      <c r="E35" s="60">
        <v>15123498</v>
      </c>
      <c r="F35" s="60">
        <v>0</v>
      </c>
      <c r="G35" s="60">
        <v>9028811</v>
      </c>
      <c r="H35" s="60">
        <v>15522359</v>
      </c>
      <c r="I35" s="60">
        <v>15522359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15522359</v>
      </c>
      <c r="W35" s="60">
        <v>3780875</v>
      </c>
      <c r="X35" s="60">
        <v>11741484</v>
      </c>
      <c r="Y35" s="61">
        <v>310.55</v>
      </c>
      <c r="Z35" s="62">
        <v>15123498</v>
      </c>
    </row>
    <row r="36" spans="1:26" ht="13.5">
      <c r="A36" s="58" t="s">
        <v>57</v>
      </c>
      <c r="B36" s="19">
        <v>0</v>
      </c>
      <c r="C36" s="19">
        <v>0</v>
      </c>
      <c r="D36" s="59">
        <v>245033003</v>
      </c>
      <c r="E36" s="60">
        <v>245033003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61258251</v>
      </c>
      <c r="X36" s="60">
        <v>-61258251</v>
      </c>
      <c r="Y36" s="61">
        <v>-100</v>
      </c>
      <c r="Z36" s="62">
        <v>245033003</v>
      </c>
    </row>
    <row r="37" spans="1:26" ht="13.5">
      <c r="A37" s="58" t="s">
        <v>58</v>
      </c>
      <c r="B37" s="19">
        <v>0</v>
      </c>
      <c r="C37" s="19">
        <v>0</v>
      </c>
      <c r="D37" s="59">
        <v>23369146</v>
      </c>
      <c r="E37" s="60">
        <v>23369146</v>
      </c>
      <c r="F37" s="60">
        <v>0</v>
      </c>
      <c r="G37" s="60">
        <v>514163</v>
      </c>
      <c r="H37" s="60">
        <v>5606043</v>
      </c>
      <c r="I37" s="60">
        <v>5606043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5606043</v>
      </c>
      <c r="W37" s="60">
        <v>5842287</v>
      </c>
      <c r="X37" s="60">
        <v>-236244</v>
      </c>
      <c r="Y37" s="61">
        <v>-4.04</v>
      </c>
      <c r="Z37" s="62">
        <v>23369146</v>
      </c>
    </row>
    <row r="38" spans="1:26" ht="13.5">
      <c r="A38" s="58" t="s">
        <v>59</v>
      </c>
      <c r="B38" s="19">
        <v>0</v>
      </c>
      <c r="C38" s="19">
        <v>0</v>
      </c>
      <c r="D38" s="59">
        <v>213086355</v>
      </c>
      <c r="E38" s="60">
        <v>213086355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53271589</v>
      </c>
      <c r="X38" s="60">
        <v>-53271589</v>
      </c>
      <c r="Y38" s="61">
        <v>-100</v>
      </c>
      <c r="Z38" s="62">
        <v>213086355</v>
      </c>
    </row>
    <row r="39" spans="1:26" ht="13.5">
      <c r="A39" s="58" t="s">
        <v>60</v>
      </c>
      <c r="B39" s="19">
        <v>0</v>
      </c>
      <c r="C39" s="19">
        <v>0</v>
      </c>
      <c r="D39" s="59">
        <v>23701000</v>
      </c>
      <c r="E39" s="60">
        <v>23701000</v>
      </c>
      <c r="F39" s="60">
        <v>0</v>
      </c>
      <c r="G39" s="60">
        <v>8514648</v>
      </c>
      <c r="H39" s="60">
        <v>9916316</v>
      </c>
      <c r="I39" s="60">
        <v>9916316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9916316</v>
      </c>
      <c r="W39" s="60">
        <v>5925250</v>
      </c>
      <c r="X39" s="60">
        <v>3991066</v>
      </c>
      <c r="Y39" s="61">
        <v>67.36</v>
      </c>
      <c r="Z39" s="62">
        <v>23701000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47152000</v>
      </c>
      <c r="E42" s="60">
        <v>47152000</v>
      </c>
      <c r="F42" s="60">
        <v>68495602</v>
      </c>
      <c r="G42" s="60">
        <v>-8275896</v>
      </c>
      <c r="H42" s="60">
        <v>-9916316</v>
      </c>
      <c r="I42" s="60">
        <v>50303390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50303390</v>
      </c>
      <c r="W42" s="60">
        <v>62925873</v>
      </c>
      <c r="X42" s="60">
        <v>-12622483</v>
      </c>
      <c r="Y42" s="61">
        <v>-20.06</v>
      </c>
      <c r="Z42" s="62">
        <v>47152000</v>
      </c>
    </row>
    <row r="43" spans="1:26" ht="13.5">
      <c r="A43" s="58" t="s">
        <v>63</v>
      </c>
      <c r="B43" s="19">
        <v>0</v>
      </c>
      <c r="C43" s="19">
        <v>0</v>
      </c>
      <c r="D43" s="59">
        <v>-41952000</v>
      </c>
      <c r="E43" s="60">
        <v>-41952000</v>
      </c>
      <c r="F43" s="60">
        <v>0</v>
      </c>
      <c r="G43" s="60">
        <v>0</v>
      </c>
      <c r="H43" s="60">
        <v>-4893613</v>
      </c>
      <c r="I43" s="60">
        <v>-4893613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-4893613</v>
      </c>
      <c r="W43" s="60">
        <v>-10536000</v>
      </c>
      <c r="X43" s="60">
        <v>5642387</v>
      </c>
      <c r="Y43" s="61">
        <v>-53.55</v>
      </c>
      <c r="Z43" s="62">
        <v>-41952000</v>
      </c>
    </row>
    <row r="44" spans="1:26" ht="13.5">
      <c r="A44" s="58" t="s">
        <v>64</v>
      </c>
      <c r="B44" s="19">
        <v>0</v>
      </c>
      <c r="C44" s="19">
        <v>0</v>
      </c>
      <c r="D44" s="59">
        <v>-9876000</v>
      </c>
      <c r="E44" s="60">
        <v>-9876000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-9876000</v>
      </c>
    </row>
    <row r="45" spans="1:26" ht="13.5">
      <c r="A45" s="70" t="s">
        <v>65</v>
      </c>
      <c r="B45" s="22">
        <v>0</v>
      </c>
      <c r="C45" s="22">
        <v>0</v>
      </c>
      <c r="D45" s="99">
        <v>12109000</v>
      </c>
      <c r="E45" s="100">
        <v>12109000</v>
      </c>
      <c r="F45" s="100">
        <v>74423013</v>
      </c>
      <c r="G45" s="100">
        <v>66147117</v>
      </c>
      <c r="H45" s="100">
        <v>51337188</v>
      </c>
      <c r="I45" s="100">
        <v>51337188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51337188</v>
      </c>
      <c r="W45" s="100">
        <v>69174873</v>
      </c>
      <c r="X45" s="100">
        <v>-17837685</v>
      </c>
      <c r="Y45" s="101">
        <v>-25.79</v>
      </c>
      <c r="Z45" s="102">
        <v>12109000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1134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1134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153603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153603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100.06868131868131</v>
      </c>
      <c r="I58" s="7">
        <f t="shared" si="6"/>
        <v>100.06868131868131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100.06868131868131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100.06868131868131</v>
      </c>
      <c r="I66" s="16">
        <f t="shared" si="7"/>
        <v>100.06868131868131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100.06868131868131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>
        <v>1456</v>
      </c>
      <c r="I67" s="26">
        <v>1456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1456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1456</v>
      </c>
      <c r="I75" s="30">
        <v>1456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1456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>
        <v>1457</v>
      </c>
      <c r="I76" s="34">
        <v>1457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1457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1457</v>
      </c>
      <c r="I84" s="30">
        <v>1457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1457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230211000</v>
      </c>
      <c r="F5" s="100">
        <f t="shared" si="0"/>
        <v>230211000</v>
      </c>
      <c r="G5" s="100">
        <f t="shared" si="0"/>
        <v>77799162</v>
      </c>
      <c r="H5" s="100">
        <f t="shared" si="0"/>
        <v>517795</v>
      </c>
      <c r="I5" s="100">
        <f t="shared" si="0"/>
        <v>273897</v>
      </c>
      <c r="J5" s="100">
        <f t="shared" si="0"/>
        <v>78590854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78590854</v>
      </c>
      <c r="X5" s="100">
        <f t="shared" si="0"/>
        <v>57552750</v>
      </c>
      <c r="Y5" s="100">
        <f t="shared" si="0"/>
        <v>21038104</v>
      </c>
      <c r="Z5" s="137">
        <f>+IF(X5&lt;&gt;0,+(Y5/X5)*100,0)</f>
        <v>36.55447220158898</v>
      </c>
      <c r="AA5" s="153">
        <f>SUM(AA6:AA8)</f>
        <v>230211000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230211000</v>
      </c>
      <c r="F7" s="159">
        <v>230211000</v>
      </c>
      <c r="G7" s="159">
        <v>77799162</v>
      </c>
      <c r="H7" s="159">
        <v>517795</v>
      </c>
      <c r="I7" s="159">
        <v>273897</v>
      </c>
      <c r="J7" s="159">
        <v>78590854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78590854</v>
      </c>
      <c r="X7" s="159">
        <v>57552750</v>
      </c>
      <c r="Y7" s="159">
        <v>21038104</v>
      </c>
      <c r="Z7" s="141">
        <v>36.55</v>
      </c>
      <c r="AA7" s="157">
        <v>230211000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230211000</v>
      </c>
      <c r="F25" s="73">
        <f t="shared" si="4"/>
        <v>230211000</v>
      </c>
      <c r="G25" s="73">
        <f t="shared" si="4"/>
        <v>77799162</v>
      </c>
      <c r="H25" s="73">
        <f t="shared" si="4"/>
        <v>517795</v>
      </c>
      <c r="I25" s="73">
        <f t="shared" si="4"/>
        <v>273897</v>
      </c>
      <c r="J25" s="73">
        <f t="shared" si="4"/>
        <v>78590854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78590854</v>
      </c>
      <c r="X25" s="73">
        <f t="shared" si="4"/>
        <v>57552750</v>
      </c>
      <c r="Y25" s="73">
        <f t="shared" si="4"/>
        <v>21038104</v>
      </c>
      <c r="Z25" s="170">
        <f>+IF(X25&lt;&gt;0,+(Y25/X25)*100,0)</f>
        <v>36.55447220158898</v>
      </c>
      <c r="AA25" s="168">
        <f>+AA5+AA9+AA15+AA19+AA24</f>
        <v>230211000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133147833</v>
      </c>
      <c r="F28" s="100">
        <f t="shared" si="5"/>
        <v>133147833</v>
      </c>
      <c r="G28" s="100">
        <f t="shared" si="5"/>
        <v>6355864</v>
      </c>
      <c r="H28" s="100">
        <f t="shared" si="5"/>
        <v>5510143</v>
      </c>
      <c r="I28" s="100">
        <f t="shared" si="5"/>
        <v>7194245</v>
      </c>
      <c r="J28" s="100">
        <f t="shared" si="5"/>
        <v>19060252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19060252</v>
      </c>
      <c r="X28" s="100">
        <f t="shared" si="5"/>
        <v>33286959</v>
      </c>
      <c r="Y28" s="100">
        <f t="shared" si="5"/>
        <v>-14226707</v>
      </c>
      <c r="Z28" s="137">
        <f>+IF(X28&lt;&gt;0,+(Y28/X28)*100,0)</f>
        <v>-42.739581588092804</v>
      </c>
      <c r="AA28" s="153">
        <f>SUM(AA29:AA31)</f>
        <v>133147833</v>
      </c>
    </row>
    <row r="29" spans="1:27" ht="13.5">
      <c r="A29" s="138" t="s">
        <v>75</v>
      </c>
      <c r="B29" s="136"/>
      <c r="C29" s="155"/>
      <c r="D29" s="155"/>
      <c r="E29" s="156">
        <v>37894924</v>
      </c>
      <c r="F29" s="60">
        <v>37894924</v>
      </c>
      <c r="G29" s="60">
        <v>2951385</v>
      </c>
      <c r="H29" s="60">
        <v>2175011</v>
      </c>
      <c r="I29" s="60">
        <v>2325157</v>
      </c>
      <c r="J29" s="60">
        <v>7451553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7451553</v>
      </c>
      <c r="X29" s="60">
        <v>9473731</v>
      </c>
      <c r="Y29" s="60">
        <v>-2022178</v>
      </c>
      <c r="Z29" s="140">
        <v>-21.35</v>
      </c>
      <c r="AA29" s="155">
        <v>37894924</v>
      </c>
    </row>
    <row r="30" spans="1:27" ht="13.5">
      <c r="A30" s="138" t="s">
        <v>76</v>
      </c>
      <c r="B30" s="136"/>
      <c r="C30" s="157"/>
      <c r="D30" s="157"/>
      <c r="E30" s="158">
        <v>80869639</v>
      </c>
      <c r="F30" s="159">
        <v>80869639</v>
      </c>
      <c r="G30" s="159">
        <v>2714481</v>
      </c>
      <c r="H30" s="159">
        <v>2425022</v>
      </c>
      <c r="I30" s="159">
        <v>4162488</v>
      </c>
      <c r="J30" s="159">
        <v>9301991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9301991</v>
      </c>
      <c r="X30" s="159">
        <v>20217410</v>
      </c>
      <c r="Y30" s="159">
        <v>-10915419</v>
      </c>
      <c r="Z30" s="141">
        <v>-53.99</v>
      </c>
      <c r="AA30" s="157">
        <v>80869639</v>
      </c>
    </row>
    <row r="31" spans="1:27" ht="13.5">
      <c r="A31" s="138" t="s">
        <v>77</v>
      </c>
      <c r="B31" s="136"/>
      <c r="C31" s="155"/>
      <c r="D31" s="155"/>
      <c r="E31" s="156">
        <v>14383270</v>
      </c>
      <c r="F31" s="60">
        <v>14383270</v>
      </c>
      <c r="G31" s="60">
        <v>689998</v>
      </c>
      <c r="H31" s="60">
        <v>910110</v>
      </c>
      <c r="I31" s="60">
        <v>706600</v>
      </c>
      <c r="J31" s="60">
        <v>2306708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2306708</v>
      </c>
      <c r="X31" s="60">
        <v>3595818</v>
      </c>
      <c r="Y31" s="60">
        <v>-1289110</v>
      </c>
      <c r="Z31" s="140">
        <v>-35.85</v>
      </c>
      <c r="AA31" s="155">
        <v>14383270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37382009</v>
      </c>
      <c r="F32" s="100">
        <f t="shared" si="6"/>
        <v>37382009</v>
      </c>
      <c r="G32" s="100">
        <f t="shared" si="6"/>
        <v>1542210</v>
      </c>
      <c r="H32" s="100">
        <f t="shared" si="6"/>
        <v>1806914</v>
      </c>
      <c r="I32" s="100">
        <f t="shared" si="6"/>
        <v>1703675</v>
      </c>
      <c r="J32" s="100">
        <f t="shared" si="6"/>
        <v>5052799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5052799</v>
      </c>
      <c r="X32" s="100">
        <f t="shared" si="6"/>
        <v>9345502</v>
      </c>
      <c r="Y32" s="100">
        <f t="shared" si="6"/>
        <v>-4292703</v>
      </c>
      <c r="Z32" s="137">
        <f>+IF(X32&lt;&gt;0,+(Y32/X32)*100,0)</f>
        <v>-45.933359171075026</v>
      </c>
      <c r="AA32" s="153">
        <f>SUM(AA33:AA37)</f>
        <v>37382009</v>
      </c>
    </row>
    <row r="33" spans="1:27" ht="13.5">
      <c r="A33" s="138" t="s">
        <v>79</v>
      </c>
      <c r="B33" s="136"/>
      <c r="C33" s="155"/>
      <c r="D33" s="155"/>
      <c r="E33" s="156">
        <v>17552133</v>
      </c>
      <c r="F33" s="60">
        <v>17552133</v>
      </c>
      <c r="G33" s="60">
        <v>435570</v>
      </c>
      <c r="H33" s="60">
        <v>438689</v>
      </c>
      <c r="I33" s="60">
        <v>439727</v>
      </c>
      <c r="J33" s="60">
        <v>1313986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1313986</v>
      </c>
      <c r="X33" s="60">
        <v>4388033</v>
      </c>
      <c r="Y33" s="60">
        <v>-3074047</v>
      </c>
      <c r="Z33" s="140">
        <v>-70.06</v>
      </c>
      <c r="AA33" s="155">
        <v>17552133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8727461</v>
      </c>
      <c r="F35" s="60">
        <v>8727461</v>
      </c>
      <c r="G35" s="60">
        <v>315580</v>
      </c>
      <c r="H35" s="60">
        <v>535977</v>
      </c>
      <c r="I35" s="60">
        <v>509587</v>
      </c>
      <c r="J35" s="60">
        <v>1361144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1361144</v>
      </c>
      <c r="X35" s="60">
        <v>2181865</v>
      </c>
      <c r="Y35" s="60">
        <v>-820721</v>
      </c>
      <c r="Z35" s="140">
        <v>-37.62</v>
      </c>
      <c r="AA35" s="155">
        <v>8727461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11102415</v>
      </c>
      <c r="F37" s="159">
        <v>11102415</v>
      </c>
      <c r="G37" s="159">
        <v>791060</v>
      </c>
      <c r="H37" s="159">
        <v>832248</v>
      </c>
      <c r="I37" s="159">
        <v>754361</v>
      </c>
      <c r="J37" s="159">
        <v>2377669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2377669</v>
      </c>
      <c r="X37" s="159">
        <v>2775604</v>
      </c>
      <c r="Y37" s="159">
        <v>-397935</v>
      </c>
      <c r="Z37" s="141">
        <v>-14.34</v>
      </c>
      <c r="AA37" s="157">
        <v>11102415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17529376</v>
      </c>
      <c r="F38" s="100">
        <f t="shared" si="7"/>
        <v>17529376</v>
      </c>
      <c r="G38" s="100">
        <f t="shared" si="7"/>
        <v>1387199</v>
      </c>
      <c r="H38" s="100">
        <f t="shared" si="7"/>
        <v>1449712</v>
      </c>
      <c r="I38" s="100">
        <f t="shared" si="7"/>
        <v>1292285</v>
      </c>
      <c r="J38" s="100">
        <f t="shared" si="7"/>
        <v>4129196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4129196</v>
      </c>
      <c r="X38" s="100">
        <f t="shared" si="7"/>
        <v>4382344</v>
      </c>
      <c r="Y38" s="100">
        <f t="shared" si="7"/>
        <v>-253148</v>
      </c>
      <c r="Z38" s="137">
        <f>+IF(X38&lt;&gt;0,+(Y38/X38)*100,0)</f>
        <v>-5.776543329323303</v>
      </c>
      <c r="AA38" s="153">
        <f>SUM(AA39:AA41)</f>
        <v>17529376</v>
      </c>
    </row>
    <row r="39" spans="1:27" ht="13.5">
      <c r="A39" s="138" t="s">
        <v>85</v>
      </c>
      <c r="B39" s="136"/>
      <c r="C39" s="155"/>
      <c r="D39" s="155"/>
      <c r="E39" s="156">
        <v>17529376</v>
      </c>
      <c r="F39" s="60">
        <v>17529376</v>
      </c>
      <c r="G39" s="60">
        <v>1387199</v>
      </c>
      <c r="H39" s="60">
        <v>1449712</v>
      </c>
      <c r="I39" s="60">
        <v>1292285</v>
      </c>
      <c r="J39" s="60">
        <v>4129196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4129196</v>
      </c>
      <c r="X39" s="60">
        <v>4382344</v>
      </c>
      <c r="Y39" s="60">
        <v>-253148</v>
      </c>
      <c r="Z39" s="140">
        <v>-5.78</v>
      </c>
      <c r="AA39" s="155">
        <v>17529376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188059218</v>
      </c>
      <c r="F48" s="73">
        <f t="shared" si="9"/>
        <v>188059218</v>
      </c>
      <c r="G48" s="73">
        <f t="shared" si="9"/>
        <v>9285273</v>
      </c>
      <c r="H48" s="73">
        <f t="shared" si="9"/>
        <v>8766769</v>
      </c>
      <c r="I48" s="73">
        <f t="shared" si="9"/>
        <v>10190205</v>
      </c>
      <c r="J48" s="73">
        <f t="shared" si="9"/>
        <v>28242247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28242247</v>
      </c>
      <c r="X48" s="73">
        <f t="shared" si="9"/>
        <v>47014805</v>
      </c>
      <c r="Y48" s="73">
        <f t="shared" si="9"/>
        <v>-18772558</v>
      </c>
      <c r="Z48" s="170">
        <f>+IF(X48&lt;&gt;0,+(Y48/X48)*100,0)</f>
        <v>-39.92903511989468</v>
      </c>
      <c r="AA48" s="168">
        <f>+AA28+AA32+AA38+AA42+AA47</f>
        <v>188059218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42151782</v>
      </c>
      <c r="F49" s="173">
        <f t="shared" si="10"/>
        <v>42151782</v>
      </c>
      <c r="G49" s="173">
        <f t="shared" si="10"/>
        <v>68513889</v>
      </c>
      <c r="H49" s="173">
        <f t="shared" si="10"/>
        <v>-8248974</v>
      </c>
      <c r="I49" s="173">
        <f t="shared" si="10"/>
        <v>-9916308</v>
      </c>
      <c r="J49" s="173">
        <f t="shared" si="10"/>
        <v>50348607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50348607</v>
      </c>
      <c r="X49" s="173">
        <f>IF(F25=F48,0,X25-X48)</f>
        <v>10537945</v>
      </c>
      <c r="Y49" s="173">
        <f t="shared" si="10"/>
        <v>39810662</v>
      </c>
      <c r="Z49" s="174">
        <f>+IF(X49&lt;&gt;0,+(Y49/X49)*100,0)</f>
        <v>377.7839227667254</v>
      </c>
      <c r="AA49" s="171">
        <f>+AA25-AA48</f>
        <v>42151782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212000</v>
      </c>
      <c r="F12" s="60">
        <v>212000</v>
      </c>
      <c r="G12" s="60">
        <v>110743</v>
      </c>
      <c r="H12" s="60">
        <v>29440</v>
      </c>
      <c r="I12" s="60">
        <v>1605</v>
      </c>
      <c r="J12" s="60">
        <v>141788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141788</v>
      </c>
      <c r="X12" s="60">
        <v>53000</v>
      </c>
      <c r="Y12" s="60">
        <v>88788</v>
      </c>
      <c r="Z12" s="140">
        <v>167.52</v>
      </c>
      <c r="AA12" s="155">
        <v>212000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1584000</v>
      </c>
      <c r="F13" s="60">
        <v>1584000</v>
      </c>
      <c r="G13" s="60">
        <v>173287</v>
      </c>
      <c r="H13" s="60">
        <v>248096</v>
      </c>
      <c r="I13" s="60">
        <v>219906</v>
      </c>
      <c r="J13" s="60">
        <v>641289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641289</v>
      </c>
      <c r="X13" s="60">
        <v>396000</v>
      </c>
      <c r="Y13" s="60">
        <v>245289</v>
      </c>
      <c r="Z13" s="140">
        <v>61.94</v>
      </c>
      <c r="AA13" s="155">
        <v>1584000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1456</v>
      </c>
      <c r="J14" s="60">
        <v>1456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1456</v>
      </c>
      <c r="X14" s="60">
        <v>0</v>
      </c>
      <c r="Y14" s="60">
        <v>1456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190617000</v>
      </c>
      <c r="F19" s="60">
        <v>190617000</v>
      </c>
      <c r="G19" s="60">
        <v>77428000</v>
      </c>
      <c r="H19" s="60">
        <v>0</v>
      </c>
      <c r="I19" s="60">
        <v>0</v>
      </c>
      <c r="J19" s="60">
        <v>77428000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77428000</v>
      </c>
      <c r="X19" s="60">
        <v>47654250</v>
      </c>
      <c r="Y19" s="60">
        <v>29773750</v>
      </c>
      <c r="Z19" s="140">
        <v>62.48</v>
      </c>
      <c r="AA19" s="155">
        <v>190617000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1588000</v>
      </c>
      <c r="F20" s="54">
        <v>1588000</v>
      </c>
      <c r="G20" s="54">
        <v>87132</v>
      </c>
      <c r="H20" s="54">
        <v>240259</v>
      </c>
      <c r="I20" s="54">
        <v>50930</v>
      </c>
      <c r="J20" s="54">
        <v>378321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378321</v>
      </c>
      <c r="X20" s="54">
        <v>397000</v>
      </c>
      <c r="Y20" s="54">
        <v>-18679</v>
      </c>
      <c r="Z20" s="184">
        <v>-4.71</v>
      </c>
      <c r="AA20" s="130">
        <v>1588000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194001000</v>
      </c>
      <c r="F22" s="190">
        <f t="shared" si="0"/>
        <v>194001000</v>
      </c>
      <c r="G22" s="190">
        <f t="shared" si="0"/>
        <v>77799162</v>
      </c>
      <c r="H22" s="190">
        <f t="shared" si="0"/>
        <v>517795</v>
      </c>
      <c r="I22" s="190">
        <f t="shared" si="0"/>
        <v>273897</v>
      </c>
      <c r="J22" s="190">
        <f t="shared" si="0"/>
        <v>78590854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78590854</v>
      </c>
      <c r="X22" s="190">
        <f t="shared" si="0"/>
        <v>48500250</v>
      </c>
      <c r="Y22" s="190">
        <f t="shared" si="0"/>
        <v>30090604</v>
      </c>
      <c r="Z22" s="191">
        <f>+IF(X22&lt;&gt;0,+(Y22/X22)*100,0)</f>
        <v>62.04216266926459</v>
      </c>
      <c r="AA22" s="188">
        <f>SUM(AA5:AA21)</f>
        <v>194001000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76367290</v>
      </c>
      <c r="F25" s="60">
        <v>76367290</v>
      </c>
      <c r="G25" s="60">
        <v>6437462</v>
      </c>
      <c r="H25" s="60">
        <v>5409390</v>
      </c>
      <c r="I25" s="60">
        <v>5728772</v>
      </c>
      <c r="J25" s="60">
        <v>17575624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17575624</v>
      </c>
      <c r="X25" s="60">
        <v>19091823</v>
      </c>
      <c r="Y25" s="60">
        <v>-1516199</v>
      </c>
      <c r="Z25" s="140">
        <v>-7.94</v>
      </c>
      <c r="AA25" s="155">
        <v>76367290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12750928</v>
      </c>
      <c r="F26" s="60">
        <v>12750928</v>
      </c>
      <c r="G26" s="60">
        <v>999900</v>
      </c>
      <c r="H26" s="60">
        <v>997894</v>
      </c>
      <c r="I26" s="60">
        <v>998607</v>
      </c>
      <c r="J26" s="60">
        <v>2996401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2996401</v>
      </c>
      <c r="X26" s="60">
        <v>3187732</v>
      </c>
      <c r="Y26" s="60">
        <v>-191331</v>
      </c>
      <c r="Z26" s="140">
        <v>-6</v>
      </c>
      <c r="AA26" s="155">
        <v>12750928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19558000</v>
      </c>
      <c r="F28" s="60">
        <v>19558000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4889500</v>
      </c>
      <c r="Y28" s="60">
        <v>-4889500</v>
      </c>
      <c r="Z28" s="140">
        <v>-100</v>
      </c>
      <c r="AA28" s="155">
        <v>19558000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22544000</v>
      </c>
      <c r="F29" s="60">
        <v>22544000</v>
      </c>
      <c r="G29" s="60">
        <v>0</v>
      </c>
      <c r="H29" s="60">
        <v>69</v>
      </c>
      <c r="I29" s="60">
        <v>564</v>
      </c>
      <c r="J29" s="60">
        <v>633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633</v>
      </c>
      <c r="X29" s="60">
        <v>5636000</v>
      </c>
      <c r="Y29" s="60">
        <v>-5635367</v>
      </c>
      <c r="Z29" s="140">
        <v>-99.99</v>
      </c>
      <c r="AA29" s="155">
        <v>22544000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56839000</v>
      </c>
      <c r="F34" s="60">
        <v>56839000</v>
      </c>
      <c r="G34" s="60">
        <v>1847911</v>
      </c>
      <c r="H34" s="60">
        <v>2359416</v>
      </c>
      <c r="I34" s="60">
        <v>3462262</v>
      </c>
      <c r="J34" s="60">
        <v>7669589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7669589</v>
      </c>
      <c r="X34" s="60">
        <v>14209750</v>
      </c>
      <c r="Y34" s="60">
        <v>-6540161</v>
      </c>
      <c r="Z34" s="140">
        <v>-46.03</v>
      </c>
      <c r="AA34" s="155">
        <v>56839000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188059218</v>
      </c>
      <c r="F36" s="190">
        <f t="shared" si="1"/>
        <v>188059218</v>
      </c>
      <c r="G36" s="190">
        <f t="shared" si="1"/>
        <v>9285273</v>
      </c>
      <c r="H36" s="190">
        <f t="shared" si="1"/>
        <v>8766769</v>
      </c>
      <c r="I36" s="190">
        <f t="shared" si="1"/>
        <v>10190205</v>
      </c>
      <c r="J36" s="190">
        <f t="shared" si="1"/>
        <v>28242247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28242247</v>
      </c>
      <c r="X36" s="190">
        <f t="shared" si="1"/>
        <v>47014805</v>
      </c>
      <c r="Y36" s="190">
        <f t="shared" si="1"/>
        <v>-18772558</v>
      </c>
      <c r="Z36" s="191">
        <f>+IF(X36&lt;&gt;0,+(Y36/X36)*100,0)</f>
        <v>-39.92903511989468</v>
      </c>
      <c r="AA36" s="188">
        <f>SUM(AA25:AA35)</f>
        <v>188059218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5941782</v>
      </c>
      <c r="F38" s="106">
        <f t="shared" si="2"/>
        <v>5941782</v>
      </c>
      <c r="G38" s="106">
        <f t="shared" si="2"/>
        <v>68513889</v>
      </c>
      <c r="H38" s="106">
        <f t="shared" si="2"/>
        <v>-8248974</v>
      </c>
      <c r="I38" s="106">
        <f t="shared" si="2"/>
        <v>-9916308</v>
      </c>
      <c r="J38" s="106">
        <f t="shared" si="2"/>
        <v>50348607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50348607</v>
      </c>
      <c r="X38" s="106">
        <f>IF(F22=F36,0,X22-X36)</f>
        <v>1485445</v>
      </c>
      <c r="Y38" s="106">
        <f t="shared" si="2"/>
        <v>48863162</v>
      </c>
      <c r="Z38" s="201">
        <f>+IF(X38&lt;&gt;0,+(Y38/X38)*100,0)</f>
        <v>3289.4628882254137</v>
      </c>
      <c r="AA38" s="199">
        <f>+AA22-AA36</f>
        <v>5941782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36210000</v>
      </c>
      <c r="F39" s="60">
        <v>36210000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9052500</v>
      </c>
      <c r="Y39" s="60">
        <v>-9052500</v>
      </c>
      <c r="Z39" s="140">
        <v>-100</v>
      </c>
      <c r="AA39" s="155">
        <v>36210000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42151782</v>
      </c>
      <c r="F42" s="88">
        <f t="shared" si="3"/>
        <v>42151782</v>
      </c>
      <c r="G42" s="88">
        <f t="shared" si="3"/>
        <v>68513889</v>
      </c>
      <c r="H42" s="88">
        <f t="shared" si="3"/>
        <v>-8248974</v>
      </c>
      <c r="I42" s="88">
        <f t="shared" si="3"/>
        <v>-9916308</v>
      </c>
      <c r="J42" s="88">
        <f t="shared" si="3"/>
        <v>50348607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50348607</v>
      </c>
      <c r="X42" s="88">
        <f t="shared" si="3"/>
        <v>10537945</v>
      </c>
      <c r="Y42" s="88">
        <f t="shared" si="3"/>
        <v>39810662</v>
      </c>
      <c r="Z42" s="208">
        <f>+IF(X42&lt;&gt;0,+(Y42/X42)*100,0)</f>
        <v>377.7839227667254</v>
      </c>
      <c r="AA42" s="206">
        <f>SUM(AA38:AA41)</f>
        <v>42151782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42151782</v>
      </c>
      <c r="F44" s="77">
        <f t="shared" si="4"/>
        <v>42151782</v>
      </c>
      <c r="G44" s="77">
        <f t="shared" si="4"/>
        <v>68513889</v>
      </c>
      <c r="H44" s="77">
        <f t="shared" si="4"/>
        <v>-8248974</v>
      </c>
      <c r="I44" s="77">
        <f t="shared" si="4"/>
        <v>-9916308</v>
      </c>
      <c r="J44" s="77">
        <f t="shared" si="4"/>
        <v>50348607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50348607</v>
      </c>
      <c r="X44" s="77">
        <f t="shared" si="4"/>
        <v>10537945</v>
      </c>
      <c r="Y44" s="77">
        <f t="shared" si="4"/>
        <v>39810662</v>
      </c>
      <c r="Z44" s="212">
        <f>+IF(X44&lt;&gt;0,+(Y44/X44)*100,0)</f>
        <v>377.7839227667254</v>
      </c>
      <c r="AA44" s="210">
        <f>+AA42-AA43</f>
        <v>42151782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42151782</v>
      </c>
      <c r="F46" s="88">
        <f t="shared" si="5"/>
        <v>42151782</v>
      </c>
      <c r="G46" s="88">
        <f t="shared" si="5"/>
        <v>68513889</v>
      </c>
      <c r="H46" s="88">
        <f t="shared" si="5"/>
        <v>-8248974</v>
      </c>
      <c r="I46" s="88">
        <f t="shared" si="5"/>
        <v>-9916308</v>
      </c>
      <c r="J46" s="88">
        <f t="shared" si="5"/>
        <v>50348607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50348607</v>
      </c>
      <c r="X46" s="88">
        <f t="shared" si="5"/>
        <v>10537945</v>
      </c>
      <c r="Y46" s="88">
        <f t="shared" si="5"/>
        <v>39810662</v>
      </c>
      <c r="Z46" s="208">
        <f>+IF(X46&lt;&gt;0,+(Y46/X46)*100,0)</f>
        <v>377.7839227667254</v>
      </c>
      <c r="AA46" s="206">
        <f>SUM(AA44:AA45)</f>
        <v>42151782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42151782</v>
      </c>
      <c r="F48" s="219">
        <f t="shared" si="6"/>
        <v>42151782</v>
      </c>
      <c r="G48" s="219">
        <f t="shared" si="6"/>
        <v>68513889</v>
      </c>
      <c r="H48" s="220">
        <f t="shared" si="6"/>
        <v>-8248974</v>
      </c>
      <c r="I48" s="220">
        <f t="shared" si="6"/>
        <v>-9916308</v>
      </c>
      <c r="J48" s="220">
        <f t="shared" si="6"/>
        <v>50348607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50348607</v>
      </c>
      <c r="X48" s="220">
        <f t="shared" si="6"/>
        <v>10537945</v>
      </c>
      <c r="Y48" s="220">
        <f t="shared" si="6"/>
        <v>39810662</v>
      </c>
      <c r="Z48" s="221">
        <f>+IF(X48&lt;&gt;0,+(Y48/X48)*100,0)</f>
        <v>377.7839227667254</v>
      </c>
      <c r="AA48" s="222">
        <f>SUM(AA46:AA47)</f>
        <v>42151782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15510000</v>
      </c>
      <c r="F5" s="100">
        <f t="shared" si="0"/>
        <v>15510000</v>
      </c>
      <c r="G5" s="100">
        <f t="shared" si="0"/>
        <v>17435</v>
      </c>
      <c r="H5" s="100">
        <f t="shared" si="0"/>
        <v>0</v>
      </c>
      <c r="I5" s="100">
        <f t="shared" si="0"/>
        <v>2333929</v>
      </c>
      <c r="J5" s="100">
        <f t="shared" si="0"/>
        <v>2351364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2351364</v>
      </c>
      <c r="X5" s="100">
        <f t="shared" si="0"/>
        <v>3877500</v>
      </c>
      <c r="Y5" s="100">
        <f t="shared" si="0"/>
        <v>-1526136</v>
      </c>
      <c r="Z5" s="137">
        <f>+IF(X5&lt;&gt;0,+(Y5/X5)*100,0)</f>
        <v>-39.35876208897485</v>
      </c>
      <c r="AA5" s="153">
        <f>SUM(AA6:AA8)</f>
        <v>15510000</v>
      </c>
    </row>
    <row r="6" spans="1:27" ht="13.5">
      <c r="A6" s="138" t="s">
        <v>75</v>
      </c>
      <c r="B6" s="136"/>
      <c r="C6" s="155"/>
      <c r="D6" s="155"/>
      <c r="E6" s="156">
        <v>10710000</v>
      </c>
      <c r="F6" s="60">
        <v>10710000</v>
      </c>
      <c r="G6" s="60">
        <v>17435</v>
      </c>
      <c r="H6" s="60"/>
      <c r="I6" s="60">
        <v>8594</v>
      </c>
      <c r="J6" s="60">
        <v>26029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26029</v>
      </c>
      <c r="X6" s="60">
        <v>2677500</v>
      </c>
      <c r="Y6" s="60">
        <v>-2651471</v>
      </c>
      <c r="Z6" s="140">
        <v>-99.03</v>
      </c>
      <c r="AA6" s="62">
        <v>10710000</v>
      </c>
    </row>
    <row r="7" spans="1:27" ht="13.5">
      <c r="A7" s="138" t="s">
        <v>76</v>
      </c>
      <c r="B7" s="136"/>
      <c r="C7" s="157"/>
      <c r="D7" s="157"/>
      <c r="E7" s="158">
        <v>2500000</v>
      </c>
      <c r="F7" s="159">
        <v>2500000</v>
      </c>
      <c r="G7" s="159"/>
      <c r="H7" s="159"/>
      <c r="I7" s="159">
        <v>22925</v>
      </c>
      <c r="J7" s="159">
        <v>22925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22925</v>
      </c>
      <c r="X7" s="159">
        <v>625000</v>
      </c>
      <c r="Y7" s="159">
        <v>-602075</v>
      </c>
      <c r="Z7" s="141">
        <v>-96.33</v>
      </c>
      <c r="AA7" s="225">
        <v>2500000</v>
      </c>
    </row>
    <row r="8" spans="1:27" ht="13.5">
      <c r="A8" s="138" t="s">
        <v>77</v>
      </c>
      <c r="B8" s="136"/>
      <c r="C8" s="155"/>
      <c r="D8" s="155"/>
      <c r="E8" s="156">
        <v>2300000</v>
      </c>
      <c r="F8" s="60">
        <v>2300000</v>
      </c>
      <c r="G8" s="60"/>
      <c r="H8" s="60"/>
      <c r="I8" s="60">
        <v>2302410</v>
      </c>
      <c r="J8" s="60">
        <v>2302410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2302410</v>
      </c>
      <c r="X8" s="60">
        <v>575000</v>
      </c>
      <c r="Y8" s="60">
        <v>1727410</v>
      </c>
      <c r="Z8" s="140">
        <v>300.42</v>
      </c>
      <c r="AA8" s="62">
        <v>2300000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13156</v>
      </c>
      <c r="J9" s="100">
        <f t="shared" si="1"/>
        <v>13156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13156</v>
      </c>
      <c r="X9" s="100">
        <f t="shared" si="1"/>
        <v>0</v>
      </c>
      <c r="Y9" s="100">
        <f t="shared" si="1"/>
        <v>13156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4560</v>
      </c>
      <c r="J10" s="60">
        <v>4560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4560</v>
      </c>
      <c r="X10" s="60"/>
      <c r="Y10" s="60">
        <v>4560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8596</v>
      </c>
      <c r="J14" s="159">
        <v>8596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8596</v>
      </c>
      <c r="X14" s="159"/>
      <c r="Y14" s="159">
        <v>8596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46200000</v>
      </c>
      <c r="F15" s="100">
        <f t="shared" si="2"/>
        <v>46200000</v>
      </c>
      <c r="G15" s="100">
        <f t="shared" si="2"/>
        <v>0</v>
      </c>
      <c r="H15" s="100">
        <f t="shared" si="2"/>
        <v>0</v>
      </c>
      <c r="I15" s="100">
        <f t="shared" si="2"/>
        <v>2546528</v>
      </c>
      <c r="J15" s="100">
        <f t="shared" si="2"/>
        <v>2546528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2546528</v>
      </c>
      <c r="X15" s="100">
        <f t="shared" si="2"/>
        <v>11550000</v>
      </c>
      <c r="Y15" s="100">
        <f t="shared" si="2"/>
        <v>-9003472</v>
      </c>
      <c r="Z15" s="137">
        <f>+IF(X15&lt;&gt;0,+(Y15/X15)*100,0)</f>
        <v>-77.95213852813852</v>
      </c>
      <c r="AA15" s="102">
        <f>SUM(AA16:AA18)</f>
        <v>46200000</v>
      </c>
    </row>
    <row r="16" spans="1:27" ht="13.5">
      <c r="A16" s="138" t="s">
        <v>85</v>
      </c>
      <c r="B16" s="136"/>
      <c r="C16" s="155"/>
      <c r="D16" s="155"/>
      <c r="E16" s="156">
        <v>46200000</v>
      </c>
      <c r="F16" s="60">
        <v>46200000</v>
      </c>
      <c r="G16" s="60"/>
      <c r="H16" s="60"/>
      <c r="I16" s="60">
        <v>2546528</v>
      </c>
      <c r="J16" s="60">
        <v>2546528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2546528</v>
      </c>
      <c r="X16" s="60">
        <v>11550000</v>
      </c>
      <c r="Y16" s="60">
        <v>-9003472</v>
      </c>
      <c r="Z16" s="140">
        <v>-77.95</v>
      </c>
      <c r="AA16" s="62">
        <v>46200000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61710000</v>
      </c>
      <c r="F25" s="219">
        <f t="shared" si="4"/>
        <v>61710000</v>
      </c>
      <c r="G25" s="219">
        <f t="shared" si="4"/>
        <v>17435</v>
      </c>
      <c r="H25" s="219">
        <f t="shared" si="4"/>
        <v>0</v>
      </c>
      <c r="I25" s="219">
        <f t="shared" si="4"/>
        <v>4893613</v>
      </c>
      <c r="J25" s="219">
        <f t="shared" si="4"/>
        <v>4911048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4911048</v>
      </c>
      <c r="X25" s="219">
        <f t="shared" si="4"/>
        <v>15427500</v>
      </c>
      <c r="Y25" s="219">
        <f t="shared" si="4"/>
        <v>-10516452</v>
      </c>
      <c r="Z25" s="231">
        <f>+IF(X25&lt;&gt;0,+(Y25/X25)*100,0)</f>
        <v>-68.16692270296548</v>
      </c>
      <c r="AA25" s="232">
        <f>+AA5+AA9+AA15+AA19+AA24</f>
        <v>61710000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36710000</v>
      </c>
      <c r="F28" s="60">
        <v>36710000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9177500</v>
      </c>
      <c r="Y28" s="60">
        <v>-9177500</v>
      </c>
      <c r="Z28" s="140">
        <v>-100</v>
      </c>
      <c r="AA28" s="155">
        <v>36710000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>
        <v>360366</v>
      </c>
      <c r="J31" s="60">
        <v>360366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360366</v>
      </c>
      <c r="X31" s="60"/>
      <c r="Y31" s="60">
        <v>360366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36710000</v>
      </c>
      <c r="F32" s="77">
        <f t="shared" si="5"/>
        <v>36710000</v>
      </c>
      <c r="G32" s="77">
        <f t="shared" si="5"/>
        <v>0</v>
      </c>
      <c r="H32" s="77">
        <f t="shared" si="5"/>
        <v>0</v>
      </c>
      <c r="I32" s="77">
        <f t="shared" si="5"/>
        <v>360366</v>
      </c>
      <c r="J32" s="77">
        <f t="shared" si="5"/>
        <v>360366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360366</v>
      </c>
      <c r="X32" s="77">
        <f t="shared" si="5"/>
        <v>9177500</v>
      </c>
      <c r="Y32" s="77">
        <f t="shared" si="5"/>
        <v>-8817134</v>
      </c>
      <c r="Z32" s="212">
        <f>+IF(X32&lt;&gt;0,+(Y32/X32)*100,0)</f>
        <v>-96.073375102152</v>
      </c>
      <c r="AA32" s="79">
        <f>SUM(AA28:AA31)</f>
        <v>36710000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25000000</v>
      </c>
      <c r="F35" s="60">
        <v>25000000</v>
      </c>
      <c r="G35" s="60">
        <v>17435</v>
      </c>
      <c r="H35" s="60"/>
      <c r="I35" s="60">
        <v>4533247</v>
      </c>
      <c r="J35" s="60">
        <v>4550682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4550682</v>
      </c>
      <c r="X35" s="60">
        <v>6250000</v>
      </c>
      <c r="Y35" s="60">
        <v>-1699318</v>
      </c>
      <c r="Z35" s="140">
        <v>-27.19</v>
      </c>
      <c r="AA35" s="62">
        <v>25000000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61710000</v>
      </c>
      <c r="F36" s="220">
        <f t="shared" si="6"/>
        <v>61710000</v>
      </c>
      <c r="G36" s="220">
        <f t="shared" si="6"/>
        <v>17435</v>
      </c>
      <c r="H36" s="220">
        <f t="shared" si="6"/>
        <v>0</v>
      </c>
      <c r="I36" s="220">
        <f t="shared" si="6"/>
        <v>4893613</v>
      </c>
      <c r="J36" s="220">
        <f t="shared" si="6"/>
        <v>4911048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4911048</v>
      </c>
      <c r="X36" s="220">
        <f t="shared" si="6"/>
        <v>15427500</v>
      </c>
      <c r="Y36" s="220">
        <f t="shared" si="6"/>
        <v>-10516452</v>
      </c>
      <c r="Z36" s="221">
        <f>+IF(X36&lt;&gt;0,+(Y36/X36)*100,0)</f>
        <v>-68.16692270296548</v>
      </c>
      <c r="AA36" s="239">
        <f>SUM(AA32:AA35)</f>
        <v>61710000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12109000</v>
      </c>
      <c r="F6" s="60">
        <v>12109000</v>
      </c>
      <c r="G6" s="60"/>
      <c r="H6" s="60">
        <v>7439922</v>
      </c>
      <c r="I6" s="60">
        <v>10184071</v>
      </c>
      <c r="J6" s="60">
        <v>10184071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10184071</v>
      </c>
      <c r="X6" s="60">
        <v>3027250</v>
      </c>
      <c r="Y6" s="60">
        <v>7156821</v>
      </c>
      <c r="Z6" s="140">
        <v>236.41</v>
      </c>
      <c r="AA6" s="62">
        <v>12109000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2687383</v>
      </c>
      <c r="F9" s="60">
        <v>2687383</v>
      </c>
      <c r="G9" s="60"/>
      <c r="H9" s="60">
        <v>-1136</v>
      </c>
      <c r="I9" s="60">
        <v>1134</v>
      </c>
      <c r="J9" s="60">
        <v>1134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1134</v>
      </c>
      <c r="X9" s="60">
        <v>671846</v>
      </c>
      <c r="Y9" s="60">
        <v>-670712</v>
      </c>
      <c r="Z9" s="140">
        <v>-99.83</v>
      </c>
      <c r="AA9" s="62">
        <v>2687383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327115</v>
      </c>
      <c r="F11" s="60">
        <v>327115</v>
      </c>
      <c r="G11" s="60"/>
      <c r="H11" s="60">
        <v>1590025</v>
      </c>
      <c r="I11" s="60">
        <v>5337154</v>
      </c>
      <c r="J11" s="60">
        <v>5337154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5337154</v>
      </c>
      <c r="X11" s="60">
        <v>81779</v>
      </c>
      <c r="Y11" s="60">
        <v>5255375</v>
      </c>
      <c r="Z11" s="140">
        <v>6426.31</v>
      </c>
      <c r="AA11" s="62">
        <v>327115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15123498</v>
      </c>
      <c r="F12" s="73">
        <f t="shared" si="0"/>
        <v>15123498</v>
      </c>
      <c r="G12" s="73">
        <f t="shared" si="0"/>
        <v>0</v>
      </c>
      <c r="H12" s="73">
        <f t="shared" si="0"/>
        <v>9028811</v>
      </c>
      <c r="I12" s="73">
        <f t="shared" si="0"/>
        <v>15522359</v>
      </c>
      <c r="J12" s="73">
        <f t="shared" si="0"/>
        <v>15522359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15522359</v>
      </c>
      <c r="X12" s="73">
        <f t="shared" si="0"/>
        <v>3780875</v>
      </c>
      <c r="Y12" s="73">
        <f t="shared" si="0"/>
        <v>11741484</v>
      </c>
      <c r="Z12" s="170">
        <f>+IF(X12&lt;&gt;0,+(Y12/X12)*100,0)</f>
        <v>310.549383409925</v>
      </c>
      <c r="AA12" s="74">
        <f>SUM(AA6:AA11)</f>
        <v>15123498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135000</v>
      </c>
      <c r="F15" s="60">
        <v>135000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33750</v>
      </c>
      <c r="Y15" s="60">
        <v>-33750</v>
      </c>
      <c r="Z15" s="140">
        <v>-100</v>
      </c>
      <c r="AA15" s="62">
        <v>135000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243726727</v>
      </c>
      <c r="F19" s="60">
        <v>243726727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60931682</v>
      </c>
      <c r="Y19" s="60">
        <v>-60931682</v>
      </c>
      <c r="Z19" s="140">
        <v>-100</v>
      </c>
      <c r="AA19" s="62">
        <v>243726727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1171276</v>
      </c>
      <c r="F23" s="60">
        <v>1171276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292819</v>
      </c>
      <c r="Y23" s="159">
        <v>-292819</v>
      </c>
      <c r="Z23" s="141">
        <v>-100</v>
      </c>
      <c r="AA23" s="225">
        <v>1171276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245033003</v>
      </c>
      <c r="F24" s="77">
        <f t="shared" si="1"/>
        <v>245033003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61258251</v>
      </c>
      <c r="Y24" s="77">
        <f t="shared" si="1"/>
        <v>-61258251</v>
      </c>
      <c r="Z24" s="212">
        <f>+IF(X24&lt;&gt;0,+(Y24/X24)*100,0)</f>
        <v>-100</v>
      </c>
      <c r="AA24" s="79">
        <f>SUM(AA15:AA23)</f>
        <v>245033003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260156501</v>
      </c>
      <c r="F25" s="73">
        <f t="shared" si="2"/>
        <v>260156501</v>
      </c>
      <c r="G25" s="73">
        <f t="shared" si="2"/>
        <v>0</v>
      </c>
      <c r="H25" s="73">
        <f t="shared" si="2"/>
        <v>9028811</v>
      </c>
      <c r="I25" s="73">
        <f t="shared" si="2"/>
        <v>15522359</v>
      </c>
      <c r="J25" s="73">
        <f t="shared" si="2"/>
        <v>15522359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15522359</v>
      </c>
      <c r="X25" s="73">
        <f t="shared" si="2"/>
        <v>65039126</v>
      </c>
      <c r="Y25" s="73">
        <f t="shared" si="2"/>
        <v>-49516767</v>
      </c>
      <c r="Z25" s="170">
        <f>+IF(X25&lt;&gt;0,+(Y25/X25)*100,0)</f>
        <v>-76.1338136677913</v>
      </c>
      <c r="AA25" s="74">
        <f>+AA12+AA24</f>
        <v>260156501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9749741</v>
      </c>
      <c r="F30" s="60">
        <v>9749741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2437435</v>
      </c>
      <c r="Y30" s="60">
        <v>-2437435</v>
      </c>
      <c r="Z30" s="140">
        <v>-100</v>
      </c>
      <c r="AA30" s="62">
        <v>9749741</v>
      </c>
    </row>
    <row r="31" spans="1:27" ht="13.5">
      <c r="A31" s="249" t="s">
        <v>163</v>
      </c>
      <c r="B31" s="182"/>
      <c r="C31" s="155"/>
      <c r="D31" s="155"/>
      <c r="E31" s="59">
        <v>6000</v>
      </c>
      <c r="F31" s="60">
        <v>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1500</v>
      </c>
      <c r="Y31" s="60">
        <v>-1500</v>
      </c>
      <c r="Z31" s="140">
        <v>-100</v>
      </c>
      <c r="AA31" s="62">
        <v>6000</v>
      </c>
    </row>
    <row r="32" spans="1:27" ht="13.5">
      <c r="A32" s="249" t="s">
        <v>164</v>
      </c>
      <c r="B32" s="182"/>
      <c r="C32" s="155"/>
      <c r="D32" s="155"/>
      <c r="E32" s="59">
        <v>13613405</v>
      </c>
      <c r="F32" s="60">
        <v>13613405</v>
      </c>
      <c r="G32" s="60"/>
      <c r="H32" s="60">
        <v>514163</v>
      </c>
      <c r="I32" s="60">
        <v>5606043</v>
      </c>
      <c r="J32" s="60">
        <v>5606043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5606043</v>
      </c>
      <c r="X32" s="60">
        <v>3403351</v>
      </c>
      <c r="Y32" s="60">
        <v>2202692</v>
      </c>
      <c r="Z32" s="140">
        <v>64.72</v>
      </c>
      <c r="AA32" s="62">
        <v>13613405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23369146</v>
      </c>
      <c r="F34" s="73">
        <f t="shared" si="3"/>
        <v>23369146</v>
      </c>
      <c r="G34" s="73">
        <f t="shared" si="3"/>
        <v>0</v>
      </c>
      <c r="H34" s="73">
        <f t="shared" si="3"/>
        <v>514163</v>
      </c>
      <c r="I34" s="73">
        <f t="shared" si="3"/>
        <v>5606043</v>
      </c>
      <c r="J34" s="73">
        <f t="shared" si="3"/>
        <v>5606043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5606043</v>
      </c>
      <c r="X34" s="73">
        <f t="shared" si="3"/>
        <v>5842286</v>
      </c>
      <c r="Y34" s="73">
        <f t="shared" si="3"/>
        <v>-236243</v>
      </c>
      <c r="Z34" s="170">
        <f>+IF(X34&lt;&gt;0,+(Y34/X34)*100,0)</f>
        <v>-4.043674000211562</v>
      </c>
      <c r="AA34" s="74">
        <f>SUM(AA29:AA33)</f>
        <v>23369146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198572355</v>
      </c>
      <c r="F37" s="60">
        <v>198572355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49643089</v>
      </c>
      <c r="Y37" s="60">
        <v>-49643089</v>
      </c>
      <c r="Z37" s="140">
        <v>-100</v>
      </c>
      <c r="AA37" s="62">
        <v>198572355</v>
      </c>
    </row>
    <row r="38" spans="1:27" ht="13.5">
      <c r="A38" s="249" t="s">
        <v>165</v>
      </c>
      <c r="B38" s="182"/>
      <c r="C38" s="155"/>
      <c r="D38" s="155"/>
      <c r="E38" s="59">
        <v>14514000</v>
      </c>
      <c r="F38" s="60">
        <v>14514000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3628500</v>
      </c>
      <c r="Y38" s="60">
        <v>-3628500</v>
      </c>
      <c r="Z38" s="140">
        <v>-100</v>
      </c>
      <c r="AA38" s="62">
        <v>14514000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213086355</v>
      </c>
      <c r="F39" s="77">
        <f t="shared" si="4"/>
        <v>213086355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53271589</v>
      </c>
      <c r="Y39" s="77">
        <f t="shared" si="4"/>
        <v>-53271589</v>
      </c>
      <c r="Z39" s="212">
        <f>+IF(X39&lt;&gt;0,+(Y39/X39)*100,0)</f>
        <v>-100</v>
      </c>
      <c r="AA39" s="79">
        <f>SUM(AA37:AA38)</f>
        <v>213086355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236455501</v>
      </c>
      <c r="F40" s="73">
        <f t="shared" si="5"/>
        <v>236455501</v>
      </c>
      <c r="G40" s="73">
        <f t="shared" si="5"/>
        <v>0</v>
      </c>
      <c r="H40" s="73">
        <f t="shared" si="5"/>
        <v>514163</v>
      </c>
      <c r="I40" s="73">
        <f t="shared" si="5"/>
        <v>5606043</v>
      </c>
      <c r="J40" s="73">
        <f t="shared" si="5"/>
        <v>5606043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5606043</v>
      </c>
      <c r="X40" s="73">
        <f t="shared" si="5"/>
        <v>59113875</v>
      </c>
      <c r="Y40" s="73">
        <f t="shared" si="5"/>
        <v>-53507832</v>
      </c>
      <c r="Z40" s="170">
        <f>+IF(X40&lt;&gt;0,+(Y40/X40)*100,0)</f>
        <v>-90.51653609241485</v>
      </c>
      <c r="AA40" s="74">
        <f>+AA34+AA39</f>
        <v>236455501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23701000</v>
      </c>
      <c r="F42" s="259">
        <f t="shared" si="6"/>
        <v>23701000</v>
      </c>
      <c r="G42" s="259">
        <f t="shared" si="6"/>
        <v>0</v>
      </c>
      <c r="H42" s="259">
        <f t="shared" si="6"/>
        <v>8514648</v>
      </c>
      <c r="I42" s="259">
        <f t="shared" si="6"/>
        <v>9916316</v>
      </c>
      <c r="J42" s="259">
        <f t="shared" si="6"/>
        <v>9916316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9916316</v>
      </c>
      <c r="X42" s="259">
        <f t="shared" si="6"/>
        <v>5925251</v>
      </c>
      <c r="Y42" s="259">
        <f t="shared" si="6"/>
        <v>3991065</v>
      </c>
      <c r="Z42" s="260">
        <f>+IF(X42&lt;&gt;0,+(Y42/X42)*100,0)</f>
        <v>67.35689340417815</v>
      </c>
      <c r="AA42" s="261">
        <f>+AA25-AA40</f>
        <v>23701000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23701000</v>
      </c>
      <c r="F45" s="60">
        <v>23701000</v>
      </c>
      <c r="G45" s="60"/>
      <c r="H45" s="60">
        <v>8514648</v>
      </c>
      <c r="I45" s="60">
        <v>9916316</v>
      </c>
      <c r="J45" s="60">
        <v>9916316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9916316</v>
      </c>
      <c r="X45" s="60">
        <v>5925250</v>
      </c>
      <c r="Y45" s="60">
        <v>3991066</v>
      </c>
      <c r="Z45" s="139">
        <v>67.36</v>
      </c>
      <c r="AA45" s="62">
        <v>23701000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23701000</v>
      </c>
      <c r="F48" s="219">
        <f t="shared" si="7"/>
        <v>23701000</v>
      </c>
      <c r="G48" s="219">
        <f t="shared" si="7"/>
        <v>0</v>
      </c>
      <c r="H48" s="219">
        <f t="shared" si="7"/>
        <v>8514648</v>
      </c>
      <c r="I48" s="219">
        <f t="shared" si="7"/>
        <v>9916316</v>
      </c>
      <c r="J48" s="219">
        <f t="shared" si="7"/>
        <v>9916316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9916316</v>
      </c>
      <c r="X48" s="219">
        <f t="shared" si="7"/>
        <v>5925250</v>
      </c>
      <c r="Y48" s="219">
        <f t="shared" si="7"/>
        <v>3991066</v>
      </c>
      <c r="Z48" s="265">
        <f>+IF(X48&lt;&gt;0,+(Y48/X48)*100,0)</f>
        <v>67.35692164887558</v>
      </c>
      <c r="AA48" s="232">
        <f>SUM(AA45:AA47)</f>
        <v>23701000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1799988</v>
      </c>
      <c r="F6" s="60">
        <v>1799988</v>
      </c>
      <c r="G6" s="60">
        <v>197875</v>
      </c>
      <c r="H6" s="60">
        <v>269699</v>
      </c>
      <c r="I6" s="60">
        <v>52536</v>
      </c>
      <c r="J6" s="60">
        <v>520110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520110</v>
      </c>
      <c r="X6" s="60">
        <v>449997</v>
      </c>
      <c r="Y6" s="60">
        <v>70113</v>
      </c>
      <c r="Z6" s="140">
        <v>15.58</v>
      </c>
      <c r="AA6" s="62">
        <v>1799988</v>
      </c>
    </row>
    <row r="7" spans="1:27" ht="13.5">
      <c r="A7" s="249" t="s">
        <v>178</v>
      </c>
      <c r="B7" s="182"/>
      <c r="C7" s="155"/>
      <c r="D7" s="155"/>
      <c r="E7" s="59">
        <v>190617000</v>
      </c>
      <c r="F7" s="60">
        <v>190617000</v>
      </c>
      <c r="G7" s="60">
        <v>77428000</v>
      </c>
      <c r="H7" s="60"/>
      <c r="I7" s="60"/>
      <c r="J7" s="60">
        <v>77428000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77428000</v>
      </c>
      <c r="X7" s="60">
        <v>85777650</v>
      </c>
      <c r="Y7" s="60">
        <v>-8349650</v>
      </c>
      <c r="Z7" s="140">
        <v>-9.73</v>
      </c>
      <c r="AA7" s="62">
        <v>190617000</v>
      </c>
    </row>
    <row r="8" spans="1:27" ht="13.5">
      <c r="A8" s="249" t="s">
        <v>179</v>
      </c>
      <c r="B8" s="182"/>
      <c r="C8" s="155"/>
      <c r="D8" s="155"/>
      <c r="E8" s="59">
        <v>36210000</v>
      </c>
      <c r="F8" s="60">
        <v>36210000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14835000</v>
      </c>
      <c r="Y8" s="60">
        <v>-14835000</v>
      </c>
      <c r="Z8" s="140">
        <v>-100</v>
      </c>
      <c r="AA8" s="62">
        <v>36210000</v>
      </c>
    </row>
    <row r="9" spans="1:27" ht="13.5">
      <c r="A9" s="249" t="s">
        <v>180</v>
      </c>
      <c r="B9" s="182"/>
      <c r="C9" s="155"/>
      <c r="D9" s="155"/>
      <c r="E9" s="59">
        <v>1584000</v>
      </c>
      <c r="F9" s="60">
        <v>1584000</v>
      </c>
      <c r="G9" s="60">
        <v>173287</v>
      </c>
      <c r="H9" s="60">
        <v>248096</v>
      </c>
      <c r="I9" s="60">
        <v>221363</v>
      </c>
      <c r="J9" s="60">
        <v>642746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642746</v>
      </c>
      <c r="X9" s="60">
        <v>396000</v>
      </c>
      <c r="Y9" s="60">
        <v>246746</v>
      </c>
      <c r="Z9" s="140">
        <v>62.31</v>
      </c>
      <c r="AA9" s="62">
        <v>1584000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-131847096</v>
      </c>
      <c r="F12" s="60">
        <v>-131847096</v>
      </c>
      <c r="G12" s="60">
        <v>-9303560</v>
      </c>
      <c r="H12" s="60">
        <v>-8793622</v>
      </c>
      <c r="I12" s="60">
        <v>-10189651</v>
      </c>
      <c r="J12" s="60">
        <v>-28286833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-28286833</v>
      </c>
      <c r="X12" s="60">
        <v>-32961774</v>
      </c>
      <c r="Y12" s="60">
        <v>4674941</v>
      </c>
      <c r="Z12" s="140">
        <v>-14.18</v>
      </c>
      <c r="AA12" s="62">
        <v>-131847096</v>
      </c>
    </row>
    <row r="13" spans="1:27" ht="13.5">
      <c r="A13" s="249" t="s">
        <v>40</v>
      </c>
      <c r="B13" s="182"/>
      <c r="C13" s="155"/>
      <c r="D13" s="155"/>
      <c r="E13" s="59">
        <v>-22284000</v>
      </c>
      <c r="F13" s="60">
        <v>-22284000</v>
      </c>
      <c r="G13" s="60"/>
      <c r="H13" s="60">
        <v>-69</v>
      </c>
      <c r="I13" s="60">
        <v>-564</v>
      </c>
      <c r="J13" s="60">
        <v>-633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-633</v>
      </c>
      <c r="X13" s="60">
        <v>-5571000</v>
      </c>
      <c r="Y13" s="60">
        <v>5570367</v>
      </c>
      <c r="Z13" s="140">
        <v>-99.99</v>
      </c>
      <c r="AA13" s="62">
        <v>-22284000</v>
      </c>
    </row>
    <row r="14" spans="1:27" ht="13.5">
      <c r="A14" s="249" t="s">
        <v>42</v>
      </c>
      <c r="B14" s="182"/>
      <c r="C14" s="155"/>
      <c r="D14" s="155"/>
      <c r="E14" s="59">
        <v>-28927892</v>
      </c>
      <c r="F14" s="60">
        <v>-28927892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-28927892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47152000</v>
      </c>
      <c r="F15" s="73">
        <f t="shared" si="0"/>
        <v>47152000</v>
      </c>
      <c r="G15" s="73">
        <f t="shared" si="0"/>
        <v>68495602</v>
      </c>
      <c r="H15" s="73">
        <f t="shared" si="0"/>
        <v>-8275896</v>
      </c>
      <c r="I15" s="73">
        <f t="shared" si="0"/>
        <v>-9916316</v>
      </c>
      <c r="J15" s="73">
        <f t="shared" si="0"/>
        <v>50303390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50303390</v>
      </c>
      <c r="X15" s="73">
        <f t="shared" si="0"/>
        <v>62925873</v>
      </c>
      <c r="Y15" s="73">
        <f t="shared" si="0"/>
        <v>-12622483</v>
      </c>
      <c r="Z15" s="170">
        <f>+IF(X15&lt;&gt;0,+(Y15/X15)*100,0)</f>
        <v>-20.059289443628376</v>
      </c>
      <c r="AA15" s="74">
        <f>SUM(AA6:AA14)</f>
        <v>47152000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-41952000</v>
      </c>
      <c r="F24" s="60">
        <v>-41952000</v>
      </c>
      <c r="G24" s="60"/>
      <c r="H24" s="60"/>
      <c r="I24" s="60">
        <v>-4893613</v>
      </c>
      <c r="J24" s="60">
        <v>-4893613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-4893613</v>
      </c>
      <c r="X24" s="60">
        <v>-10536000</v>
      </c>
      <c r="Y24" s="60">
        <v>5642387</v>
      </c>
      <c r="Z24" s="140">
        <v>-53.55</v>
      </c>
      <c r="AA24" s="62">
        <v>-41952000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-41952000</v>
      </c>
      <c r="F25" s="73">
        <f t="shared" si="1"/>
        <v>-41952000</v>
      </c>
      <c r="G25" s="73">
        <f t="shared" si="1"/>
        <v>0</v>
      </c>
      <c r="H25" s="73">
        <f t="shared" si="1"/>
        <v>0</v>
      </c>
      <c r="I25" s="73">
        <f t="shared" si="1"/>
        <v>-4893613</v>
      </c>
      <c r="J25" s="73">
        <f t="shared" si="1"/>
        <v>-4893613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-4893613</v>
      </c>
      <c r="X25" s="73">
        <f t="shared" si="1"/>
        <v>-10536000</v>
      </c>
      <c r="Y25" s="73">
        <f t="shared" si="1"/>
        <v>5642387</v>
      </c>
      <c r="Z25" s="170">
        <f>+IF(X25&lt;&gt;0,+(Y25/X25)*100,0)</f>
        <v>-53.55340736522399</v>
      </c>
      <c r="AA25" s="74">
        <f>SUM(AA19:AA24)</f>
        <v>-41952000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-9876000</v>
      </c>
      <c r="F33" s="60">
        <v>-9876000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-9876000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-9876000</v>
      </c>
      <c r="F34" s="73">
        <f t="shared" si="2"/>
        <v>-9876000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-9876000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-4676000</v>
      </c>
      <c r="F36" s="100">
        <f t="shared" si="3"/>
        <v>-4676000</v>
      </c>
      <c r="G36" s="100">
        <f t="shared" si="3"/>
        <v>68495602</v>
      </c>
      <c r="H36" s="100">
        <f t="shared" si="3"/>
        <v>-8275896</v>
      </c>
      <c r="I36" s="100">
        <f t="shared" si="3"/>
        <v>-14809929</v>
      </c>
      <c r="J36" s="100">
        <f t="shared" si="3"/>
        <v>45409777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45409777</v>
      </c>
      <c r="X36" s="100">
        <f t="shared" si="3"/>
        <v>52389873</v>
      </c>
      <c r="Y36" s="100">
        <f t="shared" si="3"/>
        <v>-6980096</v>
      </c>
      <c r="Z36" s="137">
        <f>+IF(X36&lt;&gt;0,+(Y36/X36)*100,0)</f>
        <v>-13.323368812136652</v>
      </c>
      <c r="AA36" s="102">
        <f>+AA15+AA25+AA34</f>
        <v>-4676000</v>
      </c>
    </row>
    <row r="37" spans="1:27" ht="13.5">
      <c r="A37" s="249" t="s">
        <v>199</v>
      </c>
      <c r="B37" s="182"/>
      <c r="C37" s="153"/>
      <c r="D37" s="153"/>
      <c r="E37" s="99">
        <v>16785000</v>
      </c>
      <c r="F37" s="100">
        <v>16785000</v>
      </c>
      <c r="G37" s="100">
        <v>5927411</v>
      </c>
      <c r="H37" s="100">
        <v>74423013</v>
      </c>
      <c r="I37" s="100">
        <v>66147117</v>
      </c>
      <c r="J37" s="100">
        <v>5927411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5927411</v>
      </c>
      <c r="X37" s="100">
        <v>16785000</v>
      </c>
      <c r="Y37" s="100">
        <v>-10857589</v>
      </c>
      <c r="Z37" s="137">
        <v>-64.69</v>
      </c>
      <c r="AA37" s="102">
        <v>16785000</v>
      </c>
    </row>
    <row r="38" spans="1:27" ht="13.5">
      <c r="A38" s="269" t="s">
        <v>200</v>
      </c>
      <c r="B38" s="256"/>
      <c r="C38" s="257"/>
      <c r="D38" s="257"/>
      <c r="E38" s="258">
        <v>12109000</v>
      </c>
      <c r="F38" s="259">
        <v>12109000</v>
      </c>
      <c r="G38" s="259">
        <v>74423013</v>
      </c>
      <c r="H38" s="259">
        <v>66147117</v>
      </c>
      <c r="I38" s="259">
        <v>51337188</v>
      </c>
      <c r="J38" s="259">
        <v>51337188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51337188</v>
      </c>
      <c r="X38" s="259">
        <v>69174873</v>
      </c>
      <c r="Y38" s="259">
        <v>-17837685</v>
      </c>
      <c r="Z38" s="260">
        <v>-25.79</v>
      </c>
      <c r="AA38" s="261">
        <v>12109000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61710000</v>
      </c>
      <c r="F5" s="106">
        <f t="shared" si="0"/>
        <v>61710000</v>
      </c>
      <c r="G5" s="106">
        <f t="shared" si="0"/>
        <v>17435</v>
      </c>
      <c r="H5" s="106">
        <f t="shared" si="0"/>
        <v>0</v>
      </c>
      <c r="I5" s="106">
        <f t="shared" si="0"/>
        <v>4893613</v>
      </c>
      <c r="J5" s="106">
        <f t="shared" si="0"/>
        <v>4911048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4911048</v>
      </c>
      <c r="X5" s="106">
        <f t="shared" si="0"/>
        <v>15427500</v>
      </c>
      <c r="Y5" s="106">
        <f t="shared" si="0"/>
        <v>-10516452</v>
      </c>
      <c r="Z5" s="201">
        <f>+IF(X5&lt;&gt;0,+(Y5/X5)*100,0)</f>
        <v>-68.16692270296548</v>
      </c>
      <c r="AA5" s="199">
        <f>SUM(AA11:AA18)</f>
        <v>61710000</v>
      </c>
    </row>
    <row r="6" spans="1:27" ht="13.5">
      <c r="A6" s="291" t="s">
        <v>204</v>
      </c>
      <c r="B6" s="142"/>
      <c r="C6" s="62"/>
      <c r="D6" s="156"/>
      <c r="E6" s="60">
        <v>1800000</v>
      </c>
      <c r="F6" s="60">
        <v>1800000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450000</v>
      </c>
      <c r="Y6" s="60">
        <v>-450000</v>
      </c>
      <c r="Z6" s="140">
        <v>-100</v>
      </c>
      <c r="AA6" s="155">
        <v>1800000</v>
      </c>
    </row>
    <row r="7" spans="1:27" ht="13.5">
      <c r="A7" s="291" t="s">
        <v>205</v>
      </c>
      <c r="B7" s="142"/>
      <c r="C7" s="62"/>
      <c r="D7" s="156"/>
      <c r="E7" s="60">
        <v>2500000</v>
      </c>
      <c r="F7" s="60">
        <v>2500000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625000</v>
      </c>
      <c r="Y7" s="60">
        <v>-625000</v>
      </c>
      <c r="Z7" s="140">
        <v>-100</v>
      </c>
      <c r="AA7" s="155">
        <v>2500000</v>
      </c>
    </row>
    <row r="8" spans="1:27" ht="13.5">
      <c r="A8" s="291" t="s">
        <v>206</v>
      </c>
      <c r="B8" s="142"/>
      <c r="C8" s="62"/>
      <c r="D8" s="156"/>
      <c r="E8" s="60">
        <v>44400000</v>
      </c>
      <c r="F8" s="60">
        <v>44400000</v>
      </c>
      <c r="G8" s="60"/>
      <c r="H8" s="60"/>
      <c r="I8" s="60">
        <v>2546528</v>
      </c>
      <c r="J8" s="60">
        <v>2546528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2546528</v>
      </c>
      <c r="X8" s="60">
        <v>11100000</v>
      </c>
      <c r="Y8" s="60">
        <v>-8553472</v>
      </c>
      <c r="Z8" s="140">
        <v>-77.06</v>
      </c>
      <c r="AA8" s="155">
        <v>44400000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10710000</v>
      </c>
      <c r="F10" s="60">
        <v>10710000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2677500</v>
      </c>
      <c r="Y10" s="60">
        <v>-2677500</v>
      </c>
      <c r="Z10" s="140">
        <v>-100</v>
      </c>
      <c r="AA10" s="155">
        <v>10710000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59410000</v>
      </c>
      <c r="F11" s="295">
        <f t="shared" si="1"/>
        <v>59410000</v>
      </c>
      <c r="G11" s="295">
        <f t="shared" si="1"/>
        <v>0</v>
      </c>
      <c r="H11" s="295">
        <f t="shared" si="1"/>
        <v>0</v>
      </c>
      <c r="I11" s="295">
        <f t="shared" si="1"/>
        <v>2546528</v>
      </c>
      <c r="J11" s="295">
        <f t="shared" si="1"/>
        <v>2546528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2546528</v>
      </c>
      <c r="X11" s="295">
        <f t="shared" si="1"/>
        <v>14852500</v>
      </c>
      <c r="Y11" s="295">
        <f t="shared" si="1"/>
        <v>-12305972</v>
      </c>
      <c r="Z11" s="296">
        <f>+IF(X11&lt;&gt;0,+(Y11/X11)*100,0)</f>
        <v>-82.85454973910116</v>
      </c>
      <c r="AA11" s="297">
        <f>SUM(AA6:AA10)</f>
        <v>59410000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2300000</v>
      </c>
      <c r="F15" s="60">
        <v>2300000</v>
      </c>
      <c r="G15" s="60">
        <v>17435</v>
      </c>
      <c r="H15" s="60"/>
      <c r="I15" s="60">
        <v>2347085</v>
      </c>
      <c r="J15" s="60">
        <v>2364520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2364520</v>
      </c>
      <c r="X15" s="60">
        <v>575000</v>
      </c>
      <c r="Y15" s="60">
        <v>1789520</v>
      </c>
      <c r="Z15" s="140">
        <v>311.22</v>
      </c>
      <c r="AA15" s="155">
        <v>2300000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1800000</v>
      </c>
      <c r="F36" s="60">
        <f t="shared" si="4"/>
        <v>1800000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450000</v>
      </c>
      <c r="Y36" s="60">
        <f t="shared" si="4"/>
        <v>-450000</v>
      </c>
      <c r="Z36" s="140">
        <f aca="true" t="shared" si="5" ref="Z36:Z49">+IF(X36&lt;&gt;0,+(Y36/X36)*100,0)</f>
        <v>-100</v>
      </c>
      <c r="AA36" s="155">
        <f>AA6+AA21</f>
        <v>1800000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2500000</v>
      </c>
      <c r="F37" s="60">
        <f t="shared" si="4"/>
        <v>2500000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625000</v>
      </c>
      <c r="Y37" s="60">
        <f t="shared" si="4"/>
        <v>-625000</v>
      </c>
      <c r="Z37" s="140">
        <f t="shared" si="5"/>
        <v>-100</v>
      </c>
      <c r="AA37" s="155">
        <f>AA7+AA22</f>
        <v>2500000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44400000</v>
      </c>
      <c r="F38" s="60">
        <f t="shared" si="4"/>
        <v>44400000</v>
      </c>
      <c r="G38" s="60">
        <f t="shared" si="4"/>
        <v>0</v>
      </c>
      <c r="H38" s="60">
        <f t="shared" si="4"/>
        <v>0</v>
      </c>
      <c r="I38" s="60">
        <f t="shared" si="4"/>
        <v>2546528</v>
      </c>
      <c r="J38" s="60">
        <f t="shared" si="4"/>
        <v>2546528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2546528</v>
      </c>
      <c r="X38" s="60">
        <f t="shared" si="4"/>
        <v>11100000</v>
      </c>
      <c r="Y38" s="60">
        <f t="shared" si="4"/>
        <v>-8553472</v>
      </c>
      <c r="Z38" s="140">
        <f t="shared" si="5"/>
        <v>-77.0583063063063</v>
      </c>
      <c r="AA38" s="155">
        <f>AA8+AA23</f>
        <v>44400000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10710000</v>
      </c>
      <c r="F40" s="60">
        <f t="shared" si="4"/>
        <v>10710000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2677500</v>
      </c>
      <c r="Y40" s="60">
        <f t="shared" si="4"/>
        <v>-2677500</v>
      </c>
      <c r="Z40" s="140">
        <f t="shared" si="5"/>
        <v>-100</v>
      </c>
      <c r="AA40" s="155">
        <f>AA10+AA25</f>
        <v>10710000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59410000</v>
      </c>
      <c r="F41" s="295">
        <f t="shared" si="6"/>
        <v>59410000</v>
      </c>
      <c r="G41" s="295">
        <f t="shared" si="6"/>
        <v>0</v>
      </c>
      <c r="H41" s="295">
        <f t="shared" si="6"/>
        <v>0</v>
      </c>
      <c r="I41" s="295">
        <f t="shared" si="6"/>
        <v>2546528</v>
      </c>
      <c r="J41" s="295">
        <f t="shared" si="6"/>
        <v>2546528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2546528</v>
      </c>
      <c r="X41" s="295">
        <f t="shared" si="6"/>
        <v>14852500</v>
      </c>
      <c r="Y41" s="295">
        <f t="shared" si="6"/>
        <v>-12305972</v>
      </c>
      <c r="Z41" s="296">
        <f t="shared" si="5"/>
        <v>-82.85454973910116</v>
      </c>
      <c r="AA41" s="297">
        <f>SUM(AA36:AA40)</f>
        <v>59410000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2300000</v>
      </c>
      <c r="F45" s="54">
        <f t="shared" si="7"/>
        <v>2300000</v>
      </c>
      <c r="G45" s="54">
        <f t="shared" si="7"/>
        <v>17435</v>
      </c>
      <c r="H45" s="54">
        <f t="shared" si="7"/>
        <v>0</v>
      </c>
      <c r="I45" s="54">
        <f t="shared" si="7"/>
        <v>2347085</v>
      </c>
      <c r="J45" s="54">
        <f t="shared" si="7"/>
        <v>2364520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2364520</v>
      </c>
      <c r="X45" s="54">
        <f t="shared" si="7"/>
        <v>575000</v>
      </c>
      <c r="Y45" s="54">
        <f t="shared" si="7"/>
        <v>1789520</v>
      </c>
      <c r="Z45" s="184">
        <f t="shared" si="5"/>
        <v>311.2208695652174</v>
      </c>
      <c r="AA45" s="130">
        <f t="shared" si="8"/>
        <v>2300000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61710000</v>
      </c>
      <c r="F49" s="220">
        <f t="shared" si="9"/>
        <v>61710000</v>
      </c>
      <c r="G49" s="220">
        <f t="shared" si="9"/>
        <v>17435</v>
      </c>
      <c r="H49" s="220">
        <f t="shared" si="9"/>
        <v>0</v>
      </c>
      <c r="I49" s="220">
        <f t="shared" si="9"/>
        <v>4893613</v>
      </c>
      <c r="J49" s="220">
        <f t="shared" si="9"/>
        <v>4911048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4911048</v>
      </c>
      <c r="X49" s="220">
        <f t="shared" si="9"/>
        <v>15427500</v>
      </c>
      <c r="Y49" s="220">
        <f t="shared" si="9"/>
        <v>-10516452</v>
      </c>
      <c r="Z49" s="221">
        <f t="shared" si="5"/>
        <v>-68.16692270296548</v>
      </c>
      <c r="AA49" s="222">
        <f>SUM(AA41:AA48)</f>
        <v>61710000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730434</v>
      </c>
      <c r="F66" s="275"/>
      <c r="G66" s="275">
        <v>850</v>
      </c>
      <c r="H66" s="275">
        <v>1210</v>
      </c>
      <c r="I66" s="275">
        <v>201</v>
      </c>
      <c r="J66" s="275">
        <v>2261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2261</v>
      </c>
      <c r="X66" s="275"/>
      <c r="Y66" s="275">
        <v>2261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730434</v>
      </c>
      <c r="F69" s="220">
        <f t="shared" si="12"/>
        <v>0</v>
      </c>
      <c r="G69" s="220">
        <f t="shared" si="12"/>
        <v>850</v>
      </c>
      <c r="H69" s="220">
        <f t="shared" si="12"/>
        <v>1210</v>
      </c>
      <c r="I69" s="220">
        <f t="shared" si="12"/>
        <v>201</v>
      </c>
      <c r="J69" s="220">
        <f t="shared" si="12"/>
        <v>2261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2261</v>
      </c>
      <c r="X69" s="220">
        <f t="shared" si="12"/>
        <v>0</v>
      </c>
      <c r="Y69" s="220">
        <f t="shared" si="12"/>
        <v>2261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59410000</v>
      </c>
      <c r="F5" s="358">
        <f t="shared" si="0"/>
        <v>59410000</v>
      </c>
      <c r="G5" s="358">
        <f t="shared" si="0"/>
        <v>0</v>
      </c>
      <c r="H5" s="356">
        <f t="shared" si="0"/>
        <v>0</v>
      </c>
      <c r="I5" s="356">
        <f t="shared" si="0"/>
        <v>2546528</v>
      </c>
      <c r="J5" s="358">
        <f t="shared" si="0"/>
        <v>2546528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2546528</v>
      </c>
      <c r="X5" s="356">
        <f t="shared" si="0"/>
        <v>14852500</v>
      </c>
      <c r="Y5" s="358">
        <f t="shared" si="0"/>
        <v>-12305972</v>
      </c>
      <c r="Z5" s="359">
        <f>+IF(X5&lt;&gt;0,+(Y5/X5)*100,0)</f>
        <v>-82.85454973910116</v>
      </c>
      <c r="AA5" s="360">
        <f>+AA6+AA8+AA11+AA13+AA15</f>
        <v>59410000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1800000</v>
      </c>
      <c r="F6" s="59">
        <f t="shared" si="1"/>
        <v>1800000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450000</v>
      </c>
      <c r="Y6" s="59">
        <f t="shared" si="1"/>
        <v>-450000</v>
      </c>
      <c r="Z6" s="61">
        <f>+IF(X6&lt;&gt;0,+(Y6/X6)*100,0)</f>
        <v>-100</v>
      </c>
      <c r="AA6" s="62">
        <f t="shared" si="1"/>
        <v>1800000</v>
      </c>
    </row>
    <row r="7" spans="1:27" ht="13.5">
      <c r="A7" s="291" t="s">
        <v>228</v>
      </c>
      <c r="B7" s="142"/>
      <c r="C7" s="60"/>
      <c r="D7" s="340"/>
      <c r="E7" s="60">
        <v>1800000</v>
      </c>
      <c r="F7" s="59">
        <v>1800000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450000</v>
      </c>
      <c r="Y7" s="59">
        <v>-450000</v>
      </c>
      <c r="Z7" s="61">
        <v>-100</v>
      </c>
      <c r="AA7" s="62">
        <v>1800000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2500000</v>
      </c>
      <c r="F8" s="59">
        <f t="shared" si="2"/>
        <v>2500000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625000</v>
      </c>
      <c r="Y8" s="59">
        <f t="shared" si="2"/>
        <v>-625000</v>
      </c>
      <c r="Z8" s="61">
        <f>+IF(X8&lt;&gt;0,+(Y8/X8)*100,0)</f>
        <v>-100</v>
      </c>
      <c r="AA8" s="62">
        <f>SUM(AA9:AA10)</f>
        <v>2500000</v>
      </c>
    </row>
    <row r="9" spans="1:27" ht="13.5">
      <c r="A9" s="291" t="s">
        <v>229</v>
      </c>
      <c r="B9" s="142"/>
      <c r="C9" s="60"/>
      <c r="D9" s="340"/>
      <c r="E9" s="60">
        <v>2500000</v>
      </c>
      <c r="F9" s="59">
        <v>2500000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625000</v>
      </c>
      <c r="Y9" s="59">
        <v>-625000</v>
      </c>
      <c r="Z9" s="61">
        <v>-100</v>
      </c>
      <c r="AA9" s="62">
        <v>2500000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44400000</v>
      </c>
      <c r="F11" s="364">
        <f t="shared" si="3"/>
        <v>44400000</v>
      </c>
      <c r="G11" s="364">
        <f t="shared" si="3"/>
        <v>0</v>
      </c>
      <c r="H11" s="362">
        <f t="shared" si="3"/>
        <v>0</v>
      </c>
      <c r="I11" s="362">
        <f t="shared" si="3"/>
        <v>2546528</v>
      </c>
      <c r="J11" s="364">
        <f t="shared" si="3"/>
        <v>2546528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2546528</v>
      </c>
      <c r="X11" s="362">
        <f t="shared" si="3"/>
        <v>11100000</v>
      </c>
      <c r="Y11" s="364">
        <f t="shared" si="3"/>
        <v>-8553472</v>
      </c>
      <c r="Z11" s="365">
        <f>+IF(X11&lt;&gt;0,+(Y11/X11)*100,0)</f>
        <v>-77.0583063063063</v>
      </c>
      <c r="AA11" s="366">
        <f t="shared" si="3"/>
        <v>44400000</v>
      </c>
    </row>
    <row r="12" spans="1:27" ht="13.5">
      <c r="A12" s="291" t="s">
        <v>231</v>
      </c>
      <c r="B12" s="136"/>
      <c r="C12" s="60"/>
      <c r="D12" s="340"/>
      <c r="E12" s="60">
        <v>44400000</v>
      </c>
      <c r="F12" s="59">
        <v>44400000</v>
      </c>
      <c r="G12" s="59"/>
      <c r="H12" s="60"/>
      <c r="I12" s="60">
        <v>2546528</v>
      </c>
      <c r="J12" s="59">
        <v>2546528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2546528</v>
      </c>
      <c r="X12" s="60">
        <v>11100000</v>
      </c>
      <c r="Y12" s="59">
        <v>-8553472</v>
      </c>
      <c r="Z12" s="61">
        <v>-77.06</v>
      </c>
      <c r="AA12" s="62">
        <v>44400000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10710000</v>
      </c>
      <c r="F15" s="59">
        <f t="shared" si="5"/>
        <v>10710000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2677500</v>
      </c>
      <c r="Y15" s="59">
        <f t="shared" si="5"/>
        <v>-2677500</v>
      </c>
      <c r="Z15" s="61">
        <f>+IF(X15&lt;&gt;0,+(Y15/X15)*100,0)</f>
        <v>-100</v>
      </c>
      <c r="AA15" s="62">
        <f>SUM(AA16:AA20)</f>
        <v>10710000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10710000</v>
      </c>
      <c r="F20" s="59">
        <v>10710000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2677500</v>
      </c>
      <c r="Y20" s="59">
        <v>-2677500</v>
      </c>
      <c r="Z20" s="61">
        <v>-100</v>
      </c>
      <c r="AA20" s="62">
        <v>10710000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2300000</v>
      </c>
      <c r="F40" s="345">
        <f t="shared" si="9"/>
        <v>2300000</v>
      </c>
      <c r="G40" s="345">
        <f t="shared" si="9"/>
        <v>17435</v>
      </c>
      <c r="H40" s="343">
        <f t="shared" si="9"/>
        <v>0</v>
      </c>
      <c r="I40" s="343">
        <f t="shared" si="9"/>
        <v>2347085</v>
      </c>
      <c r="J40" s="345">
        <f t="shared" si="9"/>
        <v>2364520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2364520</v>
      </c>
      <c r="X40" s="343">
        <f t="shared" si="9"/>
        <v>575000</v>
      </c>
      <c r="Y40" s="345">
        <f t="shared" si="9"/>
        <v>1789520</v>
      </c>
      <c r="Z40" s="336">
        <f>+IF(X40&lt;&gt;0,+(Y40/X40)*100,0)</f>
        <v>311.2208695652174</v>
      </c>
      <c r="AA40" s="350">
        <f>SUM(AA41:AA49)</f>
        <v>2300000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17435</v>
      </c>
      <c r="H44" s="54"/>
      <c r="I44" s="54">
        <v>44675</v>
      </c>
      <c r="J44" s="53">
        <v>62110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62110</v>
      </c>
      <c r="X44" s="54"/>
      <c r="Y44" s="53">
        <v>62110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2300000</v>
      </c>
      <c r="F48" s="53">
        <v>2300000</v>
      </c>
      <c r="G48" s="53"/>
      <c r="H48" s="54"/>
      <c r="I48" s="54">
        <v>2302410</v>
      </c>
      <c r="J48" s="53">
        <v>2302410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2302410</v>
      </c>
      <c r="X48" s="54">
        <v>575000</v>
      </c>
      <c r="Y48" s="53">
        <v>1727410</v>
      </c>
      <c r="Z48" s="94">
        <v>300.42</v>
      </c>
      <c r="AA48" s="95">
        <v>2300000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61710000</v>
      </c>
      <c r="F60" s="264">
        <f t="shared" si="14"/>
        <v>61710000</v>
      </c>
      <c r="G60" s="264">
        <f t="shared" si="14"/>
        <v>17435</v>
      </c>
      <c r="H60" s="219">
        <f t="shared" si="14"/>
        <v>0</v>
      </c>
      <c r="I60" s="219">
        <f t="shared" si="14"/>
        <v>4893613</v>
      </c>
      <c r="J60" s="264">
        <f t="shared" si="14"/>
        <v>4911048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4911048</v>
      </c>
      <c r="X60" s="219">
        <f t="shared" si="14"/>
        <v>15427500</v>
      </c>
      <c r="Y60" s="264">
        <f t="shared" si="14"/>
        <v>-10516452</v>
      </c>
      <c r="Z60" s="337">
        <f>+IF(X60&lt;&gt;0,+(Y60/X60)*100,0)</f>
        <v>-68.16692270296548</v>
      </c>
      <c r="AA60" s="232">
        <f>+AA57+AA54+AA51+AA40+AA37+AA34+AA22+AA5</f>
        <v>61710000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2013-11-05T10:12:39Z</dcterms:created>
  <dcterms:modified xsi:type="dcterms:W3CDTF">2013-11-05T10:12:42Z</dcterms:modified>
  <cp:category/>
  <cp:version/>
  <cp:contentType/>
  <cp:contentStatus/>
</cp:coreProperties>
</file>