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<sst xmlns="http://schemas.openxmlformats.org/spreadsheetml/2006/main" count="855" uniqueCount="302">
  <si>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Mopani(DC33)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</si>
  <si>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</si>
  <si>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</si>
  <si>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</si>
  <si>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</si>
  <si>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</si>
  <si>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</si>
  <si>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</si>
  <si>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</si>
  <si>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</si>
  <si>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</si>
  <si>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</si>
  <si>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</si>
  <si>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</si>
  <si>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</si>
  <si>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</si>
  <si>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</si>
  <si>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</si>
  <si>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</si>
  <si>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</si>
  <si>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</si>
  <si>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</si>
  <si>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</si>
  <si>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</si>
  <si>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</si>
  <si>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</si>
  <si>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</si>
  <si>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</si>
  <si>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</si>
  <si>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</si>
  <si>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</si>
  <si>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</si>
  <si>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</si>
  <si>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</si>
  <si>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</si>
  <si>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</si>
  <si>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</si>
  <si>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</si>
  <si>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</si>
  <si>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</si>
  <si>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</si>
  <si>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</si>
  <si>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</si>
  <si>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</si>
  <si>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</si>
  <si>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</si>
  <si>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</si>
  <si>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</si>
  <si>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</si>
  <si>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</si>
  <si>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</si>
  <si>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</si>
  <si>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</si>
  <si>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</si>
  <si>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</si>
  <si>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</si>
  <si>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</si>
  <si>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</si>
  <si>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</si>
  <si>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</si>
  <si>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</si>
  <si>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</si>
  <si>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</si>
  <si>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</si>
  <si>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</si>
  <si>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</si>
  <si>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</si>
  <si>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</si>
  <si>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</si>
  <si>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</si>
  <si>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Mopani(DC33)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</si>
  <si>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</si>
  <si>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</si>
  <si>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</si>
  <si>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</si>
  <si>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</si>
  <si>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</si>
  <si>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</si>
  <si>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</si>
  <si>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</si>
  <si>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</si>
  <si>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</si>
  <si>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</si>
  <si>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</si>
  <si>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</si>
  <si>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</si>
  <si>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</si>
  <si>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</si>
  <si>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</si>
  <si>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</si>
  <si>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</si>
  <si>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</si>
  <si>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</si>
  <si>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</si>
  <si>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</si>
  <si>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</si>
  <si>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</si>
  <si>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</si>
  <si>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</si>
  <si>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</si>
  <si>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Mopani(DC33)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</si>
  <si>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</si>
  <si>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</si>
  <si>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</si>
  <si>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</si>
  <si>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</si>
  <si>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</si>
  <si>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</si>
  <si>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</si>
  <si>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</si>
  <si>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</si>
  <si>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</si>
  <si>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</si>
  <si>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</si>
  <si>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</si>
  <si>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</si>
  <si>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</si>
  <si>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</si>
  <si>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</si>
  <si>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</si>
  <si>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</si>
  <si>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</si>
  <si>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</si>
  <si>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</si>
  <si>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</si>
  <si>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</si>
  <si>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</si>
  <si>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</si>
  <si>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</si>
  <si>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Mopani(DC33)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</si>
  <si>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</si>
  <si>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</si>
  <si>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</si>
  <si>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</si>
  <si>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</si>
  <si>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</si>
  <si>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</si>
  <si>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</si>
  <si>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</si>
  <si>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</si>
  <si>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Mopani(DC33)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</si>
  <si>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</si>
  <si>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</si>
  <si>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</si>
  <si>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</si>
  <si>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</si>
  <si>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</si>
  <si>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</si>
  <si>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</si>
  <si>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</si>
  <si>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</si>
  <si>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</si>
  <si>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</si>
  <si>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</si>
  <si>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</si>
  <si>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</si>
  <si>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</si>
  <si>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</si>
  <si>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</si>
  <si>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</si>
  <si>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</si>
  <si>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</si>
  <si>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</si>
  <si>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</si>
  <si>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</si>
  <si>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</si>
  <si>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</si>
  <si>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</si>
  <si>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</si>
  <si>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</si>
  <si>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</si>
  <si>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</si>
  <si>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</si>
  <si>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</si>
  <si>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Mopani(DC33)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</si>
  <si>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</si>
  <si>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</si>
  <si>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</si>
  <si>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</si>
  <si>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</si>
  <si>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</si>
  <si>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</si>
  <si>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</si>
  <si>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</si>
  <si>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</si>
  <si>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</si>
  <si>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</si>
  <si>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</si>
  <si>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</si>
  <si>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</si>
  <si>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</si>
  <si>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</si>
  <si>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</si>
  <si>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</si>
  <si>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</si>
  <si>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</si>
  <si>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</si>
  <si>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</si>
  <si>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</si>
  <si>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</si>
  <si>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</si>
  <si>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Mopani(DC33)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</si>
  <si>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</si>
  <si>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</si>
  <si>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</si>
  <si>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</si>
  <si>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</si>
  <si>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</si>
  <si>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</si>
  <si>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</si>
  <si>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</si>
  <si>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</si>
  <si>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</si>
  <si>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</si>
  <si>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</si>
  <si>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</si>
  <si>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</si>
  <si>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</si>
  <si>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</si>
  <si>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</si>
  <si>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</si>
  <si>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</si>
  <si>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</si>
  <si>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</si>
  <si>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</si>
  <si>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</si>
  <si>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Mopani(DC33)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</si>
  <si>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</si>
  <si>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</si>
  <si>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</si>
  <si>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</si>
  <si>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</si>
  <si>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</si>
  <si>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</si>
  <si>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</si>
  <si>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</si>
  <si>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</si>
  <si>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</si>
  <si>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</si>
  <si>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</si>
  <si>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</si>
  <si>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</si>
  <si>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</si>
  <si>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</si>
  <si>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</si>
  <si>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</si>
  <si>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</si>
  <si>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</si>
  <si>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</si>
  <si>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</si>
  <si>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</si>
  <si>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</si>
  <si>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</si>
  <si>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</si>
  <si>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</si>
  <si>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</si>
  <si>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</si>
  <si>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</si>
  <si>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</si>
  <si>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</si>
  <si>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</si>
  <si>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</si>
  <si>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Mopani(DC33)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</si>
  <si>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</si>
  <si>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</si>
  <si>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Limpopo: Mopani(DC33)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</si>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</sst>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144553353</v>
      </c>
      <c r="E6" s="60">
        <v>144553353</v>
      </c>
      <c r="F6" s="60">
        <v>10770</v>
      </c>
      <c r="G6" s="60">
        <v>74526</v>
      </c>
      <c r="H6" s="60">
        <v>5707</v>
      </c>
      <c r="I6" s="60">
        <v>91003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91003</v>
      </c>
      <c r="W6" s="60">
        <v>36138338</v>
      </c>
      <c r="X6" s="60">
        <v>-36047335</v>
      </c>
      <c r="Y6" s="61">
        <v>-99.75</v>
      </c>
      <c r="Z6" s="62">
        <v>144553353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1587</v>
      </c>
      <c r="G7" s="60">
        <v>115151</v>
      </c>
      <c r="H7" s="60">
        <v>40391</v>
      </c>
      <c r="I7" s="60">
        <v>157129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157129</v>
      </c>
      <c r="W7" s="60">
        <v>0</v>
      </c>
      <c r="X7" s="60">
        <v>157129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539560000</v>
      </c>
      <c r="E8" s="60">
        <v>539560000</v>
      </c>
      <c r="F8" s="60">
        <v>210602049</v>
      </c>
      <c r="G8" s="60">
        <v>890000</v>
      </c>
      <c r="H8" s="60">
        <v>-208572</v>
      </c>
      <c r="I8" s="60">
        <v>211283477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211283477</v>
      </c>
      <c r="W8" s="60">
        <v>134890000</v>
      </c>
      <c r="X8" s="60">
        <v>76393477</v>
      </c>
      <c r="Y8" s="61">
        <v>56.63</v>
      </c>
      <c r="Z8" s="62">
        <v>539560000</v>
      </c>
    </row>
    <row r="9" spans="1:26" ht="13.5">
      <c r="A9" s="58" t="s">
        <v>35</v>
      </c>
      <c r="B9" s="19">
        <v>0</v>
      </c>
      <c r="C9" s="19">
        <v>0</v>
      </c>
      <c r="D9" s="59">
        <v>24491403</v>
      </c>
      <c r="E9" s="60">
        <v>24491403</v>
      </c>
      <c r="F9" s="60">
        <v>1517097</v>
      </c>
      <c r="G9" s="60">
        <v>500450</v>
      </c>
      <c r="H9" s="60">
        <v>232001</v>
      </c>
      <c r="I9" s="60">
        <v>2249548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2249548</v>
      </c>
      <c r="W9" s="60">
        <v>6122851</v>
      </c>
      <c r="X9" s="60">
        <v>-3873303</v>
      </c>
      <c r="Y9" s="61">
        <v>-63.26</v>
      </c>
      <c r="Z9" s="62">
        <v>24491403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708604756</v>
      </c>
      <c r="E10" s="66">
        <f t="shared" si="0"/>
        <v>708604756</v>
      </c>
      <c r="F10" s="66">
        <f t="shared" si="0"/>
        <v>212131503</v>
      </c>
      <c r="G10" s="66">
        <f t="shared" si="0"/>
        <v>1580127</v>
      </c>
      <c r="H10" s="66">
        <f t="shared" si="0"/>
        <v>69527</v>
      </c>
      <c r="I10" s="66">
        <f t="shared" si="0"/>
        <v>213781157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213781157</v>
      </c>
      <c r="W10" s="66">
        <f t="shared" si="0"/>
        <v>177151189</v>
      </c>
      <c r="X10" s="66">
        <f t="shared" si="0"/>
        <v>36629968</v>
      </c>
      <c r="Y10" s="67">
        <f>+IF(W10&lt;&gt;0,(X10/W10)*100,0)</f>
        <v>20.67723519484817</v>
      </c>
      <c r="Z10" s="68">
        <f t="shared" si="0"/>
        <v>708604756</v>
      </c>
    </row>
    <row r="11" spans="1:26" ht="13.5">
      <c r="A11" s="58" t="s">
        <v>37</v>
      </c>
      <c r="B11" s="19">
        <v>0</v>
      </c>
      <c r="C11" s="19">
        <v>0</v>
      </c>
      <c r="D11" s="59">
        <v>306137771</v>
      </c>
      <c r="E11" s="60">
        <v>306137771</v>
      </c>
      <c r="F11" s="60">
        <v>14894170</v>
      </c>
      <c r="G11" s="60">
        <v>14218950</v>
      </c>
      <c r="H11" s="60">
        <v>15454649</v>
      </c>
      <c r="I11" s="60">
        <v>44567769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44567769</v>
      </c>
      <c r="W11" s="60">
        <v>76534443</v>
      </c>
      <c r="X11" s="60">
        <v>-31966674</v>
      </c>
      <c r="Y11" s="61">
        <v>-41.77</v>
      </c>
      <c r="Z11" s="62">
        <v>306137771</v>
      </c>
    </row>
    <row r="12" spans="1:26" ht="13.5">
      <c r="A12" s="58" t="s">
        <v>38</v>
      </c>
      <c r="B12" s="19">
        <v>0</v>
      </c>
      <c r="C12" s="19">
        <v>0</v>
      </c>
      <c r="D12" s="59">
        <v>9085243</v>
      </c>
      <c r="E12" s="60">
        <v>9085243</v>
      </c>
      <c r="F12" s="60">
        <v>690011</v>
      </c>
      <c r="G12" s="60">
        <v>689154</v>
      </c>
      <c r="H12" s="60">
        <v>710754</v>
      </c>
      <c r="I12" s="60">
        <v>2089919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2089919</v>
      </c>
      <c r="W12" s="60">
        <v>2271311</v>
      </c>
      <c r="X12" s="60">
        <v>-181392</v>
      </c>
      <c r="Y12" s="61">
        <v>-7.99</v>
      </c>
      <c r="Z12" s="62">
        <v>9085243</v>
      </c>
    </row>
    <row r="13" spans="1:26" ht="13.5">
      <c r="A13" s="58" t="s">
        <v>278</v>
      </c>
      <c r="B13" s="19">
        <v>0</v>
      </c>
      <c r="C13" s="19">
        <v>0</v>
      </c>
      <c r="D13" s="59">
        <v>137510403</v>
      </c>
      <c r="E13" s="60">
        <v>137510403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34377601</v>
      </c>
      <c r="X13" s="60">
        <v>-34377601</v>
      </c>
      <c r="Y13" s="61">
        <v>-100</v>
      </c>
      <c r="Z13" s="62">
        <v>137510403</v>
      </c>
    </row>
    <row r="14" spans="1:26" ht="13.5">
      <c r="A14" s="58" t="s">
        <v>40</v>
      </c>
      <c r="B14" s="19">
        <v>0</v>
      </c>
      <c r="C14" s="19">
        <v>0</v>
      </c>
      <c r="D14" s="59">
        <v>650000</v>
      </c>
      <c r="E14" s="60">
        <v>650000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162500</v>
      </c>
      <c r="X14" s="60">
        <v>-162500</v>
      </c>
      <c r="Y14" s="61">
        <v>-100</v>
      </c>
      <c r="Z14" s="62">
        <v>650000</v>
      </c>
    </row>
    <row r="15" spans="1:26" ht="13.5">
      <c r="A15" s="58" t="s">
        <v>41</v>
      </c>
      <c r="B15" s="19">
        <v>0</v>
      </c>
      <c r="C15" s="19">
        <v>0</v>
      </c>
      <c r="D15" s="59">
        <v>181311256</v>
      </c>
      <c r="E15" s="60">
        <v>181311256</v>
      </c>
      <c r="F15" s="60">
        <v>26035</v>
      </c>
      <c r="G15" s="60">
        <v>7282822</v>
      </c>
      <c r="H15" s="60">
        <v>7807498</v>
      </c>
      <c r="I15" s="60">
        <v>15116355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15116355</v>
      </c>
      <c r="W15" s="60">
        <v>45327814</v>
      </c>
      <c r="X15" s="60">
        <v>-30211459</v>
      </c>
      <c r="Y15" s="61">
        <v>-66.65</v>
      </c>
      <c r="Z15" s="62">
        <v>181311256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138826352</v>
      </c>
      <c r="E17" s="60">
        <v>138826352</v>
      </c>
      <c r="F17" s="60">
        <v>8473168</v>
      </c>
      <c r="G17" s="60">
        <v>11693134</v>
      </c>
      <c r="H17" s="60">
        <v>4062437</v>
      </c>
      <c r="I17" s="60">
        <v>24228739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24228739</v>
      </c>
      <c r="W17" s="60">
        <v>34706588</v>
      </c>
      <c r="X17" s="60">
        <v>-10477849</v>
      </c>
      <c r="Y17" s="61">
        <v>-30.19</v>
      </c>
      <c r="Z17" s="62">
        <v>138826352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773521025</v>
      </c>
      <c r="E18" s="73">
        <f t="shared" si="1"/>
        <v>773521025</v>
      </c>
      <c r="F18" s="73">
        <f t="shared" si="1"/>
        <v>24083384</v>
      </c>
      <c r="G18" s="73">
        <f t="shared" si="1"/>
        <v>33884060</v>
      </c>
      <c r="H18" s="73">
        <f t="shared" si="1"/>
        <v>28035338</v>
      </c>
      <c r="I18" s="73">
        <f t="shared" si="1"/>
        <v>86002782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86002782</v>
      </c>
      <c r="W18" s="73">
        <f t="shared" si="1"/>
        <v>193380257</v>
      </c>
      <c r="X18" s="73">
        <f t="shared" si="1"/>
        <v>-107377475</v>
      </c>
      <c r="Y18" s="67">
        <f>+IF(W18&lt;&gt;0,(X18/W18)*100,0)</f>
        <v>-55.52659649221585</v>
      </c>
      <c r="Z18" s="74">
        <f t="shared" si="1"/>
        <v>773521025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-64916269</v>
      </c>
      <c r="E19" s="77">
        <f t="shared" si="2"/>
        <v>-64916269</v>
      </c>
      <c r="F19" s="77">
        <f t="shared" si="2"/>
        <v>188048119</v>
      </c>
      <c r="G19" s="77">
        <f t="shared" si="2"/>
        <v>-32303933</v>
      </c>
      <c r="H19" s="77">
        <f t="shared" si="2"/>
        <v>-27965811</v>
      </c>
      <c r="I19" s="77">
        <f t="shared" si="2"/>
        <v>127778375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127778375</v>
      </c>
      <c r="W19" s="77">
        <f>IF(E10=E18,0,W10-W18)</f>
        <v>-16229068</v>
      </c>
      <c r="X19" s="77">
        <f t="shared" si="2"/>
        <v>144007443</v>
      </c>
      <c r="Y19" s="78">
        <f>+IF(W19&lt;&gt;0,(X19/W19)*100,0)</f>
        <v>-887.3426557828212</v>
      </c>
      <c r="Z19" s="79">
        <f t="shared" si="2"/>
        <v>-64916269</v>
      </c>
    </row>
    <row r="20" spans="1:26" ht="13.5">
      <c r="A20" s="58" t="s">
        <v>46</v>
      </c>
      <c r="B20" s="19">
        <v>0</v>
      </c>
      <c r="C20" s="19">
        <v>0</v>
      </c>
      <c r="D20" s="59">
        <v>471099150</v>
      </c>
      <c r="E20" s="60">
        <v>471099150</v>
      </c>
      <c r="F20" s="60">
        <v>24226666</v>
      </c>
      <c r="G20" s="60">
        <v>3868000</v>
      </c>
      <c r="H20" s="60">
        <v>38085532</v>
      </c>
      <c r="I20" s="60">
        <v>66180198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66180198</v>
      </c>
      <c r="W20" s="60">
        <v>117774788</v>
      </c>
      <c r="X20" s="60">
        <v>-51594590</v>
      </c>
      <c r="Y20" s="61">
        <v>-43.81</v>
      </c>
      <c r="Z20" s="62">
        <v>471099150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406182881</v>
      </c>
      <c r="E22" s="88">
        <f t="shared" si="3"/>
        <v>406182881</v>
      </c>
      <c r="F22" s="88">
        <f t="shared" si="3"/>
        <v>212274785</v>
      </c>
      <c r="G22" s="88">
        <f t="shared" si="3"/>
        <v>-28435933</v>
      </c>
      <c r="H22" s="88">
        <f t="shared" si="3"/>
        <v>10119721</v>
      </c>
      <c r="I22" s="88">
        <f t="shared" si="3"/>
        <v>193958573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193958573</v>
      </c>
      <c r="W22" s="88">
        <f t="shared" si="3"/>
        <v>101545720</v>
      </c>
      <c r="X22" s="88">
        <f t="shared" si="3"/>
        <v>92412853</v>
      </c>
      <c r="Y22" s="89">
        <f>+IF(W22&lt;&gt;0,(X22/W22)*100,0)</f>
        <v>91.00615269653906</v>
      </c>
      <c r="Z22" s="90">
        <f t="shared" si="3"/>
        <v>406182881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406182881</v>
      </c>
      <c r="E24" s="77">
        <f t="shared" si="4"/>
        <v>406182881</v>
      </c>
      <c r="F24" s="77">
        <f t="shared" si="4"/>
        <v>212274785</v>
      </c>
      <c r="G24" s="77">
        <f t="shared" si="4"/>
        <v>-28435933</v>
      </c>
      <c r="H24" s="77">
        <f t="shared" si="4"/>
        <v>10119721</v>
      </c>
      <c r="I24" s="77">
        <f t="shared" si="4"/>
        <v>193958573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193958573</v>
      </c>
      <c r="W24" s="77">
        <f t="shared" si="4"/>
        <v>101545720</v>
      </c>
      <c r="X24" s="77">
        <f t="shared" si="4"/>
        <v>92412853</v>
      </c>
      <c r="Y24" s="78">
        <f>+IF(W24&lt;&gt;0,(X24/W24)*100,0)</f>
        <v>91.00615269653906</v>
      </c>
      <c r="Z24" s="79">
        <f t="shared" si="4"/>
        <v>406182881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543693400</v>
      </c>
      <c r="E27" s="100">
        <v>543693400</v>
      </c>
      <c r="F27" s="100">
        <v>0</v>
      </c>
      <c r="G27" s="100">
        <v>15227336</v>
      </c>
      <c r="H27" s="100">
        <v>20837273</v>
      </c>
      <c r="I27" s="100">
        <v>36064609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36064609</v>
      </c>
      <c r="W27" s="100">
        <v>135923350</v>
      </c>
      <c r="X27" s="100">
        <v>-99858741</v>
      </c>
      <c r="Y27" s="101">
        <v>-73.47</v>
      </c>
      <c r="Z27" s="102">
        <v>543693400</v>
      </c>
    </row>
    <row r="28" spans="1:26" ht="13.5">
      <c r="A28" s="103" t="s">
        <v>46</v>
      </c>
      <c r="B28" s="19">
        <v>0</v>
      </c>
      <c r="C28" s="19">
        <v>0</v>
      </c>
      <c r="D28" s="59">
        <v>471099000</v>
      </c>
      <c r="E28" s="60">
        <v>471099000</v>
      </c>
      <c r="F28" s="60">
        <v>0</v>
      </c>
      <c r="G28" s="60">
        <v>15201542</v>
      </c>
      <c r="H28" s="60">
        <v>20725447</v>
      </c>
      <c r="I28" s="60">
        <v>35926989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35926989</v>
      </c>
      <c r="W28" s="60">
        <v>117774750</v>
      </c>
      <c r="X28" s="60">
        <v>-81847761</v>
      </c>
      <c r="Y28" s="61">
        <v>-69.5</v>
      </c>
      <c r="Z28" s="62">
        <v>471099000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72594400</v>
      </c>
      <c r="E31" s="60">
        <v>72594400</v>
      </c>
      <c r="F31" s="60">
        <v>0</v>
      </c>
      <c r="G31" s="60">
        <v>25794</v>
      </c>
      <c r="H31" s="60">
        <v>111826</v>
      </c>
      <c r="I31" s="60">
        <v>137620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137620</v>
      </c>
      <c r="W31" s="60">
        <v>18148600</v>
      </c>
      <c r="X31" s="60">
        <v>-18010980</v>
      </c>
      <c r="Y31" s="61">
        <v>-99.24</v>
      </c>
      <c r="Z31" s="62">
        <v>72594400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543693400</v>
      </c>
      <c r="E32" s="100">
        <f t="shared" si="5"/>
        <v>543693400</v>
      </c>
      <c r="F32" s="100">
        <f t="shared" si="5"/>
        <v>0</v>
      </c>
      <c r="G32" s="100">
        <f t="shared" si="5"/>
        <v>15227336</v>
      </c>
      <c r="H32" s="100">
        <f t="shared" si="5"/>
        <v>20837273</v>
      </c>
      <c r="I32" s="100">
        <f t="shared" si="5"/>
        <v>36064609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36064609</v>
      </c>
      <c r="W32" s="100">
        <f t="shared" si="5"/>
        <v>135923350</v>
      </c>
      <c r="X32" s="100">
        <f t="shared" si="5"/>
        <v>-99858741</v>
      </c>
      <c r="Y32" s="101">
        <f>+IF(W32&lt;&gt;0,(X32/W32)*100,0)</f>
        <v>-73.46695104262807</v>
      </c>
      <c r="Z32" s="102">
        <f t="shared" si="5"/>
        <v>543693400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597983847</v>
      </c>
      <c r="E35" s="60">
        <v>597983847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149495962</v>
      </c>
      <c r="X35" s="60">
        <v>-149495962</v>
      </c>
      <c r="Y35" s="61">
        <v>-100</v>
      </c>
      <c r="Z35" s="62">
        <v>597983847</v>
      </c>
    </row>
    <row r="36" spans="1:26" ht="13.5">
      <c r="A36" s="58" t="s">
        <v>57</v>
      </c>
      <c r="B36" s="19">
        <v>0</v>
      </c>
      <c r="C36" s="19">
        <v>0</v>
      </c>
      <c r="D36" s="59">
        <v>2264370935</v>
      </c>
      <c r="E36" s="60">
        <v>2264370935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566092734</v>
      </c>
      <c r="X36" s="60">
        <v>-566092734</v>
      </c>
      <c r="Y36" s="61">
        <v>-100</v>
      </c>
      <c r="Z36" s="62">
        <v>2264370935</v>
      </c>
    </row>
    <row r="37" spans="1:26" ht="13.5">
      <c r="A37" s="58" t="s">
        <v>58</v>
      </c>
      <c r="B37" s="19">
        <v>0</v>
      </c>
      <c r="C37" s="19">
        <v>0</v>
      </c>
      <c r="D37" s="59">
        <v>320414574</v>
      </c>
      <c r="E37" s="60">
        <v>320414574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80103644</v>
      </c>
      <c r="X37" s="60">
        <v>-80103644</v>
      </c>
      <c r="Y37" s="61">
        <v>-100</v>
      </c>
      <c r="Z37" s="62">
        <v>320414574</v>
      </c>
    </row>
    <row r="38" spans="1:26" ht="13.5">
      <c r="A38" s="58" t="s">
        <v>59</v>
      </c>
      <c r="B38" s="19">
        <v>0</v>
      </c>
      <c r="C38" s="19">
        <v>0</v>
      </c>
      <c r="D38" s="59">
        <v>8707879</v>
      </c>
      <c r="E38" s="60">
        <v>8707879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2176970</v>
      </c>
      <c r="X38" s="60">
        <v>-2176970</v>
      </c>
      <c r="Y38" s="61">
        <v>-100</v>
      </c>
      <c r="Z38" s="62">
        <v>8707879</v>
      </c>
    </row>
    <row r="39" spans="1:26" ht="13.5">
      <c r="A39" s="58" t="s">
        <v>60</v>
      </c>
      <c r="B39" s="19">
        <v>0</v>
      </c>
      <c r="C39" s="19">
        <v>0</v>
      </c>
      <c r="D39" s="59">
        <v>2533232329</v>
      </c>
      <c r="E39" s="60">
        <v>2533232329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633308082</v>
      </c>
      <c r="X39" s="60">
        <v>-633308082</v>
      </c>
      <c r="Y39" s="61">
        <v>-100</v>
      </c>
      <c r="Z39" s="62">
        <v>2533232329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0</v>
      </c>
      <c r="C42" s="19">
        <v>0</v>
      </c>
      <c r="D42" s="59">
        <v>563226058</v>
      </c>
      <c r="E42" s="60">
        <v>563226058</v>
      </c>
      <c r="F42" s="60">
        <v>1693441</v>
      </c>
      <c r="G42" s="60">
        <v>-27356257</v>
      </c>
      <c r="H42" s="60">
        <v>10119721</v>
      </c>
      <c r="I42" s="60">
        <v>-15543095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-15543095</v>
      </c>
      <c r="W42" s="60">
        <v>191570936</v>
      </c>
      <c r="X42" s="60">
        <v>-207114031</v>
      </c>
      <c r="Y42" s="61">
        <v>-108.11</v>
      </c>
      <c r="Z42" s="62">
        <v>563226058</v>
      </c>
    </row>
    <row r="43" spans="1:26" ht="13.5">
      <c r="A43" s="58" t="s">
        <v>63</v>
      </c>
      <c r="B43" s="19">
        <v>0</v>
      </c>
      <c r="C43" s="19">
        <v>0</v>
      </c>
      <c r="D43" s="59">
        <v>-543693206</v>
      </c>
      <c r="E43" s="60">
        <v>-543693206</v>
      </c>
      <c r="F43" s="60">
        <v>0</v>
      </c>
      <c r="G43" s="60">
        <v>-15227336</v>
      </c>
      <c r="H43" s="60">
        <v>-20837274</v>
      </c>
      <c r="I43" s="60">
        <v>-36064610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-36064610</v>
      </c>
      <c r="W43" s="60">
        <v>-33868368</v>
      </c>
      <c r="X43" s="60">
        <v>-2196242</v>
      </c>
      <c r="Y43" s="61">
        <v>6.48</v>
      </c>
      <c r="Z43" s="62">
        <v>-543693206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0</v>
      </c>
      <c r="C45" s="22">
        <v>0</v>
      </c>
      <c r="D45" s="99">
        <v>20532852</v>
      </c>
      <c r="E45" s="100">
        <v>20532852</v>
      </c>
      <c r="F45" s="100">
        <v>-5094190</v>
      </c>
      <c r="G45" s="100">
        <v>-47677783</v>
      </c>
      <c r="H45" s="100">
        <v>-58395336</v>
      </c>
      <c r="I45" s="100">
        <v>-58395336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-58395336</v>
      </c>
      <c r="W45" s="100">
        <v>158702568</v>
      </c>
      <c r="X45" s="100">
        <v>-217097904</v>
      </c>
      <c r="Y45" s="101">
        <v>-136.8</v>
      </c>
      <c r="Z45" s="102">
        <v>20532852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8824896</v>
      </c>
      <c r="C51" s="52">
        <v>0</v>
      </c>
      <c r="D51" s="129">
        <v>2954500</v>
      </c>
      <c r="E51" s="54">
        <v>4400533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16179929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88.21503569687675</v>
      </c>
      <c r="E58" s="7">
        <f t="shared" si="6"/>
        <v>88.21503569687675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41.349071026619754</v>
      </c>
      <c r="X58" s="7">
        <f t="shared" si="6"/>
        <v>0</v>
      </c>
      <c r="Y58" s="7">
        <f t="shared" si="6"/>
        <v>0</v>
      </c>
      <c r="Z58" s="8">
        <f t="shared" si="6"/>
        <v>88.21503569687675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46.87304250480355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48.004535614455044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40.48690785602084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100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53.97714285714286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163864756</v>
      </c>
      <c r="E67" s="26">
        <v>163864756</v>
      </c>
      <c r="F67" s="26">
        <v>10770</v>
      </c>
      <c r="G67" s="26">
        <v>74526</v>
      </c>
      <c r="H67" s="26">
        <v>5707</v>
      </c>
      <c r="I67" s="26">
        <v>91003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91003</v>
      </c>
      <c r="W67" s="26">
        <v>40966190</v>
      </c>
      <c r="X67" s="26"/>
      <c r="Y67" s="25"/>
      <c r="Z67" s="27">
        <v>163864756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144553353</v>
      </c>
      <c r="E69" s="21">
        <v>144553353</v>
      </c>
      <c r="F69" s="21">
        <v>10770</v>
      </c>
      <c r="G69" s="21">
        <v>74526</v>
      </c>
      <c r="H69" s="21">
        <v>5707</v>
      </c>
      <c r="I69" s="21">
        <v>91003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91003</v>
      </c>
      <c r="W69" s="21">
        <v>36138339</v>
      </c>
      <c r="X69" s="21"/>
      <c r="Y69" s="20"/>
      <c r="Z69" s="23">
        <v>144553353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122733535</v>
      </c>
      <c r="E71" s="21">
        <v>122733535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>
        <v>30683384</v>
      </c>
      <c r="X71" s="21"/>
      <c r="Y71" s="20"/>
      <c r="Z71" s="23">
        <v>122733535</v>
      </c>
    </row>
    <row r="72" spans="1:26" ht="13.5" hidden="1">
      <c r="A72" s="39" t="s">
        <v>105</v>
      </c>
      <c r="B72" s="19"/>
      <c r="C72" s="19"/>
      <c r="D72" s="20">
        <v>21784818</v>
      </c>
      <c r="E72" s="21">
        <v>21784818</v>
      </c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>
        <v>5446205</v>
      </c>
      <c r="X72" s="21"/>
      <c r="Y72" s="20"/>
      <c r="Z72" s="23">
        <v>21784818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>
        <v>35000</v>
      </c>
      <c r="E74" s="21">
        <v>35000</v>
      </c>
      <c r="F74" s="21">
        <v>10770</v>
      </c>
      <c r="G74" s="21">
        <v>74526</v>
      </c>
      <c r="H74" s="21">
        <v>5707</v>
      </c>
      <c r="I74" s="21">
        <v>91003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91003</v>
      </c>
      <c r="W74" s="21">
        <v>8750</v>
      </c>
      <c r="X74" s="21"/>
      <c r="Y74" s="20"/>
      <c r="Z74" s="23">
        <v>35000</v>
      </c>
    </row>
    <row r="75" spans="1:26" ht="13.5" hidden="1">
      <c r="A75" s="40" t="s">
        <v>110</v>
      </c>
      <c r="B75" s="28"/>
      <c r="C75" s="28"/>
      <c r="D75" s="29">
        <v>19311403</v>
      </c>
      <c r="E75" s="30">
        <v>19311403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4827851</v>
      </c>
      <c r="X75" s="30"/>
      <c r="Y75" s="29"/>
      <c r="Z75" s="31">
        <v>19311403</v>
      </c>
    </row>
    <row r="76" spans="1:26" ht="13.5" hidden="1">
      <c r="A76" s="42" t="s">
        <v>286</v>
      </c>
      <c r="B76" s="32"/>
      <c r="C76" s="32"/>
      <c r="D76" s="33">
        <v>144553353</v>
      </c>
      <c r="E76" s="34">
        <v>144553353</v>
      </c>
      <c r="F76" s="34">
        <v>10770</v>
      </c>
      <c r="G76" s="34">
        <v>74526</v>
      </c>
      <c r="H76" s="34">
        <v>5707</v>
      </c>
      <c r="I76" s="34">
        <v>91003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91003</v>
      </c>
      <c r="W76" s="34">
        <v>16939139</v>
      </c>
      <c r="X76" s="34"/>
      <c r="Y76" s="33"/>
      <c r="Z76" s="35">
        <v>144553353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144553353</v>
      </c>
      <c r="E78" s="21">
        <v>144553353</v>
      </c>
      <c r="F78" s="21">
        <v>10770</v>
      </c>
      <c r="G78" s="21">
        <v>74526</v>
      </c>
      <c r="H78" s="21">
        <v>5707</v>
      </c>
      <c r="I78" s="21">
        <v>91003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91003</v>
      </c>
      <c r="W78" s="21">
        <v>16939139</v>
      </c>
      <c r="X78" s="21"/>
      <c r="Y78" s="20"/>
      <c r="Z78" s="23">
        <v>144553353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122733535</v>
      </c>
      <c r="E80" s="21">
        <v>122733535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14729416</v>
      </c>
      <c r="X80" s="21"/>
      <c r="Y80" s="20"/>
      <c r="Z80" s="23">
        <v>122733535</v>
      </c>
    </row>
    <row r="81" spans="1:26" ht="13.5" hidden="1">
      <c r="A81" s="39" t="s">
        <v>105</v>
      </c>
      <c r="B81" s="19"/>
      <c r="C81" s="19"/>
      <c r="D81" s="20">
        <v>21784818</v>
      </c>
      <c r="E81" s="21">
        <v>21784818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2205000</v>
      </c>
      <c r="X81" s="21"/>
      <c r="Y81" s="20"/>
      <c r="Z81" s="23">
        <v>21784818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35000</v>
      </c>
      <c r="E83" s="21">
        <v>35000</v>
      </c>
      <c r="F83" s="21">
        <v>10770</v>
      </c>
      <c r="G83" s="21">
        <v>74526</v>
      </c>
      <c r="H83" s="21">
        <v>5707</v>
      </c>
      <c r="I83" s="21">
        <v>91003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91003</v>
      </c>
      <c r="W83" s="21">
        <v>4723</v>
      </c>
      <c r="X83" s="21"/>
      <c r="Y83" s="20"/>
      <c r="Z83" s="23">
        <v>35000</v>
      </c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71589722</v>
      </c>
      <c r="F5" s="358">
        <f t="shared" si="0"/>
        <v>71589722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17897431</v>
      </c>
      <c r="Y5" s="358">
        <f t="shared" si="0"/>
        <v>-17897431</v>
      </c>
      <c r="Z5" s="359">
        <f>+IF(X5&lt;&gt;0,+(Y5/X5)*100,0)</f>
        <v>-100</v>
      </c>
      <c r="AA5" s="360">
        <f>+AA6+AA8+AA11+AA13+AA15</f>
        <v>71589722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4000000</v>
      </c>
    </row>
    <row r="7" spans="1:27" ht="13.5">
      <c r="A7" s="291" t="s">
        <v>228</v>
      </c>
      <c r="B7" s="142"/>
      <c r="C7" s="60"/>
      <c r="D7" s="340"/>
      <c r="E7" s="60">
        <v>4000000</v>
      </c>
      <c r="F7" s="59">
        <v>4000000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4000000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67589722</v>
      </c>
      <c r="F11" s="364">
        <f t="shared" si="3"/>
        <v>67589722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16897431</v>
      </c>
      <c r="Y11" s="364">
        <f t="shared" si="3"/>
        <v>-16897431</v>
      </c>
      <c r="Z11" s="365">
        <f>+IF(X11&lt;&gt;0,+(Y11/X11)*100,0)</f>
        <v>-100</v>
      </c>
      <c r="AA11" s="366">
        <f t="shared" si="3"/>
        <v>67589722</v>
      </c>
    </row>
    <row r="12" spans="1:27" ht="13.5">
      <c r="A12" s="291" t="s">
        <v>231</v>
      </c>
      <c r="B12" s="136"/>
      <c r="C12" s="60"/>
      <c r="D12" s="340"/>
      <c r="E12" s="60">
        <v>67589722</v>
      </c>
      <c r="F12" s="59">
        <v>67589722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16897431</v>
      </c>
      <c r="Y12" s="59">
        <v>-16897431</v>
      </c>
      <c r="Z12" s="61">
        <v>-100</v>
      </c>
      <c r="AA12" s="62">
        <v>67589722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40639984</v>
      </c>
      <c r="F40" s="345">
        <f t="shared" si="9"/>
        <v>40639984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10159996</v>
      </c>
      <c r="Y40" s="345">
        <f t="shared" si="9"/>
        <v>-10159996</v>
      </c>
      <c r="Z40" s="336">
        <f>+IF(X40&lt;&gt;0,+(Y40/X40)*100,0)</f>
        <v>-100</v>
      </c>
      <c r="AA40" s="350">
        <f>SUM(AA41:AA49)</f>
        <v>40639984</v>
      </c>
    </row>
    <row r="41" spans="1:27" ht="13.5">
      <c r="A41" s="361" t="s">
        <v>247</v>
      </c>
      <c r="B41" s="142"/>
      <c r="C41" s="362"/>
      <c r="D41" s="363"/>
      <c r="E41" s="362">
        <v>6394097</v>
      </c>
      <c r="F41" s="364">
        <v>6394097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1598524</v>
      </c>
      <c r="Y41" s="364">
        <v>-1598524</v>
      </c>
      <c r="Z41" s="365">
        <v>-100</v>
      </c>
      <c r="AA41" s="366">
        <v>6394097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400000</v>
      </c>
      <c r="F42" s="53">
        <f t="shared" si="10"/>
        <v>400000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100000</v>
      </c>
      <c r="Y42" s="53">
        <f t="shared" si="10"/>
        <v>-100000</v>
      </c>
      <c r="Z42" s="94">
        <f>+IF(X42&lt;&gt;0,+(Y42/X42)*100,0)</f>
        <v>-100</v>
      </c>
      <c r="AA42" s="95">
        <f>+AA62</f>
        <v>400000</v>
      </c>
    </row>
    <row r="43" spans="1:27" ht="13.5">
      <c r="A43" s="361" t="s">
        <v>249</v>
      </c>
      <c r="B43" s="136"/>
      <c r="C43" s="275"/>
      <c r="D43" s="369"/>
      <c r="E43" s="305">
        <v>7441875</v>
      </c>
      <c r="F43" s="370">
        <v>7441875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1860469</v>
      </c>
      <c r="Y43" s="370">
        <v>-1860469</v>
      </c>
      <c r="Z43" s="371">
        <v>-100</v>
      </c>
      <c r="AA43" s="303">
        <v>7441875</v>
      </c>
    </row>
    <row r="44" spans="1:27" ht="13.5">
      <c r="A44" s="361" t="s">
        <v>250</v>
      </c>
      <c r="B44" s="136"/>
      <c r="C44" s="60"/>
      <c r="D44" s="368"/>
      <c r="E44" s="54">
        <v>299612</v>
      </c>
      <c r="F44" s="53">
        <v>299612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74903</v>
      </c>
      <c r="Y44" s="53">
        <v>-74903</v>
      </c>
      <c r="Z44" s="94">
        <v>-100</v>
      </c>
      <c r="AA44" s="95">
        <v>299612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2269384</v>
      </c>
      <c r="F48" s="53">
        <v>2269384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567346</v>
      </c>
      <c r="Y48" s="53">
        <v>-567346</v>
      </c>
      <c r="Z48" s="94">
        <v>-100</v>
      </c>
      <c r="AA48" s="95">
        <v>2269384</v>
      </c>
    </row>
    <row r="49" spans="1:27" ht="13.5">
      <c r="A49" s="361" t="s">
        <v>93</v>
      </c>
      <c r="B49" s="136"/>
      <c r="C49" s="54"/>
      <c r="D49" s="368"/>
      <c r="E49" s="54">
        <v>23835016</v>
      </c>
      <c r="F49" s="53">
        <v>23835016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5958754</v>
      </c>
      <c r="Y49" s="53">
        <v>-5958754</v>
      </c>
      <c r="Z49" s="94">
        <v>-100</v>
      </c>
      <c r="AA49" s="95">
        <v>23835016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112229706</v>
      </c>
      <c r="F60" s="264">
        <f t="shared" si="14"/>
        <v>112229706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28057427</v>
      </c>
      <c r="Y60" s="264">
        <f t="shared" si="14"/>
        <v>-28057427</v>
      </c>
      <c r="Z60" s="337">
        <f>+IF(X60&lt;&gt;0,+(Y60/X60)*100,0)</f>
        <v>-100</v>
      </c>
      <c r="AA60" s="232">
        <f>+AA57+AA54+AA51+AA40+AA37+AA34+AA22+AA5</f>
        <v>112229706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400000</v>
      </c>
      <c r="F62" s="349">
        <f t="shared" si="15"/>
        <v>400000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100000</v>
      </c>
      <c r="Y62" s="349">
        <f t="shared" si="15"/>
        <v>-100000</v>
      </c>
      <c r="Z62" s="338">
        <f>+IF(X62&lt;&gt;0,+(Y62/X62)*100,0)</f>
        <v>-100</v>
      </c>
      <c r="AA62" s="351">
        <f>SUM(AA63:AA66)</f>
        <v>400000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>
        <v>400000</v>
      </c>
      <c r="F64" s="59">
        <v>400000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100000</v>
      </c>
      <c r="Y64" s="59">
        <v>-100000</v>
      </c>
      <c r="Z64" s="61">
        <v>-100</v>
      </c>
      <c r="AA64" s="62">
        <v>400000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1015874150</v>
      </c>
      <c r="F5" s="100">
        <f t="shared" si="0"/>
        <v>1015874150</v>
      </c>
      <c r="G5" s="100">
        <f t="shared" si="0"/>
        <v>236358169</v>
      </c>
      <c r="H5" s="100">
        <f t="shared" si="0"/>
        <v>5448127</v>
      </c>
      <c r="I5" s="100">
        <f t="shared" si="0"/>
        <v>38155059</v>
      </c>
      <c r="J5" s="100">
        <f t="shared" si="0"/>
        <v>279961355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279961355</v>
      </c>
      <c r="X5" s="100">
        <f t="shared" si="0"/>
        <v>253968538</v>
      </c>
      <c r="Y5" s="100">
        <f t="shared" si="0"/>
        <v>25992817</v>
      </c>
      <c r="Z5" s="137">
        <f>+IF(X5&lt;&gt;0,+(Y5/X5)*100,0)</f>
        <v>10.234660247561846</v>
      </c>
      <c r="AA5" s="153">
        <f>SUM(AA6:AA8)</f>
        <v>1015874150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/>
      <c r="D7" s="157"/>
      <c r="E7" s="158">
        <v>1015874150</v>
      </c>
      <c r="F7" s="159">
        <v>1015874150</v>
      </c>
      <c r="G7" s="159">
        <v>236358169</v>
      </c>
      <c r="H7" s="159">
        <v>5448127</v>
      </c>
      <c r="I7" s="159">
        <v>38155059</v>
      </c>
      <c r="J7" s="159">
        <v>279961355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279961355</v>
      </c>
      <c r="X7" s="159">
        <v>253968538</v>
      </c>
      <c r="Y7" s="159">
        <v>25992817</v>
      </c>
      <c r="Z7" s="141">
        <v>10.23</v>
      </c>
      <c r="AA7" s="157">
        <v>1015874150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163829756</v>
      </c>
      <c r="F19" s="100">
        <f t="shared" si="3"/>
        <v>163829756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40957439</v>
      </c>
      <c r="Y19" s="100">
        <f t="shared" si="3"/>
        <v>-40957439</v>
      </c>
      <c r="Z19" s="137">
        <f>+IF(X19&lt;&gt;0,+(Y19/X19)*100,0)</f>
        <v>-100</v>
      </c>
      <c r="AA19" s="153">
        <f>SUM(AA20:AA23)</f>
        <v>163829756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137879643</v>
      </c>
      <c r="F21" s="60">
        <v>137879643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34469911</v>
      </c>
      <c r="Y21" s="60">
        <v>-34469911</v>
      </c>
      <c r="Z21" s="140">
        <v>-100</v>
      </c>
      <c r="AA21" s="155">
        <v>137879643</v>
      </c>
    </row>
    <row r="22" spans="1:27" ht="13.5">
      <c r="A22" s="138" t="s">
        <v>91</v>
      </c>
      <c r="B22" s="136"/>
      <c r="C22" s="157"/>
      <c r="D22" s="157"/>
      <c r="E22" s="158">
        <v>25950113</v>
      </c>
      <c r="F22" s="159">
        <v>25950113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6487528</v>
      </c>
      <c r="Y22" s="159">
        <v>-6487528</v>
      </c>
      <c r="Z22" s="141">
        <v>-100</v>
      </c>
      <c r="AA22" s="157">
        <v>25950113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1179703906</v>
      </c>
      <c r="F25" s="73">
        <f t="shared" si="4"/>
        <v>1179703906</v>
      </c>
      <c r="G25" s="73">
        <f t="shared" si="4"/>
        <v>236358169</v>
      </c>
      <c r="H25" s="73">
        <f t="shared" si="4"/>
        <v>5448127</v>
      </c>
      <c r="I25" s="73">
        <f t="shared" si="4"/>
        <v>38155059</v>
      </c>
      <c r="J25" s="73">
        <f t="shared" si="4"/>
        <v>279961355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279961355</v>
      </c>
      <c r="X25" s="73">
        <f t="shared" si="4"/>
        <v>294925977</v>
      </c>
      <c r="Y25" s="73">
        <f t="shared" si="4"/>
        <v>-14964622</v>
      </c>
      <c r="Z25" s="170">
        <f>+IF(X25&lt;&gt;0,+(Y25/X25)*100,0)</f>
        <v>-5.074026422569077</v>
      </c>
      <c r="AA25" s="168">
        <f>+AA5+AA9+AA15+AA19+AA24</f>
        <v>1179703906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295213063</v>
      </c>
      <c r="F28" s="100">
        <f t="shared" si="5"/>
        <v>295213063</v>
      </c>
      <c r="G28" s="100">
        <f t="shared" si="5"/>
        <v>7313251</v>
      </c>
      <c r="H28" s="100">
        <f t="shared" si="5"/>
        <v>15259164</v>
      </c>
      <c r="I28" s="100">
        <f t="shared" si="5"/>
        <v>10673952</v>
      </c>
      <c r="J28" s="100">
        <f t="shared" si="5"/>
        <v>33246367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33246367</v>
      </c>
      <c r="X28" s="100">
        <f t="shared" si="5"/>
        <v>73803265</v>
      </c>
      <c r="Y28" s="100">
        <f t="shared" si="5"/>
        <v>-40556898</v>
      </c>
      <c r="Z28" s="137">
        <f>+IF(X28&lt;&gt;0,+(Y28/X28)*100,0)</f>
        <v>-54.95271516781812</v>
      </c>
      <c r="AA28" s="153">
        <f>SUM(AA29:AA31)</f>
        <v>295213063</v>
      </c>
    </row>
    <row r="29" spans="1:27" ht="13.5">
      <c r="A29" s="138" t="s">
        <v>75</v>
      </c>
      <c r="B29" s="136"/>
      <c r="C29" s="155"/>
      <c r="D29" s="155"/>
      <c r="E29" s="156">
        <v>52888521</v>
      </c>
      <c r="F29" s="60">
        <v>52888521</v>
      </c>
      <c r="G29" s="60">
        <v>4849287</v>
      </c>
      <c r="H29" s="60">
        <v>2623442</v>
      </c>
      <c r="I29" s="60">
        <v>4078503</v>
      </c>
      <c r="J29" s="60">
        <v>11551232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11551232</v>
      </c>
      <c r="X29" s="60">
        <v>13222130</v>
      </c>
      <c r="Y29" s="60">
        <v>-1670898</v>
      </c>
      <c r="Z29" s="140">
        <v>-12.64</v>
      </c>
      <c r="AA29" s="155">
        <v>52888521</v>
      </c>
    </row>
    <row r="30" spans="1:27" ht="13.5">
      <c r="A30" s="138" t="s">
        <v>76</v>
      </c>
      <c r="B30" s="136"/>
      <c r="C30" s="157"/>
      <c r="D30" s="157"/>
      <c r="E30" s="158">
        <v>29014961</v>
      </c>
      <c r="F30" s="159">
        <v>29014961</v>
      </c>
      <c r="G30" s="159">
        <v>721595</v>
      </c>
      <c r="H30" s="159">
        <v>4539096</v>
      </c>
      <c r="I30" s="159">
        <v>1122948</v>
      </c>
      <c r="J30" s="159">
        <v>6383639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6383639</v>
      </c>
      <c r="X30" s="159">
        <v>7253740</v>
      </c>
      <c r="Y30" s="159">
        <v>-870101</v>
      </c>
      <c r="Z30" s="141">
        <v>-12</v>
      </c>
      <c r="AA30" s="157">
        <v>29014961</v>
      </c>
    </row>
    <row r="31" spans="1:27" ht="13.5">
      <c r="A31" s="138" t="s">
        <v>77</v>
      </c>
      <c r="B31" s="136"/>
      <c r="C31" s="155"/>
      <c r="D31" s="155"/>
      <c r="E31" s="156">
        <v>213309581</v>
      </c>
      <c r="F31" s="60">
        <v>213309581</v>
      </c>
      <c r="G31" s="60">
        <v>1742369</v>
      </c>
      <c r="H31" s="60">
        <v>8096626</v>
      </c>
      <c r="I31" s="60">
        <v>5472501</v>
      </c>
      <c r="J31" s="60">
        <v>15311496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15311496</v>
      </c>
      <c r="X31" s="60">
        <v>53327395</v>
      </c>
      <c r="Y31" s="60">
        <v>-38015899</v>
      </c>
      <c r="Z31" s="140">
        <v>-71.29</v>
      </c>
      <c r="AA31" s="155">
        <v>213309581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98294558</v>
      </c>
      <c r="F32" s="100">
        <f t="shared" si="6"/>
        <v>98294558</v>
      </c>
      <c r="G32" s="100">
        <f t="shared" si="6"/>
        <v>3007986</v>
      </c>
      <c r="H32" s="100">
        <f t="shared" si="6"/>
        <v>3169167</v>
      </c>
      <c r="I32" s="100">
        <f t="shared" si="6"/>
        <v>3806928</v>
      </c>
      <c r="J32" s="100">
        <f t="shared" si="6"/>
        <v>9984081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9984081</v>
      </c>
      <c r="X32" s="100">
        <f t="shared" si="6"/>
        <v>24573640</v>
      </c>
      <c r="Y32" s="100">
        <f t="shared" si="6"/>
        <v>-14589559</v>
      </c>
      <c r="Z32" s="137">
        <f>+IF(X32&lt;&gt;0,+(Y32/X32)*100,0)</f>
        <v>-59.37076884010671</v>
      </c>
      <c r="AA32" s="153">
        <f>SUM(AA33:AA37)</f>
        <v>98294558</v>
      </c>
    </row>
    <row r="33" spans="1:27" ht="13.5">
      <c r="A33" s="138" t="s">
        <v>79</v>
      </c>
      <c r="B33" s="136"/>
      <c r="C33" s="155"/>
      <c r="D33" s="155"/>
      <c r="E33" s="156">
        <v>11691999</v>
      </c>
      <c r="F33" s="60">
        <v>11691999</v>
      </c>
      <c r="G33" s="60">
        <v>354676</v>
      </c>
      <c r="H33" s="60">
        <v>366459</v>
      </c>
      <c r="I33" s="60">
        <v>462223</v>
      </c>
      <c r="J33" s="60">
        <v>1183358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1183358</v>
      </c>
      <c r="X33" s="60">
        <v>2923000</v>
      </c>
      <c r="Y33" s="60">
        <v>-1739642</v>
      </c>
      <c r="Z33" s="140">
        <v>-59.52</v>
      </c>
      <c r="AA33" s="155">
        <v>11691999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60856075</v>
      </c>
      <c r="F35" s="60">
        <v>60856075</v>
      </c>
      <c r="G35" s="60">
        <v>2470088</v>
      </c>
      <c r="H35" s="60">
        <v>2585362</v>
      </c>
      <c r="I35" s="60">
        <v>3136241</v>
      </c>
      <c r="J35" s="60">
        <v>8191691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8191691</v>
      </c>
      <c r="X35" s="60">
        <v>15214019</v>
      </c>
      <c r="Y35" s="60">
        <v>-7022328</v>
      </c>
      <c r="Z35" s="140">
        <v>-46.16</v>
      </c>
      <c r="AA35" s="155">
        <v>60856075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>
        <v>25746484</v>
      </c>
      <c r="F37" s="159">
        <v>25746484</v>
      </c>
      <c r="G37" s="159">
        <v>183222</v>
      </c>
      <c r="H37" s="159">
        <v>217346</v>
      </c>
      <c r="I37" s="159">
        <v>208464</v>
      </c>
      <c r="J37" s="159">
        <v>609032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609032</v>
      </c>
      <c r="X37" s="159">
        <v>6436621</v>
      </c>
      <c r="Y37" s="159">
        <v>-5827589</v>
      </c>
      <c r="Z37" s="141">
        <v>-90.54</v>
      </c>
      <c r="AA37" s="157">
        <v>25746484</v>
      </c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24014596</v>
      </c>
      <c r="F38" s="100">
        <f t="shared" si="7"/>
        <v>24014596</v>
      </c>
      <c r="G38" s="100">
        <f t="shared" si="7"/>
        <v>652519</v>
      </c>
      <c r="H38" s="100">
        <f t="shared" si="7"/>
        <v>692773</v>
      </c>
      <c r="I38" s="100">
        <f t="shared" si="7"/>
        <v>791862</v>
      </c>
      <c r="J38" s="100">
        <f t="shared" si="7"/>
        <v>2137154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2137154</v>
      </c>
      <c r="X38" s="100">
        <f t="shared" si="7"/>
        <v>6003649</v>
      </c>
      <c r="Y38" s="100">
        <f t="shared" si="7"/>
        <v>-3866495</v>
      </c>
      <c r="Z38" s="137">
        <f>+IF(X38&lt;&gt;0,+(Y38/X38)*100,0)</f>
        <v>-64.40241593071147</v>
      </c>
      <c r="AA38" s="153">
        <f>SUM(AA39:AA41)</f>
        <v>24014596</v>
      </c>
    </row>
    <row r="39" spans="1:27" ht="13.5">
      <c r="A39" s="138" t="s">
        <v>85</v>
      </c>
      <c r="B39" s="136"/>
      <c r="C39" s="155"/>
      <c r="D39" s="155"/>
      <c r="E39" s="156">
        <v>10596265</v>
      </c>
      <c r="F39" s="60">
        <v>10596265</v>
      </c>
      <c r="G39" s="60">
        <v>446285</v>
      </c>
      <c r="H39" s="60">
        <v>489207</v>
      </c>
      <c r="I39" s="60">
        <v>490513</v>
      </c>
      <c r="J39" s="60">
        <v>1426005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1426005</v>
      </c>
      <c r="X39" s="60">
        <v>2649066</v>
      </c>
      <c r="Y39" s="60">
        <v>-1223061</v>
      </c>
      <c r="Z39" s="140">
        <v>-46.17</v>
      </c>
      <c r="AA39" s="155">
        <v>10596265</v>
      </c>
    </row>
    <row r="40" spans="1:27" ht="13.5">
      <c r="A40" s="138" t="s">
        <v>86</v>
      </c>
      <c r="B40" s="136"/>
      <c r="C40" s="155"/>
      <c r="D40" s="155"/>
      <c r="E40" s="156">
        <v>13418331</v>
      </c>
      <c r="F40" s="60">
        <v>13418331</v>
      </c>
      <c r="G40" s="60">
        <v>206234</v>
      </c>
      <c r="H40" s="60">
        <v>203566</v>
      </c>
      <c r="I40" s="60">
        <v>301349</v>
      </c>
      <c r="J40" s="60">
        <v>711149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711149</v>
      </c>
      <c r="X40" s="60">
        <v>3354583</v>
      </c>
      <c r="Y40" s="60">
        <v>-2643434</v>
      </c>
      <c r="Z40" s="140">
        <v>-78.8</v>
      </c>
      <c r="AA40" s="155">
        <v>13418331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355998808</v>
      </c>
      <c r="F42" s="100">
        <f t="shared" si="8"/>
        <v>355998808</v>
      </c>
      <c r="G42" s="100">
        <f t="shared" si="8"/>
        <v>13109628</v>
      </c>
      <c r="H42" s="100">
        <f t="shared" si="8"/>
        <v>14762956</v>
      </c>
      <c r="I42" s="100">
        <f t="shared" si="8"/>
        <v>12762596</v>
      </c>
      <c r="J42" s="100">
        <f t="shared" si="8"/>
        <v>40635180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40635180</v>
      </c>
      <c r="X42" s="100">
        <f t="shared" si="8"/>
        <v>88999703</v>
      </c>
      <c r="Y42" s="100">
        <f t="shared" si="8"/>
        <v>-48364523</v>
      </c>
      <c r="Z42" s="137">
        <f>+IF(X42&lt;&gt;0,+(Y42/X42)*100,0)</f>
        <v>-54.34234201882674</v>
      </c>
      <c r="AA42" s="153">
        <f>SUM(AA43:AA46)</f>
        <v>355998808</v>
      </c>
    </row>
    <row r="43" spans="1:27" ht="13.5">
      <c r="A43" s="138" t="s">
        <v>89</v>
      </c>
      <c r="B43" s="136"/>
      <c r="C43" s="155"/>
      <c r="D43" s="155"/>
      <c r="E43" s="156">
        <v>1528056</v>
      </c>
      <c r="F43" s="60">
        <v>1528056</v>
      </c>
      <c r="G43" s="60">
        <v>57613</v>
      </c>
      <c r="H43" s="60">
        <v>71826</v>
      </c>
      <c r="I43" s="60">
        <v>54940</v>
      </c>
      <c r="J43" s="60">
        <v>184379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184379</v>
      </c>
      <c r="X43" s="60">
        <v>382014</v>
      </c>
      <c r="Y43" s="60">
        <v>-197635</v>
      </c>
      <c r="Z43" s="140">
        <v>-51.74</v>
      </c>
      <c r="AA43" s="155">
        <v>1528056</v>
      </c>
    </row>
    <row r="44" spans="1:27" ht="13.5">
      <c r="A44" s="138" t="s">
        <v>90</v>
      </c>
      <c r="B44" s="136"/>
      <c r="C44" s="155"/>
      <c r="D44" s="155"/>
      <c r="E44" s="156">
        <v>337242438</v>
      </c>
      <c r="F44" s="60">
        <v>337242438</v>
      </c>
      <c r="G44" s="60">
        <v>13052015</v>
      </c>
      <c r="H44" s="60">
        <v>14691130</v>
      </c>
      <c r="I44" s="60">
        <v>12707656</v>
      </c>
      <c r="J44" s="60">
        <v>40450801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40450801</v>
      </c>
      <c r="X44" s="60">
        <v>84310610</v>
      </c>
      <c r="Y44" s="60">
        <v>-43859809</v>
      </c>
      <c r="Z44" s="140">
        <v>-52.02</v>
      </c>
      <c r="AA44" s="155">
        <v>337242438</v>
      </c>
    </row>
    <row r="45" spans="1:27" ht="13.5">
      <c r="A45" s="138" t="s">
        <v>91</v>
      </c>
      <c r="B45" s="136"/>
      <c r="C45" s="157"/>
      <c r="D45" s="157"/>
      <c r="E45" s="158">
        <v>17228314</v>
      </c>
      <c r="F45" s="159">
        <v>17228314</v>
      </c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>
        <v>4307079</v>
      </c>
      <c r="Y45" s="159">
        <v>-4307079</v>
      </c>
      <c r="Z45" s="141">
        <v>-100</v>
      </c>
      <c r="AA45" s="157">
        <v>17228314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773521025</v>
      </c>
      <c r="F48" s="73">
        <f t="shared" si="9"/>
        <v>773521025</v>
      </c>
      <c r="G48" s="73">
        <f t="shared" si="9"/>
        <v>24083384</v>
      </c>
      <c r="H48" s="73">
        <f t="shared" si="9"/>
        <v>33884060</v>
      </c>
      <c r="I48" s="73">
        <f t="shared" si="9"/>
        <v>28035338</v>
      </c>
      <c r="J48" s="73">
        <f t="shared" si="9"/>
        <v>86002782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86002782</v>
      </c>
      <c r="X48" s="73">
        <f t="shared" si="9"/>
        <v>193380257</v>
      </c>
      <c r="Y48" s="73">
        <f t="shared" si="9"/>
        <v>-107377475</v>
      </c>
      <c r="Z48" s="170">
        <f>+IF(X48&lt;&gt;0,+(Y48/X48)*100,0)</f>
        <v>-55.52659649221585</v>
      </c>
      <c r="AA48" s="168">
        <f>+AA28+AA32+AA38+AA42+AA47</f>
        <v>773521025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406182881</v>
      </c>
      <c r="F49" s="173">
        <f t="shared" si="10"/>
        <v>406182881</v>
      </c>
      <c r="G49" s="173">
        <f t="shared" si="10"/>
        <v>212274785</v>
      </c>
      <c r="H49" s="173">
        <f t="shared" si="10"/>
        <v>-28435933</v>
      </c>
      <c r="I49" s="173">
        <f t="shared" si="10"/>
        <v>10119721</v>
      </c>
      <c r="J49" s="173">
        <f t="shared" si="10"/>
        <v>193958573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193958573</v>
      </c>
      <c r="X49" s="173">
        <f>IF(F25=F48,0,X25-X48)</f>
        <v>101545720</v>
      </c>
      <c r="Y49" s="173">
        <f t="shared" si="10"/>
        <v>92412853</v>
      </c>
      <c r="Z49" s="174">
        <f>+IF(X49&lt;&gt;0,+(Y49/X49)*100,0)</f>
        <v>91.00615269653906</v>
      </c>
      <c r="AA49" s="171">
        <f>+AA25-AA48</f>
        <v>406182881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122733535</v>
      </c>
      <c r="F8" s="60">
        <v>122733535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30683384</v>
      </c>
      <c r="Y8" s="60">
        <v>-30683384</v>
      </c>
      <c r="Z8" s="140">
        <v>-100</v>
      </c>
      <c r="AA8" s="155">
        <v>122733535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21784818</v>
      </c>
      <c r="F9" s="60">
        <v>21784818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5446205</v>
      </c>
      <c r="Y9" s="60">
        <v>-5446205</v>
      </c>
      <c r="Z9" s="140">
        <v>-100</v>
      </c>
      <c r="AA9" s="155">
        <v>21784818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35000</v>
      </c>
      <c r="F11" s="60">
        <v>35000</v>
      </c>
      <c r="G11" s="60">
        <v>10770</v>
      </c>
      <c r="H11" s="60">
        <v>74526</v>
      </c>
      <c r="I11" s="60">
        <v>5707</v>
      </c>
      <c r="J11" s="60">
        <v>91003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91003</v>
      </c>
      <c r="X11" s="60">
        <v>8750</v>
      </c>
      <c r="Y11" s="60">
        <v>82253</v>
      </c>
      <c r="Z11" s="140">
        <v>940.03</v>
      </c>
      <c r="AA11" s="155">
        <v>35000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1587</v>
      </c>
      <c r="H13" s="60">
        <v>115151</v>
      </c>
      <c r="I13" s="60">
        <v>40391</v>
      </c>
      <c r="J13" s="60">
        <v>157129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157129</v>
      </c>
      <c r="X13" s="60">
        <v>0</v>
      </c>
      <c r="Y13" s="60">
        <v>157129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19311403</v>
      </c>
      <c r="F14" s="60">
        <v>19311403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4827851</v>
      </c>
      <c r="Y14" s="60">
        <v>-4827851</v>
      </c>
      <c r="Z14" s="140">
        <v>-100</v>
      </c>
      <c r="AA14" s="155">
        <v>19311403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539560000</v>
      </c>
      <c r="F19" s="60">
        <v>539560000</v>
      </c>
      <c r="G19" s="60">
        <v>210602049</v>
      </c>
      <c r="H19" s="60">
        <v>890000</v>
      </c>
      <c r="I19" s="60">
        <v>-208572</v>
      </c>
      <c r="J19" s="60">
        <v>211283477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211283477</v>
      </c>
      <c r="X19" s="60">
        <v>134890000</v>
      </c>
      <c r="Y19" s="60">
        <v>76393477</v>
      </c>
      <c r="Z19" s="140">
        <v>56.63</v>
      </c>
      <c r="AA19" s="155">
        <v>539560000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5180000</v>
      </c>
      <c r="F20" s="54">
        <v>5180000</v>
      </c>
      <c r="G20" s="54">
        <v>1517097</v>
      </c>
      <c r="H20" s="54">
        <v>500450</v>
      </c>
      <c r="I20" s="54">
        <v>232001</v>
      </c>
      <c r="J20" s="54">
        <v>2249548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2249548</v>
      </c>
      <c r="X20" s="54">
        <v>1295000</v>
      </c>
      <c r="Y20" s="54">
        <v>954548</v>
      </c>
      <c r="Z20" s="184">
        <v>73.71</v>
      </c>
      <c r="AA20" s="130">
        <v>5180000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708604756</v>
      </c>
      <c r="F22" s="190">
        <f t="shared" si="0"/>
        <v>708604756</v>
      </c>
      <c r="G22" s="190">
        <f t="shared" si="0"/>
        <v>212131503</v>
      </c>
      <c r="H22" s="190">
        <f t="shared" si="0"/>
        <v>1580127</v>
      </c>
      <c r="I22" s="190">
        <f t="shared" si="0"/>
        <v>69527</v>
      </c>
      <c r="J22" s="190">
        <f t="shared" si="0"/>
        <v>213781157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213781157</v>
      </c>
      <c r="X22" s="190">
        <f t="shared" si="0"/>
        <v>177151190</v>
      </c>
      <c r="Y22" s="190">
        <f t="shared" si="0"/>
        <v>36629967</v>
      </c>
      <c r="Z22" s="191">
        <f>+IF(X22&lt;&gt;0,+(Y22/X22)*100,0)</f>
        <v>20.677234513637757</v>
      </c>
      <c r="AA22" s="188">
        <f>SUM(AA5:AA21)</f>
        <v>708604756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306137771</v>
      </c>
      <c r="F25" s="60">
        <v>306137771</v>
      </c>
      <c r="G25" s="60">
        <v>14894170</v>
      </c>
      <c r="H25" s="60">
        <v>14218950</v>
      </c>
      <c r="I25" s="60">
        <v>15454649</v>
      </c>
      <c r="J25" s="60">
        <v>44567769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44567769</v>
      </c>
      <c r="X25" s="60">
        <v>76534443</v>
      </c>
      <c r="Y25" s="60">
        <v>-31966674</v>
      </c>
      <c r="Z25" s="140">
        <v>-41.77</v>
      </c>
      <c r="AA25" s="155">
        <v>306137771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9085243</v>
      </c>
      <c r="F26" s="60">
        <v>9085243</v>
      </c>
      <c r="G26" s="60">
        <v>690011</v>
      </c>
      <c r="H26" s="60">
        <v>689154</v>
      </c>
      <c r="I26" s="60">
        <v>710754</v>
      </c>
      <c r="J26" s="60">
        <v>2089919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2089919</v>
      </c>
      <c r="X26" s="60">
        <v>2271311</v>
      </c>
      <c r="Y26" s="60">
        <v>-181392</v>
      </c>
      <c r="Z26" s="140">
        <v>-7.99</v>
      </c>
      <c r="AA26" s="155">
        <v>9085243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19530801</v>
      </c>
      <c r="F27" s="60">
        <v>19530801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4882700</v>
      </c>
      <c r="Y27" s="60">
        <v>-4882700</v>
      </c>
      <c r="Z27" s="140">
        <v>-100</v>
      </c>
      <c r="AA27" s="155">
        <v>19530801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137510403</v>
      </c>
      <c r="F28" s="60">
        <v>137510403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34377601</v>
      </c>
      <c r="Y28" s="60">
        <v>-34377601</v>
      </c>
      <c r="Z28" s="140">
        <v>-100</v>
      </c>
      <c r="AA28" s="155">
        <v>137510403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650000</v>
      </c>
      <c r="F29" s="60">
        <v>650000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162500</v>
      </c>
      <c r="Y29" s="60">
        <v>-162500</v>
      </c>
      <c r="Z29" s="140">
        <v>-100</v>
      </c>
      <c r="AA29" s="155">
        <v>650000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69081256</v>
      </c>
      <c r="F30" s="60">
        <v>69081256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17270314</v>
      </c>
      <c r="Y30" s="60">
        <v>-17270314</v>
      </c>
      <c r="Z30" s="140">
        <v>-100</v>
      </c>
      <c r="AA30" s="155">
        <v>69081256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112230000</v>
      </c>
      <c r="F31" s="60">
        <v>112230000</v>
      </c>
      <c r="G31" s="60">
        <v>26035</v>
      </c>
      <c r="H31" s="60">
        <v>7282822</v>
      </c>
      <c r="I31" s="60">
        <v>7807498</v>
      </c>
      <c r="J31" s="60">
        <v>15116355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15116355</v>
      </c>
      <c r="X31" s="60">
        <v>28057500</v>
      </c>
      <c r="Y31" s="60">
        <v>-12941145</v>
      </c>
      <c r="Z31" s="140">
        <v>-46.12</v>
      </c>
      <c r="AA31" s="155">
        <v>112230000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13465551</v>
      </c>
      <c r="F32" s="60">
        <v>13465551</v>
      </c>
      <c r="G32" s="60">
        <v>0</v>
      </c>
      <c r="H32" s="60">
        <v>0</v>
      </c>
      <c r="I32" s="60">
        <v>232327</v>
      </c>
      <c r="J32" s="60">
        <v>232327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232327</v>
      </c>
      <c r="X32" s="60">
        <v>3366388</v>
      </c>
      <c r="Y32" s="60">
        <v>-3134061</v>
      </c>
      <c r="Z32" s="140">
        <v>-93.1</v>
      </c>
      <c r="AA32" s="155">
        <v>13465551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105830000</v>
      </c>
      <c r="F34" s="60">
        <v>105830000</v>
      </c>
      <c r="G34" s="60">
        <v>8473168</v>
      </c>
      <c r="H34" s="60">
        <v>11693134</v>
      </c>
      <c r="I34" s="60">
        <v>3830110</v>
      </c>
      <c r="J34" s="60">
        <v>23996412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23996412</v>
      </c>
      <c r="X34" s="60">
        <v>26457500</v>
      </c>
      <c r="Y34" s="60">
        <v>-2461088</v>
      </c>
      <c r="Z34" s="140">
        <v>-9.3</v>
      </c>
      <c r="AA34" s="155">
        <v>105830000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773521025</v>
      </c>
      <c r="F36" s="190">
        <f t="shared" si="1"/>
        <v>773521025</v>
      </c>
      <c r="G36" s="190">
        <f t="shared" si="1"/>
        <v>24083384</v>
      </c>
      <c r="H36" s="190">
        <f t="shared" si="1"/>
        <v>33884060</v>
      </c>
      <c r="I36" s="190">
        <f t="shared" si="1"/>
        <v>28035338</v>
      </c>
      <c r="J36" s="190">
        <f t="shared" si="1"/>
        <v>86002782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86002782</v>
      </c>
      <c r="X36" s="190">
        <f t="shared" si="1"/>
        <v>193380257</v>
      </c>
      <c r="Y36" s="190">
        <f t="shared" si="1"/>
        <v>-107377475</v>
      </c>
      <c r="Z36" s="191">
        <f>+IF(X36&lt;&gt;0,+(Y36/X36)*100,0)</f>
        <v>-55.52659649221585</v>
      </c>
      <c r="AA36" s="188">
        <f>SUM(AA25:AA35)</f>
        <v>773521025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-64916269</v>
      </c>
      <c r="F38" s="106">
        <f t="shared" si="2"/>
        <v>-64916269</v>
      </c>
      <c r="G38" s="106">
        <f t="shared" si="2"/>
        <v>188048119</v>
      </c>
      <c r="H38" s="106">
        <f t="shared" si="2"/>
        <v>-32303933</v>
      </c>
      <c r="I38" s="106">
        <f t="shared" si="2"/>
        <v>-27965811</v>
      </c>
      <c r="J38" s="106">
        <f t="shared" si="2"/>
        <v>127778375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127778375</v>
      </c>
      <c r="X38" s="106">
        <f>IF(F22=F36,0,X22-X36)</f>
        <v>-16229067</v>
      </c>
      <c r="Y38" s="106">
        <f t="shared" si="2"/>
        <v>144007442</v>
      </c>
      <c r="Z38" s="201">
        <f>+IF(X38&lt;&gt;0,+(Y38/X38)*100,0)</f>
        <v>-887.3427042971725</v>
      </c>
      <c r="AA38" s="199">
        <f>+AA22-AA36</f>
        <v>-64916269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471099150</v>
      </c>
      <c r="F39" s="60">
        <v>471099150</v>
      </c>
      <c r="G39" s="60">
        <v>24226666</v>
      </c>
      <c r="H39" s="60">
        <v>3868000</v>
      </c>
      <c r="I39" s="60">
        <v>38085532</v>
      </c>
      <c r="J39" s="60">
        <v>66180198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66180198</v>
      </c>
      <c r="X39" s="60">
        <v>117774788</v>
      </c>
      <c r="Y39" s="60">
        <v>-51594590</v>
      </c>
      <c r="Z39" s="140">
        <v>-43.81</v>
      </c>
      <c r="AA39" s="155">
        <v>471099150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406182881</v>
      </c>
      <c r="F42" s="88">
        <f t="shared" si="3"/>
        <v>406182881</v>
      </c>
      <c r="G42" s="88">
        <f t="shared" si="3"/>
        <v>212274785</v>
      </c>
      <c r="H42" s="88">
        <f t="shared" si="3"/>
        <v>-28435933</v>
      </c>
      <c r="I42" s="88">
        <f t="shared" si="3"/>
        <v>10119721</v>
      </c>
      <c r="J42" s="88">
        <f t="shared" si="3"/>
        <v>193958573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193958573</v>
      </c>
      <c r="X42" s="88">
        <f t="shared" si="3"/>
        <v>101545721</v>
      </c>
      <c r="Y42" s="88">
        <f t="shared" si="3"/>
        <v>92412852</v>
      </c>
      <c r="Z42" s="208">
        <f>+IF(X42&lt;&gt;0,+(Y42/X42)*100,0)</f>
        <v>91.00615081555233</v>
      </c>
      <c r="AA42" s="206">
        <f>SUM(AA38:AA41)</f>
        <v>406182881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406182881</v>
      </c>
      <c r="F44" s="77">
        <f t="shared" si="4"/>
        <v>406182881</v>
      </c>
      <c r="G44" s="77">
        <f t="shared" si="4"/>
        <v>212274785</v>
      </c>
      <c r="H44" s="77">
        <f t="shared" si="4"/>
        <v>-28435933</v>
      </c>
      <c r="I44" s="77">
        <f t="shared" si="4"/>
        <v>10119721</v>
      </c>
      <c r="J44" s="77">
        <f t="shared" si="4"/>
        <v>193958573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193958573</v>
      </c>
      <c r="X44" s="77">
        <f t="shared" si="4"/>
        <v>101545721</v>
      </c>
      <c r="Y44" s="77">
        <f t="shared" si="4"/>
        <v>92412852</v>
      </c>
      <c r="Z44" s="212">
        <f>+IF(X44&lt;&gt;0,+(Y44/X44)*100,0)</f>
        <v>91.00615081555233</v>
      </c>
      <c r="AA44" s="210">
        <f>+AA42-AA43</f>
        <v>406182881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406182881</v>
      </c>
      <c r="F46" s="88">
        <f t="shared" si="5"/>
        <v>406182881</v>
      </c>
      <c r="G46" s="88">
        <f t="shared" si="5"/>
        <v>212274785</v>
      </c>
      <c r="H46" s="88">
        <f t="shared" si="5"/>
        <v>-28435933</v>
      </c>
      <c r="I46" s="88">
        <f t="shared" si="5"/>
        <v>10119721</v>
      </c>
      <c r="J46" s="88">
        <f t="shared" si="5"/>
        <v>193958573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193958573</v>
      </c>
      <c r="X46" s="88">
        <f t="shared" si="5"/>
        <v>101545721</v>
      </c>
      <c r="Y46" s="88">
        <f t="shared" si="5"/>
        <v>92412852</v>
      </c>
      <c r="Z46" s="208">
        <f>+IF(X46&lt;&gt;0,+(Y46/X46)*100,0)</f>
        <v>91.00615081555233</v>
      </c>
      <c r="AA46" s="206">
        <f>SUM(AA44:AA45)</f>
        <v>406182881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406182881</v>
      </c>
      <c r="F48" s="219">
        <f t="shared" si="6"/>
        <v>406182881</v>
      </c>
      <c r="G48" s="219">
        <f t="shared" si="6"/>
        <v>212274785</v>
      </c>
      <c r="H48" s="220">
        <f t="shared" si="6"/>
        <v>-28435933</v>
      </c>
      <c r="I48" s="220">
        <f t="shared" si="6"/>
        <v>10119721</v>
      </c>
      <c r="J48" s="220">
        <f t="shared" si="6"/>
        <v>193958573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193958573</v>
      </c>
      <c r="X48" s="220">
        <f t="shared" si="6"/>
        <v>101545721</v>
      </c>
      <c r="Y48" s="220">
        <f t="shared" si="6"/>
        <v>92412852</v>
      </c>
      <c r="Z48" s="221">
        <f>+IF(X48&lt;&gt;0,+(Y48/X48)*100,0)</f>
        <v>91.00615081555233</v>
      </c>
      <c r="AA48" s="222">
        <f>SUM(AA46:AA47)</f>
        <v>406182881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447224400</v>
      </c>
      <c r="F5" s="100">
        <f t="shared" si="0"/>
        <v>447224400</v>
      </c>
      <c r="G5" s="100">
        <f t="shared" si="0"/>
        <v>0</v>
      </c>
      <c r="H5" s="100">
        <f t="shared" si="0"/>
        <v>10063392</v>
      </c>
      <c r="I5" s="100">
        <f t="shared" si="0"/>
        <v>17165818</v>
      </c>
      <c r="J5" s="100">
        <f t="shared" si="0"/>
        <v>27229210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27229210</v>
      </c>
      <c r="X5" s="100">
        <f t="shared" si="0"/>
        <v>111806100</v>
      </c>
      <c r="Y5" s="100">
        <f t="shared" si="0"/>
        <v>-84576890</v>
      </c>
      <c r="Z5" s="137">
        <f>+IF(X5&lt;&gt;0,+(Y5/X5)*100,0)</f>
        <v>-75.6460425683393</v>
      </c>
      <c r="AA5" s="153">
        <f>SUM(AA6:AA8)</f>
        <v>447224400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3000000</v>
      </c>
      <c r="F7" s="159">
        <v>3000000</v>
      </c>
      <c r="G7" s="159"/>
      <c r="H7" s="159"/>
      <c r="I7" s="159">
        <v>10421</v>
      </c>
      <c r="J7" s="159">
        <v>10421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10421</v>
      </c>
      <c r="X7" s="159">
        <v>750000</v>
      </c>
      <c r="Y7" s="159">
        <v>-739579</v>
      </c>
      <c r="Z7" s="141">
        <v>-98.61</v>
      </c>
      <c r="AA7" s="225">
        <v>3000000</v>
      </c>
    </row>
    <row r="8" spans="1:27" ht="13.5">
      <c r="A8" s="138" t="s">
        <v>77</v>
      </c>
      <c r="B8" s="136"/>
      <c r="C8" s="155"/>
      <c r="D8" s="155"/>
      <c r="E8" s="156">
        <v>444224400</v>
      </c>
      <c r="F8" s="60">
        <v>444224400</v>
      </c>
      <c r="G8" s="60"/>
      <c r="H8" s="60">
        <v>10063392</v>
      </c>
      <c r="I8" s="60">
        <v>17155397</v>
      </c>
      <c r="J8" s="60">
        <v>27218789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27218789</v>
      </c>
      <c r="X8" s="60">
        <v>111056100</v>
      </c>
      <c r="Y8" s="60">
        <v>-83837311</v>
      </c>
      <c r="Z8" s="140">
        <v>-75.49</v>
      </c>
      <c r="AA8" s="62">
        <v>444224400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15280000</v>
      </c>
      <c r="F9" s="100">
        <f t="shared" si="1"/>
        <v>15280000</v>
      </c>
      <c r="G9" s="100">
        <f t="shared" si="1"/>
        <v>0</v>
      </c>
      <c r="H9" s="100">
        <f t="shared" si="1"/>
        <v>0</v>
      </c>
      <c r="I9" s="100">
        <f t="shared" si="1"/>
        <v>80453</v>
      </c>
      <c r="J9" s="100">
        <f t="shared" si="1"/>
        <v>80453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80453</v>
      </c>
      <c r="X9" s="100">
        <f t="shared" si="1"/>
        <v>3820000</v>
      </c>
      <c r="Y9" s="100">
        <f t="shared" si="1"/>
        <v>-3739547</v>
      </c>
      <c r="Z9" s="137">
        <f>+IF(X9&lt;&gt;0,+(Y9/X9)*100,0)</f>
        <v>-97.8939005235602</v>
      </c>
      <c r="AA9" s="102">
        <f>SUM(AA10:AA14)</f>
        <v>15280000</v>
      </c>
    </row>
    <row r="10" spans="1:27" ht="13.5">
      <c r="A10" s="138" t="s">
        <v>79</v>
      </c>
      <c r="B10" s="136"/>
      <c r="C10" s="155"/>
      <c r="D10" s="155"/>
      <c r="E10" s="156">
        <v>2000000</v>
      </c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500000</v>
      </c>
      <c r="Y10" s="60">
        <v>-500000</v>
      </c>
      <c r="Z10" s="140">
        <v>-100</v>
      </c>
      <c r="AA10" s="62">
        <v>2000000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13280000</v>
      </c>
      <c r="F12" s="60">
        <v>13280000</v>
      </c>
      <c r="G12" s="60"/>
      <c r="H12" s="60"/>
      <c r="I12" s="60">
        <v>80453</v>
      </c>
      <c r="J12" s="60">
        <v>80453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80453</v>
      </c>
      <c r="X12" s="60">
        <v>3320000</v>
      </c>
      <c r="Y12" s="60">
        <v>-3239547</v>
      </c>
      <c r="Z12" s="140">
        <v>-97.58</v>
      </c>
      <c r="AA12" s="62">
        <v>13280000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500000</v>
      </c>
      <c r="F15" s="100">
        <f t="shared" si="2"/>
        <v>500000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125000</v>
      </c>
      <c r="Y15" s="100">
        <f t="shared" si="2"/>
        <v>-125000</v>
      </c>
      <c r="Z15" s="137">
        <f>+IF(X15&lt;&gt;0,+(Y15/X15)*100,0)</f>
        <v>-100</v>
      </c>
      <c r="AA15" s="102">
        <f>SUM(AA16:AA18)</f>
        <v>500000</v>
      </c>
    </row>
    <row r="16" spans="1:27" ht="13.5">
      <c r="A16" s="138" t="s">
        <v>85</v>
      </c>
      <c r="B16" s="136"/>
      <c r="C16" s="155"/>
      <c r="D16" s="155"/>
      <c r="E16" s="156">
        <v>500000</v>
      </c>
      <c r="F16" s="60">
        <v>500000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125000</v>
      </c>
      <c r="Y16" s="60">
        <v>-125000</v>
      </c>
      <c r="Z16" s="140">
        <v>-100</v>
      </c>
      <c r="AA16" s="62">
        <v>500000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80689000</v>
      </c>
      <c r="F19" s="100">
        <f t="shared" si="3"/>
        <v>80689000</v>
      </c>
      <c r="G19" s="100">
        <f t="shared" si="3"/>
        <v>0</v>
      </c>
      <c r="H19" s="100">
        <f t="shared" si="3"/>
        <v>5163944</v>
      </c>
      <c r="I19" s="100">
        <f t="shared" si="3"/>
        <v>3591002</v>
      </c>
      <c r="J19" s="100">
        <f t="shared" si="3"/>
        <v>8754946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8754946</v>
      </c>
      <c r="X19" s="100">
        <f t="shared" si="3"/>
        <v>20172250</v>
      </c>
      <c r="Y19" s="100">
        <f t="shared" si="3"/>
        <v>-11417304</v>
      </c>
      <c r="Z19" s="137">
        <f>+IF(X19&lt;&gt;0,+(Y19/X19)*100,0)</f>
        <v>-56.59906059066292</v>
      </c>
      <c r="AA19" s="102">
        <f>SUM(AA20:AA23)</f>
        <v>80689000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80689000</v>
      </c>
      <c r="F21" s="60">
        <v>80689000</v>
      </c>
      <c r="G21" s="60"/>
      <c r="H21" s="60">
        <v>5163944</v>
      </c>
      <c r="I21" s="60">
        <v>3591002</v>
      </c>
      <c r="J21" s="60">
        <v>8754946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8754946</v>
      </c>
      <c r="X21" s="60">
        <v>20172250</v>
      </c>
      <c r="Y21" s="60">
        <v>-11417304</v>
      </c>
      <c r="Z21" s="140">
        <v>-56.6</v>
      </c>
      <c r="AA21" s="62">
        <v>80689000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543693400</v>
      </c>
      <c r="F25" s="219">
        <f t="shared" si="4"/>
        <v>543693400</v>
      </c>
      <c r="G25" s="219">
        <f t="shared" si="4"/>
        <v>0</v>
      </c>
      <c r="H25" s="219">
        <f t="shared" si="4"/>
        <v>15227336</v>
      </c>
      <c r="I25" s="219">
        <f t="shared" si="4"/>
        <v>20837273</v>
      </c>
      <c r="J25" s="219">
        <f t="shared" si="4"/>
        <v>36064609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36064609</v>
      </c>
      <c r="X25" s="219">
        <f t="shared" si="4"/>
        <v>135923350</v>
      </c>
      <c r="Y25" s="219">
        <f t="shared" si="4"/>
        <v>-99858741</v>
      </c>
      <c r="Z25" s="231">
        <f>+IF(X25&lt;&gt;0,+(Y25/X25)*100,0)</f>
        <v>-73.46695104262807</v>
      </c>
      <c r="AA25" s="232">
        <f>+AA5+AA9+AA15+AA19+AA24</f>
        <v>543693400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471099000</v>
      </c>
      <c r="F28" s="60">
        <v>471099000</v>
      </c>
      <c r="G28" s="60"/>
      <c r="H28" s="60">
        <v>15201542</v>
      </c>
      <c r="I28" s="60">
        <v>20725447</v>
      </c>
      <c r="J28" s="60">
        <v>35926989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35926989</v>
      </c>
      <c r="X28" s="60">
        <v>117774750</v>
      </c>
      <c r="Y28" s="60">
        <v>-81847761</v>
      </c>
      <c r="Z28" s="140">
        <v>-69.5</v>
      </c>
      <c r="AA28" s="155">
        <v>471099000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471099000</v>
      </c>
      <c r="F32" s="77">
        <f t="shared" si="5"/>
        <v>471099000</v>
      </c>
      <c r="G32" s="77">
        <f t="shared" si="5"/>
        <v>0</v>
      </c>
      <c r="H32" s="77">
        <f t="shared" si="5"/>
        <v>15201542</v>
      </c>
      <c r="I32" s="77">
        <f t="shared" si="5"/>
        <v>20725447</v>
      </c>
      <c r="J32" s="77">
        <f t="shared" si="5"/>
        <v>35926989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35926989</v>
      </c>
      <c r="X32" s="77">
        <f t="shared" si="5"/>
        <v>117774750</v>
      </c>
      <c r="Y32" s="77">
        <f t="shared" si="5"/>
        <v>-81847761</v>
      </c>
      <c r="Z32" s="212">
        <f>+IF(X32&lt;&gt;0,+(Y32/X32)*100,0)</f>
        <v>-69.49516853145518</v>
      </c>
      <c r="AA32" s="79">
        <f>SUM(AA28:AA31)</f>
        <v>471099000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72594400</v>
      </c>
      <c r="F35" s="60">
        <v>72594400</v>
      </c>
      <c r="G35" s="60"/>
      <c r="H35" s="60">
        <v>25794</v>
      </c>
      <c r="I35" s="60">
        <v>111826</v>
      </c>
      <c r="J35" s="60">
        <v>137620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137620</v>
      </c>
      <c r="X35" s="60">
        <v>18148600</v>
      </c>
      <c r="Y35" s="60">
        <v>-18010980</v>
      </c>
      <c r="Z35" s="140">
        <v>-99.24</v>
      </c>
      <c r="AA35" s="62">
        <v>72594400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543693400</v>
      </c>
      <c r="F36" s="220">
        <f t="shared" si="6"/>
        <v>543693400</v>
      </c>
      <c r="G36" s="220">
        <f t="shared" si="6"/>
        <v>0</v>
      </c>
      <c r="H36" s="220">
        <f t="shared" si="6"/>
        <v>15227336</v>
      </c>
      <c r="I36" s="220">
        <f t="shared" si="6"/>
        <v>20837273</v>
      </c>
      <c r="J36" s="220">
        <f t="shared" si="6"/>
        <v>36064609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36064609</v>
      </c>
      <c r="X36" s="220">
        <f t="shared" si="6"/>
        <v>135923350</v>
      </c>
      <c r="Y36" s="220">
        <f t="shared" si="6"/>
        <v>-99858741</v>
      </c>
      <c r="Z36" s="221">
        <f>+IF(X36&lt;&gt;0,+(Y36/X36)*100,0)</f>
        <v>-73.46695104262807</v>
      </c>
      <c r="AA36" s="239">
        <f>SUM(AA32:AA35)</f>
        <v>543693400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31721473</v>
      </c>
      <c r="F6" s="60">
        <v>31721473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7930368</v>
      </c>
      <c r="Y6" s="60">
        <v>-7930368</v>
      </c>
      <c r="Z6" s="140">
        <v>-100</v>
      </c>
      <c r="AA6" s="62">
        <v>31721473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349867311</v>
      </c>
      <c r="F8" s="60">
        <v>349867311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87466828</v>
      </c>
      <c r="Y8" s="60">
        <v>-87466828</v>
      </c>
      <c r="Z8" s="140">
        <v>-100</v>
      </c>
      <c r="AA8" s="62">
        <v>349867311</v>
      </c>
    </row>
    <row r="9" spans="1:27" ht="13.5">
      <c r="A9" s="249" t="s">
        <v>146</v>
      </c>
      <c r="B9" s="182"/>
      <c r="C9" s="155"/>
      <c r="D9" s="155"/>
      <c r="E9" s="59">
        <v>19530801</v>
      </c>
      <c r="F9" s="60">
        <v>19530801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4882700</v>
      </c>
      <c r="Y9" s="60">
        <v>-4882700</v>
      </c>
      <c r="Z9" s="140">
        <v>-100</v>
      </c>
      <c r="AA9" s="62">
        <v>19530801</v>
      </c>
    </row>
    <row r="10" spans="1:27" ht="13.5">
      <c r="A10" s="249" t="s">
        <v>147</v>
      </c>
      <c r="B10" s="182"/>
      <c r="C10" s="155"/>
      <c r="D10" s="155"/>
      <c r="E10" s="59">
        <v>138869482</v>
      </c>
      <c r="F10" s="60">
        <v>138869482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34717371</v>
      </c>
      <c r="Y10" s="159">
        <v>-34717371</v>
      </c>
      <c r="Z10" s="141">
        <v>-100</v>
      </c>
      <c r="AA10" s="225">
        <v>138869482</v>
      </c>
    </row>
    <row r="11" spans="1:27" ht="13.5">
      <c r="A11" s="249" t="s">
        <v>148</v>
      </c>
      <c r="B11" s="182"/>
      <c r="C11" s="155"/>
      <c r="D11" s="155"/>
      <c r="E11" s="59">
        <v>57994780</v>
      </c>
      <c r="F11" s="60">
        <v>57994780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14498695</v>
      </c>
      <c r="Y11" s="60">
        <v>-14498695</v>
      </c>
      <c r="Z11" s="140">
        <v>-100</v>
      </c>
      <c r="AA11" s="62">
        <v>57994780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597983847</v>
      </c>
      <c r="F12" s="73">
        <f t="shared" si="0"/>
        <v>597983847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149495962</v>
      </c>
      <c r="Y12" s="73">
        <f t="shared" si="0"/>
        <v>-149495962</v>
      </c>
      <c r="Z12" s="170">
        <f>+IF(X12&lt;&gt;0,+(Y12/X12)*100,0)</f>
        <v>-100</v>
      </c>
      <c r="AA12" s="74">
        <f>SUM(AA6:AA11)</f>
        <v>597983847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2264097935</v>
      </c>
      <c r="F19" s="60">
        <v>2264097935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566024484</v>
      </c>
      <c r="Y19" s="60">
        <v>-566024484</v>
      </c>
      <c r="Z19" s="140">
        <v>-100</v>
      </c>
      <c r="AA19" s="62">
        <v>2264097935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273000</v>
      </c>
      <c r="F22" s="60">
        <v>273000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68250</v>
      </c>
      <c r="Y22" s="60">
        <v>-68250</v>
      </c>
      <c r="Z22" s="140">
        <v>-100</v>
      </c>
      <c r="AA22" s="62">
        <v>273000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2264370935</v>
      </c>
      <c r="F24" s="77">
        <f t="shared" si="1"/>
        <v>2264370935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566092734</v>
      </c>
      <c r="Y24" s="77">
        <f t="shared" si="1"/>
        <v>-566092734</v>
      </c>
      <c r="Z24" s="212">
        <f>+IF(X24&lt;&gt;0,+(Y24/X24)*100,0)</f>
        <v>-100</v>
      </c>
      <c r="AA24" s="79">
        <f>SUM(AA15:AA23)</f>
        <v>2264370935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2862354782</v>
      </c>
      <c r="F25" s="73">
        <f t="shared" si="2"/>
        <v>2862354782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715588696</v>
      </c>
      <c r="Y25" s="73">
        <f t="shared" si="2"/>
        <v>-715588696</v>
      </c>
      <c r="Z25" s="170">
        <f>+IF(X25&lt;&gt;0,+(Y25/X25)*100,0)</f>
        <v>-100</v>
      </c>
      <c r="AA25" s="74">
        <f>+AA12+AA24</f>
        <v>2862354782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/>
      <c r="D32" s="155"/>
      <c r="E32" s="59">
        <v>320414574</v>
      </c>
      <c r="F32" s="60">
        <v>320414574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80103644</v>
      </c>
      <c r="Y32" s="60">
        <v>-80103644</v>
      </c>
      <c r="Z32" s="140">
        <v>-100</v>
      </c>
      <c r="AA32" s="62">
        <v>320414574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320414574</v>
      </c>
      <c r="F34" s="73">
        <f t="shared" si="3"/>
        <v>320414574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80103644</v>
      </c>
      <c r="Y34" s="73">
        <f t="shared" si="3"/>
        <v>-80103644</v>
      </c>
      <c r="Z34" s="170">
        <f>+IF(X34&lt;&gt;0,+(Y34/X34)*100,0)</f>
        <v>-100</v>
      </c>
      <c r="AA34" s="74">
        <f>SUM(AA29:AA33)</f>
        <v>320414574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8707879</v>
      </c>
      <c r="F37" s="60">
        <v>8707879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2176970</v>
      </c>
      <c r="Y37" s="60">
        <v>-2176970</v>
      </c>
      <c r="Z37" s="140">
        <v>-100</v>
      </c>
      <c r="AA37" s="62">
        <v>8707879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8707879</v>
      </c>
      <c r="F39" s="77">
        <f t="shared" si="4"/>
        <v>8707879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2176970</v>
      </c>
      <c r="Y39" s="77">
        <f t="shared" si="4"/>
        <v>-2176970</v>
      </c>
      <c r="Z39" s="212">
        <f>+IF(X39&lt;&gt;0,+(Y39/X39)*100,0)</f>
        <v>-100</v>
      </c>
      <c r="AA39" s="79">
        <f>SUM(AA37:AA38)</f>
        <v>8707879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329122453</v>
      </c>
      <c r="F40" s="73">
        <f t="shared" si="5"/>
        <v>329122453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82280614</v>
      </c>
      <c r="Y40" s="73">
        <f t="shared" si="5"/>
        <v>-82280614</v>
      </c>
      <c r="Z40" s="170">
        <f>+IF(X40&lt;&gt;0,+(Y40/X40)*100,0)</f>
        <v>-100</v>
      </c>
      <c r="AA40" s="74">
        <f>+AA34+AA39</f>
        <v>329122453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2533232329</v>
      </c>
      <c r="F42" s="259">
        <f t="shared" si="6"/>
        <v>2533232329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633308082</v>
      </c>
      <c r="Y42" s="259">
        <f t="shared" si="6"/>
        <v>-633308082</v>
      </c>
      <c r="Z42" s="260">
        <f>+IF(X42&lt;&gt;0,+(Y42/X42)*100,0)</f>
        <v>-100</v>
      </c>
      <c r="AA42" s="261">
        <f>+AA25-AA40</f>
        <v>2533232329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2533232329</v>
      </c>
      <c r="F45" s="60">
        <v>2533232329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633308082</v>
      </c>
      <c r="Y45" s="60">
        <v>-633308082</v>
      </c>
      <c r="Z45" s="139">
        <v>-100</v>
      </c>
      <c r="AA45" s="62">
        <v>2533232329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2533232329</v>
      </c>
      <c r="F48" s="219">
        <f t="shared" si="7"/>
        <v>2533232329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633308082</v>
      </c>
      <c r="Y48" s="219">
        <f t="shared" si="7"/>
        <v>-633308082</v>
      </c>
      <c r="Z48" s="265">
        <f>+IF(X48&lt;&gt;0,+(Y48/X48)*100,0)</f>
        <v>-100</v>
      </c>
      <c r="AA48" s="232">
        <f>SUM(AA45:AA47)</f>
        <v>2533232329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>
        <v>167994756</v>
      </c>
      <c r="F6" s="60">
        <v>167994756</v>
      </c>
      <c r="G6" s="60">
        <v>1527857</v>
      </c>
      <c r="H6" s="60">
        <v>1654653</v>
      </c>
      <c r="I6" s="60">
        <v>237708</v>
      </c>
      <c r="J6" s="60">
        <v>3420218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3420218</v>
      </c>
      <c r="X6" s="60">
        <v>24312841</v>
      </c>
      <c r="Y6" s="60">
        <v>-20892623</v>
      </c>
      <c r="Z6" s="140">
        <v>-85.93</v>
      </c>
      <c r="AA6" s="62">
        <v>167994756</v>
      </c>
    </row>
    <row r="7" spans="1:27" ht="13.5">
      <c r="A7" s="249" t="s">
        <v>178</v>
      </c>
      <c r="B7" s="182"/>
      <c r="C7" s="155"/>
      <c r="D7" s="155"/>
      <c r="E7" s="59">
        <v>528049000</v>
      </c>
      <c r="F7" s="60">
        <v>528049000</v>
      </c>
      <c r="G7" s="60">
        <v>20714</v>
      </c>
      <c r="H7" s="60">
        <v>890000</v>
      </c>
      <c r="I7" s="60">
        <v>-208572</v>
      </c>
      <c r="J7" s="60">
        <v>702142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702142</v>
      </c>
      <c r="X7" s="60">
        <v>208390258</v>
      </c>
      <c r="Y7" s="60">
        <v>-207688116</v>
      </c>
      <c r="Z7" s="140">
        <v>-99.66</v>
      </c>
      <c r="AA7" s="62">
        <v>528049000</v>
      </c>
    </row>
    <row r="8" spans="1:27" ht="13.5">
      <c r="A8" s="249" t="s">
        <v>179</v>
      </c>
      <c r="B8" s="182"/>
      <c r="C8" s="155"/>
      <c r="D8" s="155"/>
      <c r="E8" s="59">
        <v>482610150</v>
      </c>
      <c r="F8" s="60">
        <v>482610150</v>
      </c>
      <c r="G8" s="60">
        <v>24226666</v>
      </c>
      <c r="H8" s="60">
        <v>3868000</v>
      </c>
      <c r="I8" s="60">
        <v>38085532</v>
      </c>
      <c r="J8" s="60">
        <v>66180198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66180198</v>
      </c>
      <c r="X8" s="60">
        <v>86142000</v>
      </c>
      <c r="Y8" s="60">
        <v>-19961802</v>
      </c>
      <c r="Z8" s="140">
        <v>-23.17</v>
      </c>
      <c r="AA8" s="62">
        <v>482610150</v>
      </c>
    </row>
    <row r="9" spans="1:27" ht="13.5">
      <c r="A9" s="249" t="s">
        <v>180</v>
      </c>
      <c r="B9" s="182"/>
      <c r="C9" s="155"/>
      <c r="D9" s="155"/>
      <c r="E9" s="59">
        <v>1050000</v>
      </c>
      <c r="F9" s="60">
        <v>1050000</v>
      </c>
      <c r="G9" s="60">
        <v>1587</v>
      </c>
      <c r="H9" s="60">
        <v>115151</v>
      </c>
      <c r="I9" s="60">
        <v>40391</v>
      </c>
      <c r="J9" s="60">
        <v>157129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157129</v>
      </c>
      <c r="X9" s="60">
        <v>328302</v>
      </c>
      <c r="Y9" s="60">
        <v>-171173</v>
      </c>
      <c r="Z9" s="140">
        <v>-52.14</v>
      </c>
      <c r="AA9" s="62">
        <v>1050000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/>
      <c r="D12" s="155"/>
      <c r="E12" s="59">
        <v>-615827848</v>
      </c>
      <c r="F12" s="60">
        <v>-615827848</v>
      </c>
      <c r="G12" s="60">
        <v>-24083383</v>
      </c>
      <c r="H12" s="60">
        <v>-33884061</v>
      </c>
      <c r="I12" s="60">
        <v>-28035338</v>
      </c>
      <c r="J12" s="60">
        <v>-86002782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-86002782</v>
      </c>
      <c r="X12" s="60">
        <v>-127503634</v>
      </c>
      <c r="Y12" s="60">
        <v>41500852</v>
      </c>
      <c r="Z12" s="140">
        <v>-32.55</v>
      </c>
      <c r="AA12" s="62">
        <v>-615827848</v>
      </c>
    </row>
    <row r="13" spans="1:27" ht="13.5">
      <c r="A13" s="249" t="s">
        <v>40</v>
      </c>
      <c r="B13" s="182"/>
      <c r="C13" s="155"/>
      <c r="D13" s="155"/>
      <c r="E13" s="59">
        <v>-650000</v>
      </c>
      <c r="F13" s="60">
        <v>-650000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-98831</v>
      </c>
      <c r="Y13" s="60">
        <v>98831</v>
      </c>
      <c r="Z13" s="140">
        <v>-100</v>
      </c>
      <c r="AA13" s="62">
        <v>-650000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0</v>
      </c>
      <c r="D15" s="168">
        <f>SUM(D6:D14)</f>
        <v>0</v>
      </c>
      <c r="E15" s="72">
        <f t="shared" si="0"/>
        <v>563226058</v>
      </c>
      <c r="F15" s="73">
        <f t="shared" si="0"/>
        <v>563226058</v>
      </c>
      <c r="G15" s="73">
        <f t="shared" si="0"/>
        <v>1693441</v>
      </c>
      <c r="H15" s="73">
        <f t="shared" si="0"/>
        <v>-27356257</v>
      </c>
      <c r="I15" s="73">
        <f t="shared" si="0"/>
        <v>10119721</v>
      </c>
      <c r="J15" s="73">
        <f t="shared" si="0"/>
        <v>-15543095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-15543095</v>
      </c>
      <c r="X15" s="73">
        <f t="shared" si="0"/>
        <v>191570936</v>
      </c>
      <c r="Y15" s="73">
        <f t="shared" si="0"/>
        <v>-207114031</v>
      </c>
      <c r="Z15" s="170">
        <f>+IF(X15&lt;&gt;0,+(Y15/X15)*100,0)</f>
        <v>-108.11349327018999</v>
      </c>
      <c r="AA15" s="74">
        <f>SUM(AA6:AA14)</f>
        <v>563226058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-543693206</v>
      </c>
      <c r="F24" s="60">
        <v>-543693206</v>
      </c>
      <c r="G24" s="60"/>
      <c r="H24" s="60">
        <v>-15227336</v>
      </c>
      <c r="I24" s="60">
        <v>-20837274</v>
      </c>
      <c r="J24" s="60">
        <v>-36064610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-36064610</v>
      </c>
      <c r="X24" s="60">
        <v>-33868368</v>
      </c>
      <c r="Y24" s="60">
        <v>-2196242</v>
      </c>
      <c r="Z24" s="140">
        <v>6.48</v>
      </c>
      <c r="AA24" s="62">
        <v>-543693206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-543693206</v>
      </c>
      <c r="F25" s="73">
        <f t="shared" si="1"/>
        <v>-543693206</v>
      </c>
      <c r="G25" s="73">
        <f t="shared" si="1"/>
        <v>0</v>
      </c>
      <c r="H25" s="73">
        <f t="shared" si="1"/>
        <v>-15227336</v>
      </c>
      <c r="I25" s="73">
        <f t="shared" si="1"/>
        <v>-20837274</v>
      </c>
      <c r="J25" s="73">
        <f t="shared" si="1"/>
        <v>-36064610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-36064610</v>
      </c>
      <c r="X25" s="73">
        <f t="shared" si="1"/>
        <v>-33868368</v>
      </c>
      <c r="Y25" s="73">
        <f t="shared" si="1"/>
        <v>-2196242</v>
      </c>
      <c r="Z25" s="170">
        <f>+IF(X25&lt;&gt;0,+(Y25/X25)*100,0)</f>
        <v>6.484640771589585</v>
      </c>
      <c r="AA25" s="74">
        <f>SUM(AA19:AA24)</f>
        <v>-543693206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0</v>
      </c>
      <c r="D36" s="153">
        <f>+D15+D25+D34</f>
        <v>0</v>
      </c>
      <c r="E36" s="99">
        <f t="shared" si="3"/>
        <v>19532852</v>
      </c>
      <c r="F36" s="100">
        <f t="shared" si="3"/>
        <v>19532852</v>
      </c>
      <c r="G36" s="100">
        <f t="shared" si="3"/>
        <v>1693441</v>
      </c>
      <c r="H36" s="100">
        <f t="shared" si="3"/>
        <v>-42583593</v>
      </c>
      <c r="I36" s="100">
        <f t="shared" si="3"/>
        <v>-10717553</v>
      </c>
      <c r="J36" s="100">
        <f t="shared" si="3"/>
        <v>-51607705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-51607705</v>
      </c>
      <c r="X36" s="100">
        <f t="shared" si="3"/>
        <v>157702568</v>
      </c>
      <c r="Y36" s="100">
        <f t="shared" si="3"/>
        <v>-209310273</v>
      </c>
      <c r="Z36" s="137">
        <f>+IF(X36&lt;&gt;0,+(Y36/X36)*100,0)</f>
        <v>-132.72470807197</v>
      </c>
      <c r="AA36" s="102">
        <f>+AA15+AA25+AA34</f>
        <v>19532852</v>
      </c>
    </row>
    <row r="37" spans="1:27" ht="13.5">
      <c r="A37" s="249" t="s">
        <v>199</v>
      </c>
      <c r="B37" s="182"/>
      <c r="C37" s="153"/>
      <c r="D37" s="153"/>
      <c r="E37" s="99">
        <v>1000000</v>
      </c>
      <c r="F37" s="100">
        <v>1000000</v>
      </c>
      <c r="G37" s="100">
        <v>-6787631</v>
      </c>
      <c r="H37" s="100">
        <v>-5094190</v>
      </c>
      <c r="I37" s="100">
        <v>-47677783</v>
      </c>
      <c r="J37" s="100">
        <v>-6787631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-6787631</v>
      </c>
      <c r="X37" s="100">
        <v>1000000</v>
      </c>
      <c r="Y37" s="100">
        <v>-7787631</v>
      </c>
      <c r="Z37" s="137">
        <v>-778.76</v>
      </c>
      <c r="AA37" s="102">
        <v>1000000</v>
      </c>
    </row>
    <row r="38" spans="1:27" ht="13.5">
      <c r="A38" s="269" t="s">
        <v>200</v>
      </c>
      <c r="B38" s="256"/>
      <c r="C38" s="257"/>
      <c r="D38" s="257"/>
      <c r="E38" s="258">
        <v>20532852</v>
      </c>
      <c r="F38" s="259">
        <v>20532852</v>
      </c>
      <c r="G38" s="259">
        <v>-5094190</v>
      </c>
      <c r="H38" s="259">
        <v>-47677783</v>
      </c>
      <c r="I38" s="259">
        <v>-58395336</v>
      </c>
      <c r="J38" s="259">
        <v>-58395336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-58395336</v>
      </c>
      <c r="X38" s="259">
        <v>158702568</v>
      </c>
      <c r="Y38" s="259">
        <v>-217097904</v>
      </c>
      <c r="Z38" s="260">
        <v>-136.8</v>
      </c>
      <c r="AA38" s="261">
        <v>20532852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383693400</v>
      </c>
      <c r="F5" s="106">
        <f t="shared" si="0"/>
        <v>383693400</v>
      </c>
      <c r="G5" s="106">
        <f t="shared" si="0"/>
        <v>0</v>
      </c>
      <c r="H5" s="106">
        <f t="shared" si="0"/>
        <v>15227336</v>
      </c>
      <c r="I5" s="106">
        <f t="shared" si="0"/>
        <v>20837273</v>
      </c>
      <c r="J5" s="106">
        <f t="shared" si="0"/>
        <v>36064609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36064609</v>
      </c>
      <c r="X5" s="106">
        <f t="shared" si="0"/>
        <v>95923350</v>
      </c>
      <c r="Y5" s="106">
        <f t="shared" si="0"/>
        <v>-59858741</v>
      </c>
      <c r="Z5" s="201">
        <f>+IF(X5&lt;&gt;0,+(Y5/X5)*100,0)</f>
        <v>-62.40267984802449</v>
      </c>
      <c r="AA5" s="199">
        <f>SUM(AA11:AA18)</f>
        <v>383693400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>
        <v>289271000</v>
      </c>
      <c r="F8" s="60">
        <v>289271000</v>
      </c>
      <c r="G8" s="60"/>
      <c r="H8" s="60">
        <v>13581271</v>
      </c>
      <c r="I8" s="60">
        <v>20725447</v>
      </c>
      <c r="J8" s="60">
        <v>34306718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34306718</v>
      </c>
      <c r="X8" s="60">
        <v>72317750</v>
      </c>
      <c r="Y8" s="60">
        <v>-38011032</v>
      </c>
      <c r="Z8" s="140">
        <v>-52.56</v>
      </c>
      <c r="AA8" s="155">
        <v>289271000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289271000</v>
      </c>
      <c r="F11" s="295">
        <f t="shared" si="1"/>
        <v>289271000</v>
      </c>
      <c r="G11" s="295">
        <f t="shared" si="1"/>
        <v>0</v>
      </c>
      <c r="H11" s="295">
        <f t="shared" si="1"/>
        <v>13581271</v>
      </c>
      <c r="I11" s="295">
        <f t="shared" si="1"/>
        <v>20725447</v>
      </c>
      <c r="J11" s="295">
        <f t="shared" si="1"/>
        <v>34306718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34306718</v>
      </c>
      <c r="X11" s="295">
        <f t="shared" si="1"/>
        <v>72317750</v>
      </c>
      <c r="Y11" s="295">
        <f t="shared" si="1"/>
        <v>-38011032</v>
      </c>
      <c r="Z11" s="296">
        <f>+IF(X11&lt;&gt;0,+(Y11/X11)*100,0)</f>
        <v>-52.56113748007923</v>
      </c>
      <c r="AA11" s="297">
        <f>SUM(AA6:AA10)</f>
        <v>289271000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93830000</v>
      </c>
      <c r="F15" s="60">
        <v>93830000</v>
      </c>
      <c r="G15" s="60"/>
      <c r="H15" s="60">
        <v>1646065</v>
      </c>
      <c r="I15" s="60">
        <v>111826</v>
      </c>
      <c r="J15" s="60">
        <v>1757891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1757891</v>
      </c>
      <c r="X15" s="60">
        <v>23457500</v>
      </c>
      <c r="Y15" s="60">
        <v>-21699609</v>
      </c>
      <c r="Z15" s="140">
        <v>-92.51</v>
      </c>
      <c r="AA15" s="155">
        <v>93830000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592400</v>
      </c>
      <c r="F18" s="82">
        <v>592400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148100</v>
      </c>
      <c r="Y18" s="82">
        <v>-148100</v>
      </c>
      <c r="Z18" s="270">
        <v>-100</v>
      </c>
      <c r="AA18" s="278">
        <v>592400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160000000</v>
      </c>
      <c r="F20" s="100">
        <f t="shared" si="2"/>
        <v>160000000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40000000</v>
      </c>
      <c r="Y20" s="100">
        <f t="shared" si="2"/>
        <v>-40000000</v>
      </c>
      <c r="Z20" s="137">
        <f>+IF(X20&lt;&gt;0,+(Y20/X20)*100,0)</f>
        <v>-100</v>
      </c>
      <c r="AA20" s="153">
        <f>SUM(AA26:AA33)</f>
        <v>160000000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160000000</v>
      </c>
      <c r="F23" s="60">
        <v>160000000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40000000</v>
      </c>
      <c r="Y23" s="60">
        <v>-40000000</v>
      </c>
      <c r="Z23" s="140">
        <v>-100</v>
      </c>
      <c r="AA23" s="155">
        <v>160000000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160000000</v>
      </c>
      <c r="F26" s="295">
        <f t="shared" si="3"/>
        <v>160000000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40000000</v>
      </c>
      <c r="Y26" s="295">
        <f t="shared" si="3"/>
        <v>-40000000</v>
      </c>
      <c r="Z26" s="296">
        <f>+IF(X26&lt;&gt;0,+(Y26/X26)*100,0)</f>
        <v>-100</v>
      </c>
      <c r="AA26" s="297">
        <f>SUM(AA21:AA25)</f>
        <v>160000000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449271000</v>
      </c>
      <c r="F38" s="60">
        <f t="shared" si="4"/>
        <v>449271000</v>
      </c>
      <c r="G38" s="60">
        <f t="shared" si="4"/>
        <v>0</v>
      </c>
      <c r="H38" s="60">
        <f t="shared" si="4"/>
        <v>13581271</v>
      </c>
      <c r="I38" s="60">
        <f t="shared" si="4"/>
        <v>20725447</v>
      </c>
      <c r="J38" s="60">
        <f t="shared" si="4"/>
        <v>34306718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34306718</v>
      </c>
      <c r="X38" s="60">
        <f t="shared" si="4"/>
        <v>112317750</v>
      </c>
      <c r="Y38" s="60">
        <f t="shared" si="4"/>
        <v>-78011032</v>
      </c>
      <c r="Z38" s="140">
        <f t="shared" si="5"/>
        <v>-69.45565772106367</v>
      </c>
      <c r="AA38" s="155">
        <f>AA8+AA23</f>
        <v>449271000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449271000</v>
      </c>
      <c r="F41" s="295">
        <f t="shared" si="6"/>
        <v>449271000</v>
      </c>
      <c r="G41" s="295">
        <f t="shared" si="6"/>
        <v>0</v>
      </c>
      <c r="H41" s="295">
        <f t="shared" si="6"/>
        <v>13581271</v>
      </c>
      <c r="I41" s="295">
        <f t="shared" si="6"/>
        <v>20725447</v>
      </c>
      <c r="J41" s="295">
        <f t="shared" si="6"/>
        <v>34306718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34306718</v>
      </c>
      <c r="X41" s="295">
        <f t="shared" si="6"/>
        <v>112317750</v>
      </c>
      <c r="Y41" s="295">
        <f t="shared" si="6"/>
        <v>-78011032</v>
      </c>
      <c r="Z41" s="296">
        <f t="shared" si="5"/>
        <v>-69.45565772106367</v>
      </c>
      <c r="AA41" s="297">
        <f>SUM(AA36:AA40)</f>
        <v>449271000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93830000</v>
      </c>
      <c r="F45" s="54">
        <f t="shared" si="7"/>
        <v>93830000</v>
      </c>
      <c r="G45" s="54">
        <f t="shared" si="7"/>
        <v>0</v>
      </c>
      <c r="H45" s="54">
        <f t="shared" si="7"/>
        <v>1646065</v>
      </c>
      <c r="I45" s="54">
        <f t="shared" si="7"/>
        <v>111826</v>
      </c>
      <c r="J45" s="54">
        <f t="shared" si="7"/>
        <v>1757891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1757891</v>
      </c>
      <c r="X45" s="54">
        <f t="shared" si="7"/>
        <v>23457500</v>
      </c>
      <c r="Y45" s="54">
        <f t="shared" si="7"/>
        <v>-21699609</v>
      </c>
      <c r="Z45" s="184">
        <f t="shared" si="5"/>
        <v>-92.5060598955558</v>
      </c>
      <c r="AA45" s="130">
        <f t="shared" si="8"/>
        <v>93830000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592400</v>
      </c>
      <c r="F48" s="54">
        <f t="shared" si="7"/>
        <v>592400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148100</v>
      </c>
      <c r="Y48" s="54">
        <f t="shared" si="7"/>
        <v>-148100</v>
      </c>
      <c r="Z48" s="184">
        <f t="shared" si="5"/>
        <v>-100</v>
      </c>
      <c r="AA48" s="130">
        <f t="shared" si="8"/>
        <v>592400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543693400</v>
      </c>
      <c r="F49" s="220">
        <f t="shared" si="9"/>
        <v>543693400</v>
      </c>
      <c r="G49" s="220">
        <f t="shared" si="9"/>
        <v>0</v>
      </c>
      <c r="H49" s="220">
        <f t="shared" si="9"/>
        <v>15227336</v>
      </c>
      <c r="I49" s="220">
        <f t="shared" si="9"/>
        <v>20837273</v>
      </c>
      <c r="J49" s="220">
        <f t="shared" si="9"/>
        <v>36064609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36064609</v>
      </c>
      <c r="X49" s="220">
        <f t="shared" si="9"/>
        <v>135923350</v>
      </c>
      <c r="Y49" s="220">
        <f t="shared" si="9"/>
        <v>-99858741</v>
      </c>
      <c r="Z49" s="221">
        <f t="shared" si="5"/>
        <v>-73.46695104262807</v>
      </c>
      <c r="AA49" s="222">
        <f>SUM(AA41:AA48)</f>
        <v>543693400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112229706</v>
      </c>
      <c r="F51" s="54">
        <f t="shared" si="10"/>
        <v>112229706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28057427</v>
      </c>
      <c r="Y51" s="54">
        <f t="shared" si="10"/>
        <v>-28057427</v>
      </c>
      <c r="Z51" s="184">
        <f>+IF(X51&lt;&gt;0,+(Y51/X51)*100,0)</f>
        <v>-100</v>
      </c>
      <c r="AA51" s="130">
        <f>SUM(AA57:AA61)</f>
        <v>112229706</v>
      </c>
    </row>
    <row r="52" spans="1:27" ht="13.5">
      <c r="A52" s="310" t="s">
        <v>204</v>
      </c>
      <c r="B52" s="142"/>
      <c r="C52" s="62"/>
      <c r="D52" s="156"/>
      <c r="E52" s="60">
        <v>4000000</v>
      </c>
      <c r="F52" s="60">
        <v>4000000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1000000</v>
      </c>
      <c r="Y52" s="60">
        <v>-1000000</v>
      </c>
      <c r="Z52" s="140">
        <v>-100</v>
      </c>
      <c r="AA52" s="155">
        <v>4000000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67589722</v>
      </c>
      <c r="F54" s="60">
        <v>67589722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16897431</v>
      </c>
      <c r="Y54" s="60">
        <v>-16897431</v>
      </c>
      <c r="Z54" s="140">
        <v>-100</v>
      </c>
      <c r="AA54" s="155">
        <v>67589722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71589722</v>
      </c>
      <c r="F57" s="295">
        <f t="shared" si="11"/>
        <v>71589722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17897431</v>
      </c>
      <c r="Y57" s="295">
        <f t="shared" si="11"/>
        <v>-17897431</v>
      </c>
      <c r="Z57" s="296">
        <f>+IF(X57&lt;&gt;0,+(Y57/X57)*100,0)</f>
        <v>-100</v>
      </c>
      <c r="AA57" s="297">
        <f>SUM(AA52:AA56)</f>
        <v>71589722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40639984</v>
      </c>
      <c r="F61" s="60">
        <v>40639984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10159996</v>
      </c>
      <c r="Y61" s="60">
        <v>-10159996</v>
      </c>
      <c r="Z61" s="140">
        <v>-100</v>
      </c>
      <c r="AA61" s="155">
        <v>40639984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112229706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112229706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289271000</v>
      </c>
      <c r="F5" s="358">
        <f t="shared" si="0"/>
        <v>289271000</v>
      </c>
      <c r="G5" s="358">
        <f t="shared" si="0"/>
        <v>0</v>
      </c>
      <c r="H5" s="356">
        <f t="shared" si="0"/>
        <v>13581271</v>
      </c>
      <c r="I5" s="356">
        <f t="shared" si="0"/>
        <v>20725447</v>
      </c>
      <c r="J5" s="358">
        <f t="shared" si="0"/>
        <v>34306718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34306718</v>
      </c>
      <c r="X5" s="356">
        <f t="shared" si="0"/>
        <v>72317750</v>
      </c>
      <c r="Y5" s="358">
        <f t="shared" si="0"/>
        <v>-38011032</v>
      </c>
      <c r="Z5" s="359">
        <f>+IF(X5&lt;&gt;0,+(Y5/X5)*100,0)</f>
        <v>-52.56113748007923</v>
      </c>
      <c r="AA5" s="360">
        <f>+AA6+AA8+AA11+AA13+AA15</f>
        <v>289271000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289271000</v>
      </c>
      <c r="F11" s="364">
        <f t="shared" si="3"/>
        <v>289271000</v>
      </c>
      <c r="G11" s="364">
        <f t="shared" si="3"/>
        <v>0</v>
      </c>
      <c r="H11" s="362">
        <f t="shared" si="3"/>
        <v>13581271</v>
      </c>
      <c r="I11" s="362">
        <f t="shared" si="3"/>
        <v>20725447</v>
      </c>
      <c r="J11" s="364">
        <f t="shared" si="3"/>
        <v>34306718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34306718</v>
      </c>
      <c r="X11" s="362">
        <f t="shared" si="3"/>
        <v>72317750</v>
      </c>
      <c r="Y11" s="364">
        <f t="shared" si="3"/>
        <v>-38011032</v>
      </c>
      <c r="Z11" s="365">
        <f>+IF(X11&lt;&gt;0,+(Y11/X11)*100,0)</f>
        <v>-52.56113748007923</v>
      </c>
      <c r="AA11" s="366">
        <f t="shared" si="3"/>
        <v>289271000</v>
      </c>
    </row>
    <row r="12" spans="1:27" ht="13.5">
      <c r="A12" s="291" t="s">
        <v>231</v>
      </c>
      <c r="B12" s="136"/>
      <c r="C12" s="60"/>
      <c r="D12" s="340"/>
      <c r="E12" s="60">
        <v>289271000</v>
      </c>
      <c r="F12" s="59">
        <v>289271000</v>
      </c>
      <c r="G12" s="59"/>
      <c r="H12" s="60">
        <v>13581271</v>
      </c>
      <c r="I12" s="60">
        <v>20725447</v>
      </c>
      <c r="J12" s="59">
        <v>34306718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34306718</v>
      </c>
      <c r="X12" s="60">
        <v>72317750</v>
      </c>
      <c r="Y12" s="59">
        <v>-38011032</v>
      </c>
      <c r="Z12" s="61">
        <v>-52.56</v>
      </c>
      <c r="AA12" s="62">
        <v>289271000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93830000</v>
      </c>
      <c r="F40" s="345">
        <f t="shared" si="9"/>
        <v>93830000</v>
      </c>
      <c r="G40" s="345">
        <f t="shared" si="9"/>
        <v>0</v>
      </c>
      <c r="H40" s="343">
        <f t="shared" si="9"/>
        <v>1646065</v>
      </c>
      <c r="I40" s="343">
        <f t="shared" si="9"/>
        <v>111826</v>
      </c>
      <c r="J40" s="345">
        <f t="shared" si="9"/>
        <v>1757891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1757891</v>
      </c>
      <c r="X40" s="343">
        <f t="shared" si="9"/>
        <v>23457500</v>
      </c>
      <c r="Y40" s="345">
        <f t="shared" si="9"/>
        <v>-21699609</v>
      </c>
      <c r="Z40" s="336">
        <f>+IF(X40&lt;&gt;0,+(Y40/X40)*100,0)</f>
        <v>-92.5060598955558</v>
      </c>
      <c r="AA40" s="350">
        <f>SUM(AA41:AA49)</f>
        <v>93830000</v>
      </c>
    </row>
    <row r="41" spans="1:27" ht="13.5">
      <c r="A41" s="361" t="s">
        <v>247</v>
      </c>
      <c r="B41" s="142"/>
      <c r="C41" s="362"/>
      <c r="D41" s="363"/>
      <c r="E41" s="362">
        <v>10450000</v>
      </c>
      <c r="F41" s="364">
        <v>10450000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2612500</v>
      </c>
      <c r="Y41" s="364">
        <v>-2612500</v>
      </c>
      <c r="Z41" s="365">
        <v>-100</v>
      </c>
      <c r="AA41" s="366">
        <v>10450000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4330000</v>
      </c>
      <c r="F43" s="370">
        <v>4330000</v>
      </c>
      <c r="G43" s="370"/>
      <c r="H43" s="305"/>
      <c r="I43" s="305">
        <v>80453</v>
      </c>
      <c r="J43" s="370">
        <v>80453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80453</v>
      </c>
      <c r="X43" s="305">
        <v>1082500</v>
      </c>
      <c r="Y43" s="370">
        <v>-1002047</v>
      </c>
      <c r="Z43" s="371">
        <v>-92.57</v>
      </c>
      <c r="AA43" s="303">
        <v>4330000</v>
      </c>
    </row>
    <row r="44" spans="1:27" ht="13.5">
      <c r="A44" s="361" t="s">
        <v>250</v>
      </c>
      <c r="B44" s="136"/>
      <c r="C44" s="60"/>
      <c r="D44" s="368"/>
      <c r="E44" s="54">
        <v>1750000</v>
      </c>
      <c r="F44" s="53">
        <v>1750000</v>
      </c>
      <c r="G44" s="53"/>
      <c r="H44" s="54">
        <v>25794</v>
      </c>
      <c r="I44" s="54">
        <v>20952</v>
      </c>
      <c r="J44" s="53">
        <v>46746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46746</v>
      </c>
      <c r="X44" s="54">
        <v>437500</v>
      </c>
      <c r="Y44" s="53">
        <v>-390754</v>
      </c>
      <c r="Z44" s="94">
        <v>-89.32</v>
      </c>
      <c r="AA44" s="95">
        <v>1750000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74000000</v>
      </c>
      <c r="F48" s="53">
        <v>74000000</v>
      </c>
      <c r="G48" s="53"/>
      <c r="H48" s="54">
        <v>1620271</v>
      </c>
      <c r="I48" s="54"/>
      <c r="J48" s="53">
        <v>1620271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1620271</v>
      </c>
      <c r="X48" s="54">
        <v>18500000</v>
      </c>
      <c r="Y48" s="53">
        <v>-16879729</v>
      </c>
      <c r="Z48" s="94">
        <v>-91.24</v>
      </c>
      <c r="AA48" s="95">
        <v>74000000</v>
      </c>
    </row>
    <row r="49" spans="1:27" ht="13.5">
      <c r="A49" s="361" t="s">
        <v>93</v>
      </c>
      <c r="B49" s="136"/>
      <c r="C49" s="54"/>
      <c r="D49" s="368"/>
      <c r="E49" s="54">
        <v>3300000</v>
      </c>
      <c r="F49" s="53">
        <v>3300000</v>
      </c>
      <c r="G49" s="53"/>
      <c r="H49" s="54"/>
      <c r="I49" s="54">
        <v>10421</v>
      </c>
      <c r="J49" s="53">
        <v>10421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10421</v>
      </c>
      <c r="X49" s="54">
        <v>825000</v>
      </c>
      <c r="Y49" s="53">
        <v>-814579</v>
      </c>
      <c r="Z49" s="94">
        <v>-98.74</v>
      </c>
      <c r="AA49" s="95">
        <v>3300000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592400</v>
      </c>
      <c r="F57" s="345">
        <f t="shared" si="13"/>
        <v>592400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148100</v>
      </c>
      <c r="Y57" s="345">
        <f t="shared" si="13"/>
        <v>-148100</v>
      </c>
      <c r="Z57" s="336">
        <f>+IF(X57&lt;&gt;0,+(Y57/X57)*100,0)</f>
        <v>-100</v>
      </c>
      <c r="AA57" s="350">
        <f t="shared" si="13"/>
        <v>592400</v>
      </c>
    </row>
    <row r="58" spans="1:27" ht="13.5">
      <c r="A58" s="361" t="s">
        <v>216</v>
      </c>
      <c r="B58" s="136"/>
      <c r="C58" s="60"/>
      <c r="D58" s="340"/>
      <c r="E58" s="60">
        <v>592400</v>
      </c>
      <c r="F58" s="59">
        <v>592400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148100</v>
      </c>
      <c r="Y58" s="59">
        <v>-148100</v>
      </c>
      <c r="Z58" s="61">
        <v>-100</v>
      </c>
      <c r="AA58" s="62">
        <v>592400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383693400</v>
      </c>
      <c r="F60" s="264">
        <f t="shared" si="14"/>
        <v>383693400</v>
      </c>
      <c r="G60" s="264">
        <f t="shared" si="14"/>
        <v>0</v>
      </c>
      <c r="H60" s="219">
        <f t="shared" si="14"/>
        <v>15227336</v>
      </c>
      <c r="I60" s="219">
        <f t="shared" si="14"/>
        <v>20837273</v>
      </c>
      <c r="J60" s="264">
        <f t="shared" si="14"/>
        <v>36064609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36064609</v>
      </c>
      <c r="X60" s="219">
        <f t="shared" si="14"/>
        <v>95923350</v>
      </c>
      <c r="Y60" s="264">
        <f t="shared" si="14"/>
        <v>-59858741</v>
      </c>
      <c r="Z60" s="337">
        <f>+IF(X60&lt;&gt;0,+(Y60/X60)*100,0)</f>
        <v>-62.40267984802449</v>
      </c>
      <c r="AA60" s="232">
        <f>+AA57+AA54+AA51+AA40+AA37+AA34+AA22+AA5</f>
        <v>383693400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160000000</v>
      </c>
      <c r="F5" s="358">
        <f t="shared" si="0"/>
        <v>160000000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40000000</v>
      </c>
      <c r="Y5" s="358">
        <f t="shared" si="0"/>
        <v>-40000000</v>
      </c>
      <c r="Z5" s="359">
        <f>+IF(X5&lt;&gt;0,+(Y5/X5)*100,0)</f>
        <v>-100</v>
      </c>
      <c r="AA5" s="360">
        <f>+AA6+AA8+AA11+AA13+AA15</f>
        <v>160000000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160000000</v>
      </c>
      <c r="F11" s="364">
        <f t="shared" si="3"/>
        <v>160000000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40000000</v>
      </c>
      <c r="Y11" s="364">
        <f t="shared" si="3"/>
        <v>-40000000</v>
      </c>
      <c r="Z11" s="365">
        <f>+IF(X11&lt;&gt;0,+(Y11/X11)*100,0)</f>
        <v>-100</v>
      </c>
      <c r="AA11" s="366">
        <f t="shared" si="3"/>
        <v>160000000</v>
      </c>
    </row>
    <row r="12" spans="1:27" ht="13.5">
      <c r="A12" s="291" t="s">
        <v>231</v>
      </c>
      <c r="B12" s="136"/>
      <c r="C12" s="60"/>
      <c r="D12" s="340"/>
      <c r="E12" s="60">
        <v>160000000</v>
      </c>
      <c r="F12" s="59">
        <v>160000000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40000000</v>
      </c>
      <c r="Y12" s="59">
        <v>-40000000</v>
      </c>
      <c r="Z12" s="61">
        <v>-100</v>
      </c>
      <c r="AA12" s="62">
        <v>160000000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160000000</v>
      </c>
      <c r="F60" s="264">
        <f t="shared" si="14"/>
        <v>160000000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40000000</v>
      </c>
      <c r="Y60" s="264">
        <f t="shared" si="14"/>
        <v>-40000000</v>
      </c>
      <c r="Z60" s="337">
        <f>+IF(X60&lt;&gt;0,+(Y60/X60)*100,0)</f>
        <v>-100</v>
      </c>
      <c r="AA60" s="232">
        <f>+AA57+AA54+AA51+AA40+AA37+AA34+AA22+AA5</f>
        <v>160000000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2013-11-04T13:37:43Z</dcterms:created>
  <dcterms:modified xsi:type="dcterms:W3CDTF">2013-11-04T13:37:47Z</dcterms:modified>
  <cp:category/>
  <cp:version/>
  <cp:contentType/>
  <cp:contentStatus/>
</cp:coreProperties>
</file>