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<sst xmlns="http://schemas.openxmlformats.org/spreadsheetml/2006/main" count="855" uniqueCount="302">
  <si>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Capricorn(DC35)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</si>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</sst>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46140550</v>
      </c>
      <c r="E6" s="60">
        <v>46140550</v>
      </c>
      <c r="F6" s="60">
        <v>0</v>
      </c>
      <c r="G6" s="60">
        <v>0</v>
      </c>
      <c r="H6" s="60">
        <v>4519098</v>
      </c>
      <c r="I6" s="60">
        <v>4519098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4519098</v>
      </c>
      <c r="W6" s="60">
        <v>11535138</v>
      </c>
      <c r="X6" s="60">
        <v>-7016040</v>
      </c>
      <c r="Y6" s="61">
        <v>-60.82</v>
      </c>
      <c r="Z6" s="62">
        <v>46140550</v>
      </c>
    </row>
    <row r="7" spans="1:26" ht="13.5">
      <c r="A7" s="58" t="s">
        <v>33</v>
      </c>
      <c r="B7" s="19">
        <v>0</v>
      </c>
      <c r="C7" s="19">
        <v>0</v>
      </c>
      <c r="D7" s="59">
        <v>18376000</v>
      </c>
      <c r="E7" s="60">
        <v>18376000</v>
      </c>
      <c r="F7" s="60">
        <v>0</v>
      </c>
      <c r="G7" s="60">
        <v>2766592</v>
      </c>
      <c r="H7" s="60">
        <v>1501617</v>
      </c>
      <c r="I7" s="60">
        <v>4268209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4268209</v>
      </c>
      <c r="W7" s="60">
        <v>4594000</v>
      </c>
      <c r="X7" s="60">
        <v>-325791</v>
      </c>
      <c r="Y7" s="61">
        <v>-7.09</v>
      </c>
      <c r="Z7" s="62">
        <v>18376000</v>
      </c>
    </row>
    <row r="8" spans="1:26" ht="13.5">
      <c r="A8" s="58" t="s">
        <v>34</v>
      </c>
      <c r="B8" s="19">
        <v>0</v>
      </c>
      <c r="C8" s="19">
        <v>0</v>
      </c>
      <c r="D8" s="59">
        <v>428340505</v>
      </c>
      <c r="E8" s="60">
        <v>428340505</v>
      </c>
      <c r="F8" s="60">
        <v>179977266</v>
      </c>
      <c r="G8" s="60">
        <v>2792501</v>
      </c>
      <c r="H8" s="60">
        <v>-23388736</v>
      </c>
      <c r="I8" s="60">
        <v>159381031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159381031</v>
      </c>
      <c r="W8" s="60">
        <v>107085126</v>
      </c>
      <c r="X8" s="60">
        <v>52295905</v>
      </c>
      <c r="Y8" s="61">
        <v>48.84</v>
      </c>
      <c r="Z8" s="62">
        <v>428340505</v>
      </c>
    </row>
    <row r="9" spans="1:26" ht="13.5">
      <c r="A9" s="58" t="s">
        <v>35</v>
      </c>
      <c r="B9" s="19">
        <v>0</v>
      </c>
      <c r="C9" s="19">
        <v>0</v>
      </c>
      <c r="D9" s="59">
        <v>42343800</v>
      </c>
      <c r="E9" s="60">
        <v>42343800</v>
      </c>
      <c r="F9" s="60">
        <v>0</v>
      </c>
      <c r="G9" s="60">
        <v>52189</v>
      </c>
      <c r="H9" s="60">
        <v>216416</v>
      </c>
      <c r="I9" s="60">
        <v>268605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268605</v>
      </c>
      <c r="W9" s="60">
        <v>10585950</v>
      </c>
      <c r="X9" s="60">
        <v>-10317345</v>
      </c>
      <c r="Y9" s="61">
        <v>-97.46</v>
      </c>
      <c r="Z9" s="62">
        <v>42343800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535200855</v>
      </c>
      <c r="E10" s="66">
        <f t="shared" si="0"/>
        <v>535200855</v>
      </c>
      <c r="F10" s="66">
        <f t="shared" si="0"/>
        <v>179977266</v>
      </c>
      <c r="G10" s="66">
        <f t="shared" si="0"/>
        <v>5611282</v>
      </c>
      <c r="H10" s="66">
        <f t="shared" si="0"/>
        <v>-17151605</v>
      </c>
      <c r="I10" s="66">
        <f t="shared" si="0"/>
        <v>168436943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168436943</v>
      </c>
      <c r="W10" s="66">
        <f t="shared" si="0"/>
        <v>133800214</v>
      </c>
      <c r="X10" s="66">
        <f t="shared" si="0"/>
        <v>34636729</v>
      </c>
      <c r="Y10" s="67">
        <f>+IF(W10&lt;&gt;0,(X10/W10)*100,0)</f>
        <v>25.88690104785632</v>
      </c>
      <c r="Z10" s="68">
        <f t="shared" si="0"/>
        <v>535200855</v>
      </c>
    </row>
    <row r="11" spans="1:26" ht="13.5">
      <c r="A11" s="58" t="s">
        <v>37</v>
      </c>
      <c r="B11" s="19">
        <v>0</v>
      </c>
      <c r="C11" s="19">
        <v>0</v>
      </c>
      <c r="D11" s="59">
        <v>216687600</v>
      </c>
      <c r="E11" s="60">
        <v>216687600</v>
      </c>
      <c r="F11" s="60">
        <v>15063525</v>
      </c>
      <c r="G11" s="60">
        <v>9012875</v>
      </c>
      <c r="H11" s="60">
        <v>21669397</v>
      </c>
      <c r="I11" s="60">
        <v>45745797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45745797</v>
      </c>
      <c r="W11" s="60">
        <v>54171900</v>
      </c>
      <c r="X11" s="60">
        <v>-8426103</v>
      </c>
      <c r="Y11" s="61">
        <v>-15.55</v>
      </c>
      <c r="Z11" s="62">
        <v>216687600</v>
      </c>
    </row>
    <row r="12" spans="1:26" ht="13.5">
      <c r="A12" s="58" t="s">
        <v>38</v>
      </c>
      <c r="B12" s="19">
        <v>0</v>
      </c>
      <c r="C12" s="19">
        <v>0</v>
      </c>
      <c r="D12" s="59">
        <v>7896000</v>
      </c>
      <c r="E12" s="60">
        <v>7896000</v>
      </c>
      <c r="F12" s="60">
        <v>779176</v>
      </c>
      <c r="G12" s="60">
        <v>779176</v>
      </c>
      <c r="H12" s="60">
        <v>688651</v>
      </c>
      <c r="I12" s="60">
        <v>2247003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2247003</v>
      </c>
      <c r="W12" s="60">
        <v>1974000</v>
      </c>
      <c r="X12" s="60">
        <v>273003</v>
      </c>
      <c r="Y12" s="61">
        <v>13.83</v>
      </c>
      <c r="Z12" s="62">
        <v>7896000</v>
      </c>
    </row>
    <row r="13" spans="1:26" ht="13.5">
      <c r="A13" s="58" t="s">
        <v>278</v>
      </c>
      <c r="B13" s="19">
        <v>0</v>
      </c>
      <c r="C13" s="19">
        <v>0</v>
      </c>
      <c r="D13" s="59">
        <v>100299561</v>
      </c>
      <c r="E13" s="60">
        <v>100299561</v>
      </c>
      <c r="F13" s="60">
        <v>0</v>
      </c>
      <c r="G13" s="60">
        <v>0</v>
      </c>
      <c r="H13" s="60">
        <v>22700104</v>
      </c>
      <c r="I13" s="60">
        <v>22700104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22700104</v>
      </c>
      <c r="W13" s="60">
        <v>25074890</v>
      </c>
      <c r="X13" s="60">
        <v>-2374786</v>
      </c>
      <c r="Y13" s="61">
        <v>-9.47</v>
      </c>
      <c r="Z13" s="62">
        <v>100299561</v>
      </c>
    </row>
    <row r="14" spans="1:26" ht="13.5">
      <c r="A14" s="58" t="s">
        <v>40</v>
      </c>
      <c r="B14" s="19">
        <v>0</v>
      </c>
      <c r="C14" s="19">
        <v>0</v>
      </c>
      <c r="D14" s="59">
        <v>454700</v>
      </c>
      <c r="E14" s="60">
        <v>454700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113675</v>
      </c>
      <c r="X14" s="60">
        <v>-113675</v>
      </c>
      <c r="Y14" s="61">
        <v>-100</v>
      </c>
      <c r="Z14" s="62">
        <v>454700</v>
      </c>
    </row>
    <row r="15" spans="1:26" ht="13.5">
      <c r="A15" s="58" t="s">
        <v>41</v>
      </c>
      <c r="B15" s="19">
        <v>0</v>
      </c>
      <c r="C15" s="19">
        <v>0</v>
      </c>
      <c r="D15" s="59">
        <v>55000000</v>
      </c>
      <c r="E15" s="60">
        <v>55000000</v>
      </c>
      <c r="F15" s="60">
        <v>0</v>
      </c>
      <c r="G15" s="60">
        <v>0</v>
      </c>
      <c r="H15" s="60">
        <v>7381172</v>
      </c>
      <c r="I15" s="60">
        <v>7381172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7381172</v>
      </c>
      <c r="W15" s="60">
        <v>13750000</v>
      </c>
      <c r="X15" s="60">
        <v>-6368828</v>
      </c>
      <c r="Y15" s="61">
        <v>-46.32</v>
      </c>
      <c r="Z15" s="62">
        <v>55000000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255282294</v>
      </c>
      <c r="E17" s="60">
        <v>255282294</v>
      </c>
      <c r="F17" s="60">
        <v>4574444</v>
      </c>
      <c r="G17" s="60">
        <v>563029</v>
      </c>
      <c r="H17" s="60">
        <v>28602649</v>
      </c>
      <c r="I17" s="60">
        <v>33740122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33740122</v>
      </c>
      <c r="W17" s="60">
        <v>63820574</v>
      </c>
      <c r="X17" s="60">
        <v>-30080452</v>
      </c>
      <c r="Y17" s="61">
        <v>-47.13</v>
      </c>
      <c r="Z17" s="62">
        <v>255282294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635620155</v>
      </c>
      <c r="E18" s="73">
        <f t="shared" si="1"/>
        <v>635620155</v>
      </c>
      <c r="F18" s="73">
        <f t="shared" si="1"/>
        <v>20417145</v>
      </c>
      <c r="G18" s="73">
        <f t="shared" si="1"/>
        <v>10355080</v>
      </c>
      <c r="H18" s="73">
        <f t="shared" si="1"/>
        <v>81041973</v>
      </c>
      <c r="I18" s="73">
        <f t="shared" si="1"/>
        <v>111814198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111814198</v>
      </c>
      <c r="W18" s="73">
        <f t="shared" si="1"/>
        <v>158905039</v>
      </c>
      <c r="X18" s="73">
        <f t="shared" si="1"/>
        <v>-47090841</v>
      </c>
      <c r="Y18" s="67">
        <f>+IF(W18&lt;&gt;0,(X18/W18)*100,0)</f>
        <v>-29.634580058848858</v>
      </c>
      <c r="Z18" s="74">
        <f t="shared" si="1"/>
        <v>635620155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-100419300</v>
      </c>
      <c r="E19" s="77">
        <f t="shared" si="2"/>
        <v>-100419300</v>
      </c>
      <c r="F19" s="77">
        <f t="shared" si="2"/>
        <v>159560121</v>
      </c>
      <c r="G19" s="77">
        <f t="shared" si="2"/>
        <v>-4743798</v>
      </c>
      <c r="H19" s="77">
        <f t="shared" si="2"/>
        <v>-98193578</v>
      </c>
      <c r="I19" s="77">
        <f t="shared" si="2"/>
        <v>56622745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56622745</v>
      </c>
      <c r="W19" s="77">
        <f>IF(E10=E18,0,W10-W18)</f>
        <v>-25104825</v>
      </c>
      <c r="X19" s="77">
        <f t="shared" si="2"/>
        <v>81727570</v>
      </c>
      <c r="Y19" s="78">
        <f>+IF(W19&lt;&gt;0,(X19/W19)*100,0)</f>
        <v>-325.5452686883896</v>
      </c>
      <c r="Z19" s="79">
        <f t="shared" si="2"/>
        <v>-100419300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29716883</v>
      </c>
      <c r="G20" s="60">
        <v>0</v>
      </c>
      <c r="H20" s="60">
        <v>-7693124</v>
      </c>
      <c r="I20" s="60">
        <v>22023759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22023759</v>
      </c>
      <c r="W20" s="60">
        <v>0</v>
      </c>
      <c r="X20" s="60">
        <v>22023759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-100419300</v>
      </c>
      <c r="E22" s="88">
        <f t="shared" si="3"/>
        <v>-100419300</v>
      </c>
      <c r="F22" s="88">
        <f t="shared" si="3"/>
        <v>189277004</v>
      </c>
      <c r="G22" s="88">
        <f t="shared" si="3"/>
        <v>-4743798</v>
      </c>
      <c r="H22" s="88">
        <f t="shared" si="3"/>
        <v>-105886702</v>
      </c>
      <c r="I22" s="88">
        <f t="shared" si="3"/>
        <v>78646504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78646504</v>
      </c>
      <c r="W22" s="88">
        <f t="shared" si="3"/>
        <v>-25104825</v>
      </c>
      <c r="X22" s="88">
        <f t="shared" si="3"/>
        <v>103751329</v>
      </c>
      <c r="Y22" s="89">
        <f>+IF(W22&lt;&gt;0,(X22/W22)*100,0)</f>
        <v>-413.27246455611623</v>
      </c>
      <c r="Z22" s="90">
        <f t="shared" si="3"/>
        <v>-100419300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-100419300</v>
      </c>
      <c r="E24" s="77">
        <f t="shared" si="4"/>
        <v>-100419300</v>
      </c>
      <c r="F24" s="77">
        <f t="shared" si="4"/>
        <v>189277004</v>
      </c>
      <c r="G24" s="77">
        <f t="shared" si="4"/>
        <v>-4743798</v>
      </c>
      <c r="H24" s="77">
        <f t="shared" si="4"/>
        <v>-105886702</v>
      </c>
      <c r="I24" s="77">
        <f t="shared" si="4"/>
        <v>78646504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78646504</v>
      </c>
      <c r="W24" s="77">
        <f t="shared" si="4"/>
        <v>-25104825</v>
      </c>
      <c r="X24" s="77">
        <f t="shared" si="4"/>
        <v>103751329</v>
      </c>
      <c r="Y24" s="78">
        <f>+IF(W24&lt;&gt;0,(X24/W24)*100,0)</f>
        <v>-413.27246455611623</v>
      </c>
      <c r="Z24" s="79">
        <f t="shared" si="4"/>
        <v>-100419300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272653145</v>
      </c>
      <c r="E27" s="100">
        <v>272653145</v>
      </c>
      <c r="F27" s="100">
        <v>3276183</v>
      </c>
      <c r="G27" s="100">
        <v>2136915</v>
      </c>
      <c r="H27" s="100">
        <v>1057813</v>
      </c>
      <c r="I27" s="100">
        <v>6470911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6470911</v>
      </c>
      <c r="W27" s="100">
        <v>68163286</v>
      </c>
      <c r="X27" s="100">
        <v>-61692375</v>
      </c>
      <c r="Y27" s="101">
        <v>-90.51</v>
      </c>
      <c r="Z27" s="102">
        <v>272653145</v>
      </c>
    </row>
    <row r="28" spans="1:26" ht="13.5">
      <c r="A28" s="103" t="s">
        <v>46</v>
      </c>
      <c r="B28" s="19">
        <v>0</v>
      </c>
      <c r="C28" s="19">
        <v>0</v>
      </c>
      <c r="D28" s="59">
        <v>272653145</v>
      </c>
      <c r="E28" s="60">
        <v>272653145</v>
      </c>
      <c r="F28" s="60">
        <v>3276183</v>
      </c>
      <c r="G28" s="60">
        <v>2136915</v>
      </c>
      <c r="H28" s="60">
        <v>1057813</v>
      </c>
      <c r="I28" s="60">
        <v>6470911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6470911</v>
      </c>
      <c r="W28" s="60">
        <v>68163286</v>
      </c>
      <c r="X28" s="60">
        <v>-61692375</v>
      </c>
      <c r="Y28" s="61">
        <v>-90.51</v>
      </c>
      <c r="Z28" s="62">
        <v>272653145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272653145</v>
      </c>
      <c r="E32" s="100">
        <f t="shared" si="5"/>
        <v>272653145</v>
      </c>
      <c r="F32" s="100">
        <f t="shared" si="5"/>
        <v>3276183</v>
      </c>
      <c r="G32" s="100">
        <f t="shared" si="5"/>
        <v>2136915</v>
      </c>
      <c r="H32" s="100">
        <f t="shared" si="5"/>
        <v>1057813</v>
      </c>
      <c r="I32" s="100">
        <f t="shared" si="5"/>
        <v>6470911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6470911</v>
      </c>
      <c r="W32" s="100">
        <f t="shared" si="5"/>
        <v>68163286</v>
      </c>
      <c r="X32" s="100">
        <f t="shared" si="5"/>
        <v>-61692375</v>
      </c>
      <c r="Y32" s="101">
        <f>+IF(W32&lt;&gt;0,(X32/W32)*100,0)</f>
        <v>-90.50675021741176</v>
      </c>
      <c r="Z32" s="102">
        <f t="shared" si="5"/>
        <v>272653145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520977150</v>
      </c>
      <c r="E35" s="60">
        <v>520977150</v>
      </c>
      <c r="F35" s="60">
        <v>541869582</v>
      </c>
      <c r="G35" s="60">
        <v>401519603</v>
      </c>
      <c r="H35" s="60">
        <v>397858395</v>
      </c>
      <c r="I35" s="60">
        <v>397858395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397858395</v>
      </c>
      <c r="W35" s="60">
        <v>130244288</v>
      </c>
      <c r="X35" s="60">
        <v>267614107</v>
      </c>
      <c r="Y35" s="61">
        <v>205.47</v>
      </c>
      <c r="Z35" s="62">
        <v>520977150</v>
      </c>
    </row>
    <row r="36" spans="1:26" ht="13.5">
      <c r="A36" s="58" t="s">
        <v>57</v>
      </c>
      <c r="B36" s="19">
        <v>0</v>
      </c>
      <c r="C36" s="19">
        <v>0</v>
      </c>
      <c r="D36" s="59">
        <v>1672824569</v>
      </c>
      <c r="E36" s="60">
        <v>1672824569</v>
      </c>
      <c r="F36" s="60">
        <v>1276499818</v>
      </c>
      <c r="G36" s="60">
        <v>1276499817</v>
      </c>
      <c r="H36" s="60">
        <v>1521466841</v>
      </c>
      <c r="I36" s="60">
        <v>1521466841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1521466841</v>
      </c>
      <c r="W36" s="60">
        <v>418206142</v>
      </c>
      <c r="X36" s="60">
        <v>1103260699</v>
      </c>
      <c r="Y36" s="61">
        <v>263.81</v>
      </c>
      <c r="Z36" s="62">
        <v>1672824569</v>
      </c>
    </row>
    <row r="37" spans="1:26" ht="13.5">
      <c r="A37" s="58" t="s">
        <v>58</v>
      </c>
      <c r="B37" s="19">
        <v>0</v>
      </c>
      <c r="C37" s="19">
        <v>0</v>
      </c>
      <c r="D37" s="59">
        <v>82217360</v>
      </c>
      <c r="E37" s="60">
        <v>82217360</v>
      </c>
      <c r="F37" s="60">
        <v>310548876</v>
      </c>
      <c r="G37" s="60">
        <v>104865068</v>
      </c>
      <c r="H37" s="60">
        <v>198903673</v>
      </c>
      <c r="I37" s="60">
        <v>198903673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198903673</v>
      </c>
      <c r="W37" s="60">
        <v>20554340</v>
      </c>
      <c r="X37" s="60">
        <v>178349333</v>
      </c>
      <c r="Y37" s="61">
        <v>867.7</v>
      </c>
      <c r="Z37" s="62">
        <v>82217360</v>
      </c>
    </row>
    <row r="38" spans="1:26" ht="13.5">
      <c r="A38" s="58" t="s">
        <v>59</v>
      </c>
      <c r="B38" s="19">
        <v>0</v>
      </c>
      <c r="C38" s="19">
        <v>0</v>
      </c>
      <c r="D38" s="59">
        <v>15151657</v>
      </c>
      <c r="E38" s="60">
        <v>15151657</v>
      </c>
      <c r="F38" s="60">
        <v>9523000</v>
      </c>
      <c r="G38" s="60">
        <v>9523000</v>
      </c>
      <c r="H38" s="60">
        <v>14125557</v>
      </c>
      <c r="I38" s="60">
        <v>14125557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14125557</v>
      </c>
      <c r="W38" s="60">
        <v>3787914</v>
      </c>
      <c r="X38" s="60">
        <v>10337643</v>
      </c>
      <c r="Y38" s="61">
        <v>272.91</v>
      </c>
      <c r="Z38" s="62">
        <v>15151657</v>
      </c>
    </row>
    <row r="39" spans="1:26" ht="13.5">
      <c r="A39" s="58" t="s">
        <v>60</v>
      </c>
      <c r="B39" s="19">
        <v>0</v>
      </c>
      <c r="C39" s="19">
        <v>0</v>
      </c>
      <c r="D39" s="59">
        <v>2096432702</v>
      </c>
      <c r="E39" s="60">
        <v>2096432702</v>
      </c>
      <c r="F39" s="60">
        <v>1498297523</v>
      </c>
      <c r="G39" s="60">
        <v>1563631352</v>
      </c>
      <c r="H39" s="60">
        <v>1706296005</v>
      </c>
      <c r="I39" s="60">
        <v>1706296005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1706296005</v>
      </c>
      <c r="W39" s="60">
        <v>524108176</v>
      </c>
      <c r="X39" s="60">
        <v>1182187829</v>
      </c>
      <c r="Y39" s="61">
        <v>225.56</v>
      </c>
      <c r="Z39" s="62">
        <v>2096432702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226542857</v>
      </c>
      <c r="E42" s="60">
        <v>226542857</v>
      </c>
      <c r="F42" s="60">
        <v>189743669</v>
      </c>
      <c r="G42" s="60">
        <v>-25832879</v>
      </c>
      <c r="H42" s="60">
        <v>-36415875</v>
      </c>
      <c r="I42" s="60">
        <v>127494915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127494915</v>
      </c>
      <c r="W42" s="60">
        <v>59653287</v>
      </c>
      <c r="X42" s="60">
        <v>67841628</v>
      </c>
      <c r="Y42" s="61">
        <v>113.73</v>
      </c>
      <c r="Z42" s="62">
        <v>226542857</v>
      </c>
    </row>
    <row r="43" spans="1:26" ht="13.5">
      <c r="A43" s="58" t="s">
        <v>63</v>
      </c>
      <c r="B43" s="19">
        <v>0</v>
      </c>
      <c r="C43" s="19">
        <v>0</v>
      </c>
      <c r="D43" s="59">
        <v>-252510557</v>
      </c>
      <c r="E43" s="60">
        <v>-252510557</v>
      </c>
      <c r="F43" s="60">
        <v>-3276183</v>
      </c>
      <c r="G43" s="60">
        <v>-2136915</v>
      </c>
      <c r="H43" s="60">
        <v>-41270028</v>
      </c>
      <c r="I43" s="60">
        <v>-46683126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-46683126</v>
      </c>
      <c r="W43" s="60">
        <v>-68200785</v>
      </c>
      <c r="X43" s="60">
        <v>21517659</v>
      </c>
      <c r="Y43" s="61">
        <v>-31.55</v>
      </c>
      <c r="Z43" s="62">
        <v>-252510557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151691624</v>
      </c>
      <c r="E45" s="100">
        <v>151691624</v>
      </c>
      <c r="F45" s="100">
        <v>434717811</v>
      </c>
      <c r="G45" s="100">
        <v>406748017</v>
      </c>
      <c r="H45" s="100">
        <v>329062114</v>
      </c>
      <c r="I45" s="100">
        <v>329062114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329062114</v>
      </c>
      <c r="W45" s="100">
        <v>169111826</v>
      </c>
      <c r="X45" s="100">
        <v>159950288</v>
      </c>
      <c r="Y45" s="101">
        <v>94.58</v>
      </c>
      <c r="Z45" s="102">
        <v>151691624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3659807</v>
      </c>
      <c r="C49" s="52">
        <v>0</v>
      </c>
      <c r="D49" s="129">
        <v>1956612</v>
      </c>
      <c r="E49" s="54">
        <v>10252994</v>
      </c>
      <c r="F49" s="54">
        <v>0</v>
      </c>
      <c r="G49" s="54">
        <v>0</v>
      </c>
      <c r="H49" s="54">
        <v>0</v>
      </c>
      <c r="I49" s="54">
        <v>6987358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25728798</v>
      </c>
      <c r="Z49" s="130">
        <v>48585569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1034526</v>
      </c>
      <c r="C51" s="52">
        <v>0</v>
      </c>
      <c r="D51" s="129">
        <v>3343773</v>
      </c>
      <c r="E51" s="54">
        <v>17341313</v>
      </c>
      <c r="F51" s="54">
        <v>0</v>
      </c>
      <c r="G51" s="54">
        <v>0</v>
      </c>
      <c r="H51" s="54">
        <v>0</v>
      </c>
      <c r="I51" s="54">
        <v>15025826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3189066</v>
      </c>
      <c r="W51" s="54">
        <v>35165416</v>
      </c>
      <c r="X51" s="54">
        <v>64460075</v>
      </c>
      <c r="Y51" s="54">
        <v>50588545</v>
      </c>
      <c r="Z51" s="130">
        <v>190148540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91.77133779289584</v>
      </c>
      <c r="E58" s="7">
        <f t="shared" si="6"/>
        <v>91.77133779289584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91.77133381499208</v>
      </c>
      <c r="X58" s="7">
        <f t="shared" si="6"/>
        <v>0</v>
      </c>
      <c r="Y58" s="7">
        <f t="shared" si="6"/>
        <v>0</v>
      </c>
      <c r="Z58" s="8">
        <f t="shared" si="6"/>
        <v>91.77133779289584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91.77133779289584</v>
      </c>
      <c r="E60" s="13">
        <f t="shared" si="7"/>
        <v>91.77133779289584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91.77133381499208</v>
      </c>
      <c r="X60" s="13">
        <f t="shared" si="7"/>
        <v>0</v>
      </c>
      <c r="Y60" s="13">
        <f t="shared" si="7"/>
        <v>0</v>
      </c>
      <c r="Z60" s="14">
        <f t="shared" si="7"/>
        <v>91.77133779289584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91.77133779289584</v>
      </c>
      <c r="E62" s="13">
        <f t="shared" si="7"/>
        <v>91.77133779289584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91.77133381499208</v>
      </c>
      <c r="X62" s="13">
        <f t="shared" si="7"/>
        <v>0</v>
      </c>
      <c r="Y62" s="13">
        <f t="shared" si="7"/>
        <v>0</v>
      </c>
      <c r="Z62" s="14">
        <f t="shared" si="7"/>
        <v>91.77133779289584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46140550</v>
      </c>
      <c r="E67" s="26">
        <v>46140550</v>
      </c>
      <c r="F67" s="26"/>
      <c r="G67" s="26"/>
      <c r="H67" s="26">
        <v>4519098</v>
      </c>
      <c r="I67" s="26">
        <v>4519098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4519098</v>
      </c>
      <c r="W67" s="26">
        <v>11535138</v>
      </c>
      <c r="X67" s="26"/>
      <c r="Y67" s="25"/>
      <c r="Z67" s="27">
        <v>46140550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46140550</v>
      </c>
      <c r="E69" s="21">
        <v>46140550</v>
      </c>
      <c r="F69" s="21"/>
      <c r="G69" s="21"/>
      <c r="H69" s="21">
        <v>4519098</v>
      </c>
      <c r="I69" s="21">
        <v>4519098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4519098</v>
      </c>
      <c r="W69" s="21">
        <v>11535138</v>
      </c>
      <c r="X69" s="21"/>
      <c r="Y69" s="20"/>
      <c r="Z69" s="23">
        <v>46140550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46140550</v>
      </c>
      <c r="E71" s="21">
        <v>46140550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11535138</v>
      </c>
      <c r="X71" s="21"/>
      <c r="Y71" s="20"/>
      <c r="Z71" s="23">
        <v>46140550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>
        <v>4519098</v>
      </c>
      <c r="I74" s="21">
        <v>4519098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4519098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42343800</v>
      </c>
      <c r="E76" s="34">
        <v>42343800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10585950</v>
      </c>
      <c r="X76" s="34"/>
      <c r="Y76" s="33"/>
      <c r="Z76" s="35">
        <v>42343800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42343800</v>
      </c>
      <c r="E78" s="21">
        <v>42343800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10585950</v>
      </c>
      <c r="X78" s="21"/>
      <c r="Y78" s="20"/>
      <c r="Z78" s="23">
        <v>42343800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42343800</v>
      </c>
      <c r="E80" s="21">
        <v>42343800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10585950</v>
      </c>
      <c r="X80" s="21"/>
      <c r="Y80" s="20"/>
      <c r="Z80" s="23">
        <v>42343800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20000000</v>
      </c>
      <c r="F5" s="358">
        <f t="shared" si="0"/>
        <v>20000000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5000000</v>
      </c>
      <c r="Y5" s="358">
        <f t="shared" si="0"/>
        <v>-5000000</v>
      </c>
      <c r="Z5" s="359">
        <f>+IF(X5&lt;&gt;0,+(Y5/X5)*100,0)</f>
        <v>-100</v>
      </c>
      <c r="AA5" s="360">
        <f>+AA6+AA8+AA11+AA13+AA15</f>
        <v>20000000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20000000</v>
      </c>
      <c r="F11" s="364">
        <f t="shared" si="3"/>
        <v>20000000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5000000</v>
      </c>
      <c r="Y11" s="364">
        <f t="shared" si="3"/>
        <v>-5000000</v>
      </c>
      <c r="Z11" s="365">
        <f>+IF(X11&lt;&gt;0,+(Y11/X11)*100,0)</f>
        <v>-100</v>
      </c>
      <c r="AA11" s="366">
        <f t="shared" si="3"/>
        <v>20000000</v>
      </c>
    </row>
    <row r="12" spans="1:27" ht="13.5">
      <c r="A12" s="291" t="s">
        <v>231</v>
      </c>
      <c r="B12" s="136"/>
      <c r="C12" s="60"/>
      <c r="D12" s="340"/>
      <c r="E12" s="60">
        <v>20000000</v>
      </c>
      <c r="F12" s="59">
        <v>20000000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5000000</v>
      </c>
      <c r="Y12" s="59">
        <v>-5000000</v>
      </c>
      <c r="Z12" s="61">
        <v>-100</v>
      </c>
      <c r="AA12" s="62">
        <v>20000000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5794400</v>
      </c>
      <c r="F40" s="345">
        <f t="shared" si="9"/>
        <v>5794400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1448600</v>
      </c>
      <c r="Y40" s="345">
        <f t="shared" si="9"/>
        <v>-1448600</v>
      </c>
      <c r="Z40" s="336">
        <f>+IF(X40&lt;&gt;0,+(Y40/X40)*100,0)</f>
        <v>-100</v>
      </c>
      <c r="AA40" s="350">
        <f>SUM(AA41:AA49)</f>
        <v>5794400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5794400</v>
      </c>
      <c r="F49" s="53">
        <v>5794400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1448600</v>
      </c>
      <c r="Y49" s="53">
        <v>-1448600</v>
      </c>
      <c r="Z49" s="94">
        <v>-100</v>
      </c>
      <c r="AA49" s="95">
        <v>5794400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25794400</v>
      </c>
      <c r="F60" s="264">
        <f t="shared" si="14"/>
        <v>25794400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6448600</v>
      </c>
      <c r="Y60" s="264">
        <f t="shared" si="14"/>
        <v>-6448600</v>
      </c>
      <c r="Z60" s="337">
        <f>+IF(X60&lt;&gt;0,+(Y60/X60)*100,0)</f>
        <v>-100</v>
      </c>
      <c r="AA60" s="232">
        <f>+AA57+AA54+AA51+AA40+AA37+AA34+AA22+AA5</f>
        <v>25794400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194365605</v>
      </c>
      <c r="F5" s="100">
        <f t="shared" si="0"/>
        <v>194365605</v>
      </c>
      <c r="G5" s="100">
        <f t="shared" si="0"/>
        <v>209694149</v>
      </c>
      <c r="H5" s="100">
        <f t="shared" si="0"/>
        <v>5611282</v>
      </c>
      <c r="I5" s="100">
        <f t="shared" si="0"/>
        <v>-24844729</v>
      </c>
      <c r="J5" s="100">
        <f t="shared" si="0"/>
        <v>190460702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190460702</v>
      </c>
      <c r="X5" s="100">
        <f t="shared" si="0"/>
        <v>48591401</v>
      </c>
      <c r="Y5" s="100">
        <f t="shared" si="0"/>
        <v>141869301</v>
      </c>
      <c r="Z5" s="137">
        <f>+IF(X5&lt;&gt;0,+(Y5/X5)*100,0)</f>
        <v>291.9638003440156</v>
      </c>
      <c r="AA5" s="153">
        <f>SUM(AA6:AA8)</f>
        <v>194365605</v>
      </c>
    </row>
    <row r="6" spans="1:27" ht="13.5">
      <c r="A6" s="138" t="s">
        <v>75</v>
      </c>
      <c r="B6" s="136"/>
      <c r="C6" s="155"/>
      <c r="D6" s="155"/>
      <c r="E6" s="156">
        <v>63163600</v>
      </c>
      <c r="F6" s="60">
        <v>63163600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15790900</v>
      </c>
      <c r="Y6" s="60">
        <v>-15790900</v>
      </c>
      <c r="Z6" s="140">
        <v>-100</v>
      </c>
      <c r="AA6" s="155">
        <v>63163600</v>
      </c>
    </row>
    <row r="7" spans="1:27" ht="13.5">
      <c r="A7" s="138" t="s">
        <v>76</v>
      </c>
      <c r="B7" s="136"/>
      <c r="C7" s="157"/>
      <c r="D7" s="157"/>
      <c r="E7" s="158">
        <v>71989805</v>
      </c>
      <c r="F7" s="159">
        <v>71989805</v>
      </c>
      <c r="G7" s="159">
        <v>209694149</v>
      </c>
      <c r="H7" s="159">
        <v>5611282</v>
      </c>
      <c r="I7" s="159">
        <v>-24844729</v>
      </c>
      <c r="J7" s="159">
        <v>190460702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190460702</v>
      </c>
      <c r="X7" s="159">
        <v>17997451</v>
      </c>
      <c r="Y7" s="159">
        <v>172463251</v>
      </c>
      <c r="Z7" s="141">
        <v>958.26</v>
      </c>
      <c r="AA7" s="157">
        <v>71989805</v>
      </c>
    </row>
    <row r="8" spans="1:27" ht="13.5">
      <c r="A8" s="138" t="s">
        <v>77</v>
      </c>
      <c r="B8" s="136"/>
      <c r="C8" s="155"/>
      <c r="D8" s="155"/>
      <c r="E8" s="156">
        <v>59212200</v>
      </c>
      <c r="F8" s="60">
        <v>59212200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14803050</v>
      </c>
      <c r="Y8" s="60">
        <v>-14803050</v>
      </c>
      <c r="Z8" s="140">
        <v>-100</v>
      </c>
      <c r="AA8" s="155">
        <v>59212200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37651700</v>
      </c>
      <c r="F9" s="100">
        <f t="shared" si="1"/>
        <v>37651700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9412925</v>
      </c>
      <c r="Y9" s="100">
        <f t="shared" si="1"/>
        <v>-9412925</v>
      </c>
      <c r="Z9" s="137">
        <f>+IF(X9&lt;&gt;0,+(Y9/X9)*100,0)</f>
        <v>-100</v>
      </c>
      <c r="AA9" s="153">
        <f>SUM(AA10:AA14)</f>
        <v>37651700</v>
      </c>
    </row>
    <row r="10" spans="1:27" ht="13.5">
      <c r="A10" s="138" t="s">
        <v>79</v>
      </c>
      <c r="B10" s="136"/>
      <c r="C10" s="155"/>
      <c r="D10" s="155"/>
      <c r="E10" s="156">
        <v>11005800</v>
      </c>
      <c r="F10" s="60">
        <v>11005800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2751450</v>
      </c>
      <c r="Y10" s="60">
        <v>-2751450</v>
      </c>
      <c r="Z10" s="140">
        <v>-100</v>
      </c>
      <c r="AA10" s="155">
        <v>11005800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26645900</v>
      </c>
      <c r="F12" s="60">
        <v>26645900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6661475</v>
      </c>
      <c r="Y12" s="60">
        <v>-6661475</v>
      </c>
      <c r="Z12" s="140">
        <v>-100</v>
      </c>
      <c r="AA12" s="155">
        <v>26645900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27133450</v>
      </c>
      <c r="F15" s="100">
        <f t="shared" si="2"/>
        <v>27133450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6783363</v>
      </c>
      <c r="Y15" s="100">
        <f t="shared" si="2"/>
        <v>-6783363</v>
      </c>
      <c r="Z15" s="137">
        <f>+IF(X15&lt;&gt;0,+(Y15/X15)*100,0)</f>
        <v>-100</v>
      </c>
      <c r="AA15" s="153">
        <f>SUM(AA16:AA18)</f>
        <v>27133450</v>
      </c>
    </row>
    <row r="16" spans="1:27" ht="13.5">
      <c r="A16" s="138" t="s">
        <v>85</v>
      </c>
      <c r="B16" s="136"/>
      <c r="C16" s="155"/>
      <c r="D16" s="155"/>
      <c r="E16" s="156">
        <v>7255900</v>
      </c>
      <c r="F16" s="60">
        <v>7255900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1813975</v>
      </c>
      <c r="Y16" s="60">
        <v>-1813975</v>
      </c>
      <c r="Z16" s="140">
        <v>-100</v>
      </c>
      <c r="AA16" s="155">
        <v>7255900</v>
      </c>
    </row>
    <row r="17" spans="1:27" ht="13.5">
      <c r="A17" s="138" t="s">
        <v>86</v>
      </c>
      <c r="B17" s="136"/>
      <c r="C17" s="155"/>
      <c r="D17" s="155"/>
      <c r="E17" s="156">
        <v>5182450</v>
      </c>
      <c r="F17" s="60">
        <v>5182450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1295613</v>
      </c>
      <c r="Y17" s="60">
        <v>-1295613</v>
      </c>
      <c r="Z17" s="140">
        <v>-100</v>
      </c>
      <c r="AA17" s="155">
        <v>5182450</v>
      </c>
    </row>
    <row r="18" spans="1:27" ht="13.5">
      <c r="A18" s="138" t="s">
        <v>87</v>
      </c>
      <c r="B18" s="136"/>
      <c r="C18" s="155"/>
      <c r="D18" s="155"/>
      <c r="E18" s="156">
        <v>14695100</v>
      </c>
      <c r="F18" s="60">
        <v>14695100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3673775</v>
      </c>
      <c r="Y18" s="60">
        <v>-3673775</v>
      </c>
      <c r="Z18" s="140">
        <v>-100</v>
      </c>
      <c r="AA18" s="155">
        <v>14695100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276050100</v>
      </c>
      <c r="F19" s="100">
        <f t="shared" si="3"/>
        <v>276050100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69012525</v>
      </c>
      <c r="Y19" s="100">
        <f t="shared" si="3"/>
        <v>-69012525</v>
      </c>
      <c r="Z19" s="137">
        <f>+IF(X19&lt;&gt;0,+(Y19/X19)*100,0)</f>
        <v>-100</v>
      </c>
      <c r="AA19" s="153">
        <f>SUM(AA20:AA23)</f>
        <v>276050100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276050100</v>
      </c>
      <c r="F21" s="60">
        <v>276050100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69012525</v>
      </c>
      <c r="Y21" s="60">
        <v>-69012525</v>
      </c>
      <c r="Z21" s="140">
        <v>-100</v>
      </c>
      <c r="AA21" s="155">
        <v>276050100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535200855</v>
      </c>
      <c r="F25" s="73">
        <f t="shared" si="4"/>
        <v>535200855</v>
      </c>
      <c r="G25" s="73">
        <f t="shared" si="4"/>
        <v>209694149</v>
      </c>
      <c r="H25" s="73">
        <f t="shared" si="4"/>
        <v>5611282</v>
      </c>
      <c r="I25" s="73">
        <f t="shared" si="4"/>
        <v>-24844729</v>
      </c>
      <c r="J25" s="73">
        <f t="shared" si="4"/>
        <v>190460702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190460702</v>
      </c>
      <c r="X25" s="73">
        <f t="shared" si="4"/>
        <v>133800214</v>
      </c>
      <c r="Y25" s="73">
        <f t="shared" si="4"/>
        <v>56660488</v>
      </c>
      <c r="Z25" s="170">
        <f>+IF(X25&lt;&gt;0,+(Y25/X25)*100,0)</f>
        <v>42.34708324158585</v>
      </c>
      <c r="AA25" s="168">
        <f>+AA5+AA9+AA15+AA19+AA24</f>
        <v>535200855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194365605</v>
      </c>
      <c r="F28" s="100">
        <f t="shared" si="5"/>
        <v>194365605</v>
      </c>
      <c r="G28" s="100">
        <f t="shared" si="5"/>
        <v>20417145</v>
      </c>
      <c r="H28" s="100">
        <f t="shared" si="5"/>
        <v>10355080</v>
      </c>
      <c r="I28" s="100">
        <f t="shared" si="5"/>
        <v>81041973</v>
      </c>
      <c r="J28" s="100">
        <f t="shared" si="5"/>
        <v>111814198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111814198</v>
      </c>
      <c r="X28" s="100">
        <f t="shared" si="5"/>
        <v>48591401</v>
      </c>
      <c r="Y28" s="100">
        <f t="shared" si="5"/>
        <v>63222797</v>
      </c>
      <c r="Z28" s="137">
        <f>+IF(X28&lt;&gt;0,+(Y28/X28)*100,0)</f>
        <v>130.11108076509257</v>
      </c>
      <c r="AA28" s="153">
        <f>SUM(AA29:AA31)</f>
        <v>194365605</v>
      </c>
    </row>
    <row r="29" spans="1:27" ht="13.5">
      <c r="A29" s="138" t="s">
        <v>75</v>
      </c>
      <c r="B29" s="136"/>
      <c r="C29" s="155"/>
      <c r="D29" s="155"/>
      <c r="E29" s="156">
        <v>63163600</v>
      </c>
      <c r="F29" s="60">
        <v>63163600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15790900</v>
      </c>
      <c r="Y29" s="60">
        <v>-15790900</v>
      </c>
      <c r="Z29" s="140">
        <v>-100</v>
      </c>
      <c r="AA29" s="155">
        <v>63163600</v>
      </c>
    </row>
    <row r="30" spans="1:27" ht="13.5">
      <c r="A30" s="138" t="s">
        <v>76</v>
      </c>
      <c r="B30" s="136"/>
      <c r="C30" s="157"/>
      <c r="D30" s="157"/>
      <c r="E30" s="158">
        <v>71989805</v>
      </c>
      <c r="F30" s="159">
        <v>71989805</v>
      </c>
      <c r="G30" s="159">
        <v>20417145</v>
      </c>
      <c r="H30" s="159">
        <v>10355080</v>
      </c>
      <c r="I30" s="159">
        <v>81041973</v>
      </c>
      <c r="J30" s="159">
        <v>111814198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111814198</v>
      </c>
      <c r="X30" s="159">
        <v>17997451</v>
      </c>
      <c r="Y30" s="159">
        <v>93816747</v>
      </c>
      <c r="Z30" s="141">
        <v>521.28</v>
      </c>
      <c r="AA30" s="157">
        <v>71989805</v>
      </c>
    </row>
    <row r="31" spans="1:27" ht="13.5">
      <c r="A31" s="138" t="s">
        <v>77</v>
      </c>
      <c r="B31" s="136"/>
      <c r="C31" s="155"/>
      <c r="D31" s="155"/>
      <c r="E31" s="156">
        <v>59212200</v>
      </c>
      <c r="F31" s="60">
        <v>59212200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14803050</v>
      </c>
      <c r="Y31" s="60">
        <v>-14803050</v>
      </c>
      <c r="Z31" s="140">
        <v>-100</v>
      </c>
      <c r="AA31" s="155">
        <v>59212200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37651700</v>
      </c>
      <c r="F32" s="100">
        <f t="shared" si="6"/>
        <v>37651700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9412925</v>
      </c>
      <c r="Y32" s="100">
        <f t="shared" si="6"/>
        <v>-9412925</v>
      </c>
      <c r="Z32" s="137">
        <f>+IF(X32&lt;&gt;0,+(Y32/X32)*100,0)</f>
        <v>-100</v>
      </c>
      <c r="AA32" s="153">
        <f>SUM(AA33:AA37)</f>
        <v>37651700</v>
      </c>
    </row>
    <row r="33" spans="1:27" ht="13.5">
      <c r="A33" s="138" t="s">
        <v>79</v>
      </c>
      <c r="B33" s="136"/>
      <c r="C33" s="155"/>
      <c r="D33" s="155"/>
      <c r="E33" s="156">
        <v>11005800</v>
      </c>
      <c r="F33" s="60">
        <v>11005800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2751450</v>
      </c>
      <c r="Y33" s="60">
        <v>-2751450</v>
      </c>
      <c r="Z33" s="140">
        <v>-100</v>
      </c>
      <c r="AA33" s="155">
        <v>11005800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26645900</v>
      </c>
      <c r="F35" s="60">
        <v>26645900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6661475</v>
      </c>
      <c r="Y35" s="60">
        <v>-6661475</v>
      </c>
      <c r="Z35" s="140">
        <v>-100</v>
      </c>
      <c r="AA35" s="155">
        <v>26645900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27133450</v>
      </c>
      <c r="F38" s="100">
        <f t="shared" si="7"/>
        <v>27133450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6783363</v>
      </c>
      <c r="Y38" s="100">
        <f t="shared" si="7"/>
        <v>-6783363</v>
      </c>
      <c r="Z38" s="137">
        <f>+IF(X38&lt;&gt;0,+(Y38/X38)*100,0)</f>
        <v>-100</v>
      </c>
      <c r="AA38" s="153">
        <f>SUM(AA39:AA41)</f>
        <v>27133450</v>
      </c>
    </row>
    <row r="39" spans="1:27" ht="13.5">
      <c r="A39" s="138" t="s">
        <v>85</v>
      </c>
      <c r="B39" s="136"/>
      <c r="C39" s="155"/>
      <c r="D39" s="155"/>
      <c r="E39" s="156">
        <v>7255900</v>
      </c>
      <c r="F39" s="60">
        <v>7255900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1813975</v>
      </c>
      <c r="Y39" s="60">
        <v>-1813975</v>
      </c>
      <c r="Z39" s="140">
        <v>-100</v>
      </c>
      <c r="AA39" s="155">
        <v>7255900</v>
      </c>
    </row>
    <row r="40" spans="1:27" ht="13.5">
      <c r="A40" s="138" t="s">
        <v>86</v>
      </c>
      <c r="B40" s="136"/>
      <c r="C40" s="155"/>
      <c r="D40" s="155"/>
      <c r="E40" s="156">
        <v>5182450</v>
      </c>
      <c r="F40" s="60">
        <v>5182450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1295613</v>
      </c>
      <c r="Y40" s="60">
        <v>-1295613</v>
      </c>
      <c r="Z40" s="140">
        <v>-100</v>
      </c>
      <c r="AA40" s="155">
        <v>5182450</v>
      </c>
    </row>
    <row r="41" spans="1:27" ht="13.5">
      <c r="A41" s="138" t="s">
        <v>87</v>
      </c>
      <c r="B41" s="136"/>
      <c r="C41" s="155"/>
      <c r="D41" s="155"/>
      <c r="E41" s="156">
        <v>14695100</v>
      </c>
      <c r="F41" s="60">
        <v>14695100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3673775</v>
      </c>
      <c r="Y41" s="60">
        <v>-3673775</v>
      </c>
      <c r="Z41" s="140">
        <v>-100</v>
      </c>
      <c r="AA41" s="155">
        <v>14695100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376469400</v>
      </c>
      <c r="F42" s="100">
        <f t="shared" si="8"/>
        <v>376469400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94117350</v>
      </c>
      <c r="Y42" s="100">
        <f t="shared" si="8"/>
        <v>-94117350</v>
      </c>
      <c r="Z42" s="137">
        <f>+IF(X42&lt;&gt;0,+(Y42/X42)*100,0)</f>
        <v>-100</v>
      </c>
      <c r="AA42" s="153">
        <f>SUM(AA43:AA46)</f>
        <v>376469400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376469400</v>
      </c>
      <c r="F44" s="60">
        <v>376469400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94117350</v>
      </c>
      <c r="Y44" s="60">
        <v>-94117350</v>
      </c>
      <c r="Z44" s="140">
        <v>-100</v>
      </c>
      <c r="AA44" s="155">
        <v>376469400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635620155</v>
      </c>
      <c r="F48" s="73">
        <f t="shared" si="9"/>
        <v>635620155</v>
      </c>
      <c r="G48" s="73">
        <f t="shared" si="9"/>
        <v>20417145</v>
      </c>
      <c r="H48" s="73">
        <f t="shared" si="9"/>
        <v>10355080</v>
      </c>
      <c r="I48" s="73">
        <f t="shared" si="9"/>
        <v>81041973</v>
      </c>
      <c r="J48" s="73">
        <f t="shared" si="9"/>
        <v>111814198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111814198</v>
      </c>
      <c r="X48" s="73">
        <f t="shared" si="9"/>
        <v>158905039</v>
      </c>
      <c r="Y48" s="73">
        <f t="shared" si="9"/>
        <v>-47090841</v>
      </c>
      <c r="Z48" s="170">
        <f>+IF(X48&lt;&gt;0,+(Y48/X48)*100,0)</f>
        <v>-29.634580058848858</v>
      </c>
      <c r="AA48" s="168">
        <f>+AA28+AA32+AA38+AA42+AA47</f>
        <v>635620155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-100419300</v>
      </c>
      <c r="F49" s="173">
        <f t="shared" si="10"/>
        <v>-100419300</v>
      </c>
      <c r="G49" s="173">
        <f t="shared" si="10"/>
        <v>189277004</v>
      </c>
      <c r="H49" s="173">
        <f t="shared" si="10"/>
        <v>-4743798</v>
      </c>
      <c r="I49" s="173">
        <f t="shared" si="10"/>
        <v>-105886702</v>
      </c>
      <c r="J49" s="173">
        <f t="shared" si="10"/>
        <v>78646504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78646504</v>
      </c>
      <c r="X49" s="173">
        <f>IF(F25=F48,0,X25-X48)</f>
        <v>-25104825</v>
      </c>
      <c r="Y49" s="173">
        <f t="shared" si="10"/>
        <v>103751329</v>
      </c>
      <c r="Z49" s="174">
        <f>+IF(X49&lt;&gt;0,+(Y49/X49)*100,0)</f>
        <v>-413.27246455611623</v>
      </c>
      <c r="AA49" s="171">
        <f>+AA25-AA48</f>
        <v>-100419300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46140550</v>
      </c>
      <c r="F8" s="60">
        <v>46140550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11535138</v>
      </c>
      <c r="Y8" s="60">
        <v>-11535138</v>
      </c>
      <c r="Z8" s="140">
        <v>-100</v>
      </c>
      <c r="AA8" s="155">
        <v>46140550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4519098</v>
      </c>
      <c r="J11" s="60">
        <v>4519098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4519098</v>
      </c>
      <c r="X11" s="60">
        <v>0</v>
      </c>
      <c r="Y11" s="60">
        <v>4519098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18376000</v>
      </c>
      <c r="F13" s="60">
        <v>18376000</v>
      </c>
      <c r="G13" s="60">
        <v>0</v>
      </c>
      <c r="H13" s="60">
        <v>2766592</v>
      </c>
      <c r="I13" s="60">
        <v>1501617</v>
      </c>
      <c r="J13" s="60">
        <v>4268209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4268209</v>
      </c>
      <c r="X13" s="60">
        <v>4594000</v>
      </c>
      <c r="Y13" s="60">
        <v>-325791</v>
      </c>
      <c r="Z13" s="140">
        <v>-7.09</v>
      </c>
      <c r="AA13" s="155">
        <v>18376000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428340505</v>
      </c>
      <c r="F19" s="60">
        <v>428340505</v>
      </c>
      <c r="G19" s="60">
        <v>179977266</v>
      </c>
      <c r="H19" s="60">
        <v>2792501</v>
      </c>
      <c r="I19" s="60">
        <v>-23388736</v>
      </c>
      <c r="J19" s="60">
        <v>159381031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159381031</v>
      </c>
      <c r="X19" s="60">
        <v>107085126</v>
      </c>
      <c r="Y19" s="60">
        <v>52295905</v>
      </c>
      <c r="Z19" s="140">
        <v>48.84</v>
      </c>
      <c r="AA19" s="155">
        <v>428340505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42343800</v>
      </c>
      <c r="F20" s="54">
        <v>42343800</v>
      </c>
      <c r="G20" s="54">
        <v>0</v>
      </c>
      <c r="H20" s="54">
        <v>52189</v>
      </c>
      <c r="I20" s="54">
        <v>216416</v>
      </c>
      <c r="J20" s="54">
        <v>268605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268605</v>
      </c>
      <c r="X20" s="54">
        <v>10585950</v>
      </c>
      <c r="Y20" s="54">
        <v>-10317345</v>
      </c>
      <c r="Z20" s="184">
        <v>-97.46</v>
      </c>
      <c r="AA20" s="130">
        <v>42343800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535200855</v>
      </c>
      <c r="F22" s="190">
        <f t="shared" si="0"/>
        <v>535200855</v>
      </c>
      <c r="G22" s="190">
        <f t="shared" si="0"/>
        <v>179977266</v>
      </c>
      <c r="H22" s="190">
        <f t="shared" si="0"/>
        <v>5611282</v>
      </c>
      <c r="I22" s="190">
        <f t="shared" si="0"/>
        <v>-17151605</v>
      </c>
      <c r="J22" s="190">
        <f t="shared" si="0"/>
        <v>168436943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168436943</v>
      </c>
      <c r="X22" s="190">
        <f t="shared" si="0"/>
        <v>133800214</v>
      </c>
      <c r="Y22" s="190">
        <f t="shared" si="0"/>
        <v>34636729</v>
      </c>
      <c r="Z22" s="191">
        <f>+IF(X22&lt;&gt;0,+(Y22/X22)*100,0)</f>
        <v>25.88690104785632</v>
      </c>
      <c r="AA22" s="188">
        <f>SUM(AA5:AA21)</f>
        <v>535200855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216687600</v>
      </c>
      <c r="F25" s="60">
        <v>216687600</v>
      </c>
      <c r="G25" s="60">
        <v>15063525</v>
      </c>
      <c r="H25" s="60">
        <v>9012875</v>
      </c>
      <c r="I25" s="60">
        <v>21669397</v>
      </c>
      <c r="J25" s="60">
        <v>45745797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45745797</v>
      </c>
      <c r="X25" s="60">
        <v>54171900</v>
      </c>
      <c r="Y25" s="60">
        <v>-8426103</v>
      </c>
      <c r="Z25" s="140">
        <v>-15.55</v>
      </c>
      <c r="AA25" s="155">
        <v>216687600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7896000</v>
      </c>
      <c r="F26" s="60">
        <v>7896000</v>
      </c>
      <c r="G26" s="60">
        <v>779176</v>
      </c>
      <c r="H26" s="60">
        <v>779176</v>
      </c>
      <c r="I26" s="60">
        <v>688651</v>
      </c>
      <c r="J26" s="60">
        <v>2247003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2247003</v>
      </c>
      <c r="X26" s="60">
        <v>1974000</v>
      </c>
      <c r="Y26" s="60">
        <v>273003</v>
      </c>
      <c r="Z26" s="140">
        <v>13.83</v>
      </c>
      <c r="AA26" s="155">
        <v>7896000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31507505</v>
      </c>
      <c r="F27" s="60">
        <v>31507505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7876876</v>
      </c>
      <c r="Y27" s="60">
        <v>-7876876</v>
      </c>
      <c r="Z27" s="140">
        <v>-100</v>
      </c>
      <c r="AA27" s="155">
        <v>31507505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100299561</v>
      </c>
      <c r="F28" s="60">
        <v>100299561</v>
      </c>
      <c r="G28" s="60">
        <v>0</v>
      </c>
      <c r="H28" s="60">
        <v>0</v>
      </c>
      <c r="I28" s="60">
        <v>22700104</v>
      </c>
      <c r="J28" s="60">
        <v>22700104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22700104</v>
      </c>
      <c r="X28" s="60">
        <v>25074890</v>
      </c>
      <c r="Y28" s="60">
        <v>-2374786</v>
      </c>
      <c r="Z28" s="140">
        <v>-9.47</v>
      </c>
      <c r="AA28" s="155">
        <v>100299561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454700</v>
      </c>
      <c r="F29" s="60">
        <v>454700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113675</v>
      </c>
      <c r="Y29" s="60">
        <v>-113675</v>
      </c>
      <c r="Z29" s="140">
        <v>-100</v>
      </c>
      <c r="AA29" s="155">
        <v>454700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55000000</v>
      </c>
      <c r="F30" s="60">
        <v>55000000</v>
      </c>
      <c r="G30" s="60">
        <v>0</v>
      </c>
      <c r="H30" s="60">
        <v>0</v>
      </c>
      <c r="I30" s="60">
        <v>7381172</v>
      </c>
      <c r="J30" s="60">
        <v>7381172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7381172</v>
      </c>
      <c r="X30" s="60">
        <v>13750000</v>
      </c>
      <c r="Y30" s="60">
        <v>-6368828</v>
      </c>
      <c r="Z30" s="140">
        <v>-46.32</v>
      </c>
      <c r="AA30" s="155">
        <v>55000000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23020800</v>
      </c>
      <c r="F32" s="60">
        <v>23020800</v>
      </c>
      <c r="G32" s="60">
        <v>373074</v>
      </c>
      <c r="H32" s="60">
        <v>373074</v>
      </c>
      <c r="I32" s="60">
        <v>2414254</v>
      </c>
      <c r="J32" s="60">
        <v>3160402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3160402</v>
      </c>
      <c r="X32" s="60">
        <v>5755200</v>
      </c>
      <c r="Y32" s="60">
        <v>-2594798</v>
      </c>
      <c r="Z32" s="140">
        <v>-45.09</v>
      </c>
      <c r="AA32" s="155">
        <v>23020800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200753989</v>
      </c>
      <c r="F34" s="60">
        <v>200753989</v>
      </c>
      <c r="G34" s="60">
        <v>4201370</v>
      </c>
      <c r="H34" s="60">
        <v>189955</v>
      </c>
      <c r="I34" s="60">
        <v>26188395</v>
      </c>
      <c r="J34" s="60">
        <v>30579720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30579720</v>
      </c>
      <c r="X34" s="60">
        <v>50188497</v>
      </c>
      <c r="Y34" s="60">
        <v>-19608777</v>
      </c>
      <c r="Z34" s="140">
        <v>-39.07</v>
      </c>
      <c r="AA34" s="155">
        <v>200753989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635620155</v>
      </c>
      <c r="F36" s="190">
        <f t="shared" si="1"/>
        <v>635620155</v>
      </c>
      <c r="G36" s="190">
        <f t="shared" si="1"/>
        <v>20417145</v>
      </c>
      <c r="H36" s="190">
        <f t="shared" si="1"/>
        <v>10355080</v>
      </c>
      <c r="I36" s="190">
        <f t="shared" si="1"/>
        <v>81041973</v>
      </c>
      <c r="J36" s="190">
        <f t="shared" si="1"/>
        <v>111814198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111814198</v>
      </c>
      <c r="X36" s="190">
        <f t="shared" si="1"/>
        <v>158905038</v>
      </c>
      <c r="Y36" s="190">
        <f t="shared" si="1"/>
        <v>-47090840</v>
      </c>
      <c r="Z36" s="191">
        <f>+IF(X36&lt;&gt;0,+(Y36/X36)*100,0)</f>
        <v>-29.63457961603458</v>
      </c>
      <c r="AA36" s="188">
        <f>SUM(AA25:AA35)</f>
        <v>635620155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-100419300</v>
      </c>
      <c r="F38" s="106">
        <f t="shared" si="2"/>
        <v>-100419300</v>
      </c>
      <c r="G38" s="106">
        <f t="shared" si="2"/>
        <v>159560121</v>
      </c>
      <c r="H38" s="106">
        <f t="shared" si="2"/>
        <v>-4743798</v>
      </c>
      <c r="I38" s="106">
        <f t="shared" si="2"/>
        <v>-98193578</v>
      </c>
      <c r="J38" s="106">
        <f t="shared" si="2"/>
        <v>56622745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56622745</v>
      </c>
      <c r="X38" s="106">
        <f>IF(F22=F36,0,X22-X36)</f>
        <v>-25104824</v>
      </c>
      <c r="Y38" s="106">
        <f t="shared" si="2"/>
        <v>81727569</v>
      </c>
      <c r="Z38" s="201">
        <f>+IF(X38&lt;&gt;0,+(Y38/X38)*100,0)</f>
        <v>-325.5452776725302</v>
      </c>
      <c r="AA38" s="199">
        <f>+AA22-AA36</f>
        <v>-100419300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29716883</v>
      </c>
      <c r="H39" s="60">
        <v>0</v>
      </c>
      <c r="I39" s="60">
        <v>-7693124</v>
      </c>
      <c r="J39" s="60">
        <v>22023759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22023759</v>
      </c>
      <c r="X39" s="60">
        <v>0</v>
      </c>
      <c r="Y39" s="60">
        <v>22023759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-100419300</v>
      </c>
      <c r="F42" s="88">
        <f t="shared" si="3"/>
        <v>-100419300</v>
      </c>
      <c r="G42" s="88">
        <f t="shared" si="3"/>
        <v>189277004</v>
      </c>
      <c r="H42" s="88">
        <f t="shared" si="3"/>
        <v>-4743798</v>
      </c>
      <c r="I42" s="88">
        <f t="shared" si="3"/>
        <v>-105886702</v>
      </c>
      <c r="J42" s="88">
        <f t="shared" si="3"/>
        <v>78646504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78646504</v>
      </c>
      <c r="X42" s="88">
        <f t="shared" si="3"/>
        <v>-25104824</v>
      </c>
      <c r="Y42" s="88">
        <f t="shared" si="3"/>
        <v>103751328</v>
      </c>
      <c r="Z42" s="208">
        <f>+IF(X42&lt;&gt;0,+(Y42/X42)*100,0)</f>
        <v>-413.27247703469266</v>
      </c>
      <c r="AA42" s="206">
        <f>SUM(AA38:AA41)</f>
        <v>-100419300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-100419300</v>
      </c>
      <c r="F44" s="77">
        <f t="shared" si="4"/>
        <v>-100419300</v>
      </c>
      <c r="G44" s="77">
        <f t="shared" si="4"/>
        <v>189277004</v>
      </c>
      <c r="H44" s="77">
        <f t="shared" si="4"/>
        <v>-4743798</v>
      </c>
      <c r="I44" s="77">
        <f t="shared" si="4"/>
        <v>-105886702</v>
      </c>
      <c r="J44" s="77">
        <f t="shared" si="4"/>
        <v>78646504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78646504</v>
      </c>
      <c r="X44" s="77">
        <f t="shared" si="4"/>
        <v>-25104824</v>
      </c>
      <c r="Y44" s="77">
        <f t="shared" si="4"/>
        <v>103751328</v>
      </c>
      <c r="Z44" s="212">
        <f>+IF(X44&lt;&gt;0,+(Y44/X44)*100,0)</f>
        <v>-413.27247703469266</v>
      </c>
      <c r="AA44" s="210">
        <f>+AA42-AA43</f>
        <v>-100419300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-100419300</v>
      </c>
      <c r="F46" s="88">
        <f t="shared" si="5"/>
        <v>-100419300</v>
      </c>
      <c r="G46" s="88">
        <f t="shared" si="5"/>
        <v>189277004</v>
      </c>
      <c r="H46" s="88">
        <f t="shared" si="5"/>
        <v>-4743798</v>
      </c>
      <c r="I46" s="88">
        <f t="shared" si="5"/>
        <v>-105886702</v>
      </c>
      <c r="J46" s="88">
        <f t="shared" si="5"/>
        <v>78646504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78646504</v>
      </c>
      <c r="X46" s="88">
        <f t="shared" si="5"/>
        <v>-25104824</v>
      </c>
      <c r="Y46" s="88">
        <f t="shared" si="5"/>
        <v>103751328</v>
      </c>
      <c r="Z46" s="208">
        <f>+IF(X46&lt;&gt;0,+(Y46/X46)*100,0)</f>
        <v>-413.27247703469266</v>
      </c>
      <c r="AA46" s="206">
        <f>SUM(AA44:AA45)</f>
        <v>-100419300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-100419300</v>
      </c>
      <c r="F48" s="219">
        <f t="shared" si="6"/>
        <v>-100419300</v>
      </c>
      <c r="G48" s="219">
        <f t="shared" si="6"/>
        <v>189277004</v>
      </c>
      <c r="H48" s="220">
        <f t="shared" si="6"/>
        <v>-4743798</v>
      </c>
      <c r="I48" s="220">
        <f t="shared" si="6"/>
        <v>-105886702</v>
      </c>
      <c r="J48" s="220">
        <f t="shared" si="6"/>
        <v>78646504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78646504</v>
      </c>
      <c r="X48" s="220">
        <f t="shared" si="6"/>
        <v>-25104824</v>
      </c>
      <c r="Y48" s="220">
        <f t="shared" si="6"/>
        <v>103751328</v>
      </c>
      <c r="Z48" s="221">
        <f>+IF(X48&lt;&gt;0,+(Y48/X48)*100,0)</f>
        <v>-413.27247703469266</v>
      </c>
      <c r="AA48" s="222">
        <f>SUM(AA46:AA47)</f>
        <v>-100419300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18680000</v>
      </c>
      <c r="F5" s="100">
        <f t="shared" si="0"/>
        <v>18680000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4670000</v>
      </c>
      <c r="Y5" s="100">
        <f t="shared" si="0"/>
        <v>-4670000</v>
      </c>
      <c r="Z5" s="137">
        <f>+IF(X5&lt;&gt;0,+(Y5/X5)*100,0)</f>
        <v>-100</v>
      </c>
      <c r="AA5" s="153">
        <f>SUM(AA6:AA8)</f>
        <v>18680000</v>
      </c>
    </row>
    <row r="6" spans="1:27" ht="13.5">
      <c r="A6" s="138" t="s">
        <v>75</v>
      </c>
      <c r="B6" s="136"/>
      <c r="C6" s="155"/>
      <c r="D6" s="155"/>
      <c r="E6" s="156">
        <v>150000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37500</v>
      </c>
      <c r="Y6" s="60">
        <v>-37500</v>
      </c>
      <c r="Z6" s="140">
        <v>-100</v>
      </c>
      <c r="AA6" s="62">
        <v>150000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18530000</v>
      </c>
      <c r="F8" s="60">
        <v>18530000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4632500</v>
      </c>
      <c r="Y8" s="60">
        <v>-4632500</v>
      </c>
      <c r="Z8" s="140">
        <v>-100</v>
      </c>
      <c r="AA8" s="62">
        <v>18530000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1500000</v>
      </c>
      <c r="F9" s="100">
        <f t="shared" si="1"/>
        <v>1500000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375000</v>
      </c>
      <c r="Y9" s="100">
        <f t="shared" si="1"/>
        <v>-375000</v>
      </c>
      <c r="Z9" s="137">
        <f>+IF(X9&lt;&gt;0,+(Y9/X9)*100,0)</f>
        <v>-100</v>
      </c>
      <c r="AA9" s="102">
        <f>SUM(AA10:AA14)</f>
        <v>1500000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375000</v>
      </c>
      <c r="Y12" s="60">
        <v>-375000</v>
      </c>
      <c r="Z12" s="140">
        <v>-100</v>
      </c>
      <c r="AA12" s="62">
        <v>1500000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12835000</v>
      </c>
      <c r="F15" s="100">
        <f t="shared" si="2"/>
        <v>12835000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3208750</v>
      </c>
      <c r="Y15" s="100">
        <f t="shared" si="2"/>
        <v>-3208750</v>
      </c>
      <c r="Z15" s="137">
        <f>+IF(X15&lt;&gt;0,+(Y15/X15)*100,0)</f>
        <v>-100</v>
      </c>
      <c r="AA15" s="102">
        <f>SUM(AA16:AA18)</f>
        <v>12835000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12835000</v>
      </c>
      <c r="F18" s="60">
        <v>12835000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3208750</v>
      </c>
      <c r="Y18" s="60">
        <v>-3208750</v>
      </c>
      <c r="Z18" s="140">
        <v>-100</v>
      </c>
      <c r="AA18" s="62">
        <v>12835000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239638145</v>
      </c>
      <c r="F19" s="100">
        <f t="shared" si="3"/>
        <v>239638145</v>
      </c>
      <c r="G19" s="100">
        <f t="shared" si="3"/>
        <v>3276183</v>
      </c>
      <c r="H19" s="100">
        <f t="shared" si="3"/>
        <v>2136915</v>
      </c>
      <c r="I19" s="100">
        <f t="shared" si="3"/>
        <v>1057813</v>
      </c>
      <c r="J19" s="100">
        <f t="shared" si="3"/>
        <v>6470911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6470911</v>
      </c>
      <c r="X19" s="100">
        <f t="shared" si="3"/>
        <v>59909536</v>
      </c>
      <c r="Y19" s="100">
        <f t="shared" si="3"/>
        <v>-53438625</v>
      </c>
      <c r="Z19" s="137">
        <f>+IF(X19&lt;&gt;0,+(Y19/X19)*100,0)</f>
        <v>-89.19886309919008</v>
      </c>
      <c r="AA19" s="102">
        <f>SUM(AA20:AA23)</f>
        <v>239638145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239638145</v>
      </c>
      <c r="F21" s="60">
        <v>239638145</v>
      </c>
      <c r="G21" s="60">
        <v>3276183</v>
      </c>
      <c r="H21" s="60">
        <v>2136915</v>
      </c>
      <c r="I21" s="60">
        <v>1057813</v>
      </c>
      <c r="J21" s="60">
        <v>6470911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6470911</v>
      </c>
      <c r="X21" s="60">
        <v>59909536</v>
      </c>
      <c r="Y21" s="60">
        <v>-53438625</v>
      </c>
      <c r="Z21" s="140">
        <v>-89.2</v>
      </c>
      <c r="AA21" s="62">
        <v>239638145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272653145</v>
      </c>
      <c r="F25" s="219">
        <f t="shared" si="4"/>
        <v>272653145</v>
      </c>
      <c r="G25" s="219">
        <f t="shared" si="4"/>
        <v>3276183</v>
      </c>
      <c r="H25" s="219">
        <f t="shared" si="4"/>
        <v>2136915</v>
      </c>
      <c r="I25" s="219">
        <f t="shared" si="4"/>
        <v>1057813</v>
      </c>
      <c r="J25" s="219">
        <f t="shared" si="4"/>
        <v>6470911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6470911</v>
      </c>
      <c r="X25" s="219">
        <f t="shared" si="4"/>
        <v>68163286</v>
      </c>
      <c r="Y25" s="219">
        <f t="shared" si="4"/>
        <v>-61692375</v>
      </c>
      <c r="Z25" s="231">
        <f>+IF(X25&lt;&gt;0,+(Y25/X25)*100,0)</f>
        <v>-90.50675021741176</v>
      </c>
      <c r="AA25" s="232">
        <f>+AA5+AA9+AA15+AA19+AA24</f>
        <v>272653145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272653145</v>
      </c>
      <c r="F28" s="60">
        <v>272653145</v>
      </c>
      <c r="G28" s="60">
        <v>3276183</v>
      </c>
      <c r="H28" s="60">
        <v>2136915</v>
      </c>
      <c r="I28" s="60">
        <v>1057813</v>
      </c>
      <c r="J28" s="60">
        <v>6470911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6470911</v>
      </c>
      <c r="X28" s="60">
        <v>68163286</v>
      </c>
      <c r="Y28" s="60">
        <v>-61692375</v>
      </c>
      <c r="Z28" s="140">
        <v>-90.51</v>
      </c>
      <c r="AA28" s="155">
        <v>272653145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272653145</v>
      </c>
      <c r="F32" s="77">
        <f t="shared" si="5"/>
        <v>272653145</v>
      </c>
      <c r="G32" s="77">
        <f t="shared" si="5"/>
        <v>3276183</v>
      </c>
      <c r="H32" s="77">
        <f t="shared" si="5"/>
        <v>2136915</v>
      </c>
      <c r="I32" s="77">
        <f t="shared" si="5"/>
        <v>1057813</v>
      </c>
      <c r="J32" s="77">
        <f t="shared" si="5"/>
        <v>6470911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6470911</v>
      </c>
      <c r="X32" s="77">
        <f t="shared" si="5"/>
        <v>68163286</v>
      </c>
      <c r="Y32" s="77">
        <f t="shared" si="5"/>
        <v>-61692375</v>
      </c>
      <c r="Z32" s="212">
        <f>+IF(X32&lt;&gt;0,+(Y32/X32)*100,0)</f>
        <v>-90.50675021741176</v>
      </c>
      <c r="AA32" s="79">
        <f>SUM(AA28:AA31)</f>
        <v>272653145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272653145</v>
      </c>
      <c r="F36" s="220">
        <f t="shared" si="6"/>
        <v>272653145</v>
      </c>
      <c r="G36" s="220">
        <f t="shared" si="6"/>
        <v>3276183</v>
      </c>
      <c r="H36" s="220">
        <f t="shared" si="6"/>
        <v>2136915</v>
      </c>
      <c r="I36" s="220">
        <f t="shared" si="6"/>
        <v>1057813</v>
      </c>
      <c r="J36" s="220">
        <f t="shared" si="6"/>
        <v>6470911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6470911</v>
      </c>
      <c r="X36" s="220">
        <f t="shared" si="6"/>
        <v>68163286</v>
      </c>
      <c r="Y36" s="220">
        <f t="shared" si="6"/>
        <v>-61692375</v>
      </c>
      <c r="Z36" s="221">
        <f>+IF(X36&lt;&gt;0,+(Y36/X36)*100,0)</f>
        <v>-90.50675021741176</v>
      </c>
      <c r="AA36" s="239">
        <f>SUM(AA32:AA35)</f>
        <v>272653145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10578800</v>
      </c>
      <c r="F6" s="60">
        <v>10578800</v>
      </c>
      <c r="G6" s="60">
        <v>64997735</v>
      </c>
      <c r="H6" s="60">
        <v>3494968</v>
      </c>
      <c r="I6" s="60">
        <v>7479570</v>
      </c>
      <c r="J6" s="60">
        <v>7479570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7479570</v>
      </c>
      <c r="X6" s="60">
        <v>2644700</v>
      </c>
      <c r="Y6" s="60">
        <v>4834870</v>
      </c>
      <c r="Z6" s="140">
        <v>182.81</v>
      </c>
      <c r="AA6" s="62">
        <v>10578800</v>
      </c>
    </row>
    <row r="7" spans="1:27" ht="13.5">
      <c r="A7" s="249" t="s">
        <v>144</v>
      </c>
      <c r="B7" s="182"/>
      <c r="C7" s="155"/>
      <c r="D7" s="155"/>
      <c r="E7" s="59">
        <v>367520000</v>
      </c>
      <c r="F7" s="60">
        <v>367520000</v>
      </c>
      <c r="G7" s="60">
        <v>358970180</v>
      </c>
      <c r="H7" s="60">
        <v>381736787</v>
      </c>
      <c r="I7" s="60">
        <v>338238134</v>
      </c>
      <c r="J7" s="60">
        <v>338238134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338238134</v>
      </c>
      <c r="X7" s="60">
        <v>91880000</v>
      </c>
      <c r="Y7" s="60">
        <v>246358134</v>
      </c>
      <c r="Z7" s="140">
        <v>268.13</v>
      </c>
      <c r="AA7" s="62">
        <v>367520000</v>
      </c>
    </row>
    <row r="8" spans="1:27" ht="13.5">
      <c r="A8" s="249" t="s">
        <v>145</v>
      </c>
      <c r="B8" s="182"/>
      <c r="C8" s="155"/>
      <c r="D8" s="155"/>
      <c r="E8" s="59">
        <v>135283889</v>
      </c>
      <c r="F8" s="60">
        <v>135283889</v>
      </c>
      <c r="G8" s="60">
        <v>74177199</v>
      </c>
      <c r="H8" s="60">
        <v>7821701</v>
      </c>
      <c r="I8" s="60">
        <v>7821705</v>
      </c>
      <c r="J8" s="60">
        <v>7821705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7821705</v>
      </c>
      <c r="X8" s="60">
        <v>33820972</v>
      </c>
      <c r="Y8" s="60">
        <v>-25999267</v>
      </c>
      <c r="Z8" s="140">
        <v>-76.87</v>
      </c>
      <c r="AA8" s="62">
        <v>135283889</v>
      </c>
    </row>
    <row r="9" spans="1:27" ht="13.5">
      <c r="A9" s="249" t="s">
        <v>146</v>
      </c>
      <c r="B9" s="182"/>
      <c r="C9" s="155"/>
      <c r="D9" s="155"/>
      <c r="E9" s="59">
        <v>6022178</v>
      </c>
      <c r="F9" s="60">
        <v>6022178</v>
      </c>
      <c r="G9" s="60">
        <v>40141249</v>
      </c>
      <c r="H9" s="60">
        <v>4937561</v>
      </c>
      <c r="I9" s="60">
        <v>40763867</v>
      </c>
      <c r="J9" s="60">
        <v>40763867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40763867</v>
      </c>
      <c r="X9" s="60">
        <v>1505545</v>
      </c>
      <c r="Y9" s="60">
        <v>39258322</v>
      </c>
      <c r="Z9" s="140">
        <v>2607.58</v>
      </c>
      <c r="AA9" s="62">
        <v>6022178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1572283</v>
      </c>
      <c r="F11" s="60">
        <v>1572283</v>
      </c>
      <c r="G11" s="60">
        <v>3583219</v>
      </c>
      <c r="H11" s="60">
        <v>3528586</v>
      </c>
      <c r="I11" s="60">
        <v>3555119</v>
      </c>
      <c r="J11" s="60">
        <v>3555119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3555119</v>
      </c>
      <c r="X11" s="60">
        <v>393071</v>
      </c>
      <c r="Y11" s="60">
        <v>3162048</v>
      </c>
      <c r="Z11" s="140">
        <v>804.45</v>
      </c>
      <c r="AA11" s="62">
        <v>1572283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520977150</v>
      </c>
      <c r="F12" s="73">
        <f t="shared" si="0"/>
        <v>520977150</v>
      </c>
      <c r="G12" s="73">
        <f t="shared" si="0"/>
        <v>541869582</v>
      </c>
      <c r="H12" s="73">
        <f t="shared" si="0"/>
        <v>401519603</v>
      </c>
      <c r="I12" s="73">
        <f t="shared" si="0"/>
        <v>397858395</v>
      </c>
      <c r="J12" s="73">
        <f t="shared" si="0"/>
        <v>397858395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397858395</v>
      </c>
      <c r="X12" s="73">
        <f t="shared" si="0"/>
        <v>130244288</v>
      </c>
      <c r="Y12" s="73">
        <f t="shared" si="0"/>
        <v>267614107</v>
      </c>
      <c r="Z12" s="170">
        <f>+IF(X12&lt;&gt;0,+(Y12/X12)*100,0)</f>
        <v>205.47089711911207</v>
      </c>
      <c r="AA12" s="74">
        <f>SUM(AA6:AA11)</f>
        <v>520977150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1672824569</v>
      </c>
      <c r="F19" s="60">
        <v>1672824569</v>
      </c>
      <c r="G19" s="60">
        <v>1275020689</v>
      </c>
      <c r="H19" s="60">
        <v>1275020688</v>
      </c>
      <c r="I19" s="60">
        <v>1520792813</v>
      </c>
      <c r="J19" s="60">
        <v>1520792813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1520792813</v>
      </c>
      <c r="X19" s="60">
        <v>418206142</v>
      </c>
      <c r="Y19" s="60">
        <v>1102586671</v>
      </c>
      <c r="Z19" s="140">
        <v>263.65</v>
      </c>
      <c r="AA19" s="62">
        <v>1672824569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>
        <v>1479129</v>
      </c>
      <c r="H22" s="60">
        <v>1479129</v>
      </c>
      <c r="I22" s="60">
        <v>674028</v>
      </c>
      <c r="J22" s="60">
        <v>674028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674028</v>
      </c>
      <c r="X22" s="60"/>
      <c r="Y22" s="60">
        <v>674028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1672824569</v>
      </c>
      <c r="F24" s="77">
        <f t="shared" si="1"/>
        <v>1672824569</v>
      </c>
      <c r="G24" s="77">
        <f t="shared" si="1"/>
        <v>1276499818</v>
      </c>
      <c r="H24" s="77">
        <f t="shared" si="1"/>
        <v>1276499817</v>
      </c>
      <c r="I24" s="77">
        <f t="shared" si="1"/>
        <v>1521466841</v>
      </c>
      <c r="J24" s="77">
        <f t="shared" si="1"/>
        <v>1521466841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1521466841</v>
      </c>
      <c r="X24" s="77">
        <f t="shared" si="1"/>
        <v>418206142</v>
      </c>
      <c r="Y24" s="77">
        <f t="shared" si="1"/>
        <v>1103260699</v>
      </c>
      <c r="Z24" s="212">
        <f>+IF(X24&lt;&gt;0,+(Y24/X24)*100,0)</f>
        <v>263.807866073856</v>
      </c>
      <c r="AA24" s="79">
        <f>SUM(AA15:AA23)</f>
        <v>1672824569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2193801719</v>
      </c>
      <c r="F25" s="73">
        <f t="shared" si="2"/>
        <v>2193801719</v>
      </c>
      <c r="G25" s="73">
        <f t="shared" si="2"/>
        <v>1818369400</v>
      </c>
      <c r="H25" s="73">
        <f t="shared" si="2"/>
        <v>1678019420</v>
      </c>
      <c r="I25" s="73">
        <f t="shared" si="2"/>
        <v>1919325236</v>
      </c>
      <c r="J25" s="73">
        <f t="shared" si="2"/>
        <v>1919325236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1919325236</v>
      </c>
      <c r="X25" s="73">
        <f t="shared" si="2"/>
        <v>548450430</v>
      </c>
      <c r="Y25" s="73">
        <f t="shared" si="2"/>
        <v>1370874806</v>
      </c>
      <c r="Z25" s="170">
        <f>+IF(X25&lt;&gt;0,+(Y25/X25)*100,0)</f>
        <v>249.95418564992283</v>
      </c>
      <c r="AA25" s="74">
        <f>+AA12+AA24</f>
        <v>2193801719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3528818</v>
      </c>
      <c r="H30" s="60"/>
      <c r="I30" s="60">
        <v>1104875</v>
      </c>
      <c r="J30" s="60">
        <v>1104875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1104875</v>
      </c>
      <c r="X30" s="60"/>
      <c r="Y30" s="60">
        <v>1104875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70666010</v>
      </c>
      <c r="F32" s="60">
        <v>70666010</v>
      </c>
      <c r="G32" s="60">
        <v>302742458</v>
      </c>
      <c r="H32" s="60">
        <v>90138249</v>
      </c>
      <c r="I32" s="60">
        <v>189043664</v>
      </c>
      <c r="J32" s="60">
        <v>189043664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189043664</v>
      </c>
      <c r="X32" s="60">
        <v>17666503</v>
      </c>
      <c r="Y32" s="60">
        <v>171377161</v>
      </c>
      <c r="Z32" s="140">
        <v>970.07</v>
      </c>
      <c r="AA32" s="62">
        <v>70666010</v>
      </c>
    </row>
    <row r="33" spans="1:27" ht="13.5">
      <c r="A33" s="249" t="s">
        <v>165</v>
      </c>
      <c r="B33" s="182"/>
      <c r="C33" s="155"/>
      <c r="D33" s="155"/>
      <c r="E33" s="59">
        <v>11551350</v>
      </c>
      <c r="F33" s="60">
        <v>11551350</v>
      </c>
      <c r="G33" s="60">
        <v>4277600</v>
      </c>
      <c r="H33" s="60">
        <v>14726819</v>
      </c>
      <c r="I33" s="60">
        <v>8755134</v>
      </c>
      <c r="J33" s="60">
        <v>8755134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8755134</v>
      </c>
      <c r="X33" s="60">
        <v>2887838</v>
      </c>
      <c r="Y33" s="60">
        <v>5867296</v>
      </c>
      <c r="Z33" s="140">
        <v>203.17</v>
      </c>
      <c r="AA33" s="62">
        <v>11551350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82217360</v>
      </c>
      <c r="F34" s="73">
        <f t="shared" si="3"/>
        <v>82217360</v>
      </c>
      <c r="G34" s="73">
        <f t="shared" si="3"/>
        <v>310548876</v>
      </c>
      <c r="H34" s="73">
        <f t="shared" si="3"/>
        <v>104865068</v>
      </c>
      <c r="I34" s="73">
        <f t="shared" si="3"/>
        <v>198903673</v>
      </c>
      <c r="J34" s="73">
        <f t="shared" si="3"/>
        <v>198903673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198903673</v>
      </c>
      <c r="X34" s="73">
        <f t="shared" si="3"/>
        <v>20554341</v>
      </c>
      <c r="Y34" s="73">
        <f t="shared" si="3"/>
        <v>178349332</v>
      </c>
      <c r="Z34" s="170">
        <f>+IF(X34&lt;&gt;0,+(Y34/X34)*100,0)</f>
        <v>867.6966680663711</v>
      </c>
      <c r="AA34" s="74">
        <f>SUM(AA29:AA33)</f>
        <v>82217360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15151657</v>
      </c>
      <c r="F38" s="60">
        <v>15151657</v>
      </c>
      <c r="G38" s="60">
        <v>9523000</v>
      </c>
      <c r="H38" s="60">
        <v>9523000</v>
      </c>
      <c r="I38" s="60">
        <v>14125557</v>
      </c>
      <c r="J38" s="60">
        <v>14125557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14125557</v>
      </c>
      <c r="X38" s="60">
        <v>3787914</v>
      </c>
      <c r="Y38" s="60">
        <v>10337643</v>
      </c>
      <c r="Z38" s="140">
        <v>272.91</v>
      </c>
      <c r="AA38" s="62">
        <v>15151657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15151657</v>
      </c>
      <c r="F39" s="77">
        <f t="shared" si="4"/>
        <v>15151657</v>
      </c>
      <c r="G39" s="77">
        <f t="shared" si="4"/>
        <v>9523000</v>
      </c>
      <c r="H39" s="77">
        <f t="shared" si="4"/>
        <v>9523000</v>
      </c>
      <c r="I39" s="77">
        <f t="shared" si="4"/>
        <v>14125557</v>
      </c>
      <c r="J39" s="77">
        <f t="shared" si="4"/>
        <v>14125557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14125557</v>
      </c>
      <c r="X39" s="77">
        <f t="shared" si="4"/>
        <v>3787914</v>
      </c>
      <c r="Y39" s="77">
        <f t="shared" si="4"/>
        <v>10337643</v>
      </c>
      <c r="Z39" s="212">
        <f>+IF(X39&lt;&gt;0,+(Y39/X39)*100,0)</f>
        <v>272.91123821712955</v>
      </c>
      <c r="AA39" s="79">
        <f>SUM(AA37:AA38)</f>
        <v>15151657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97369017</v>
      </c>
      <c r="F40" s="73">
        <f t="shared" si="5"/>
        <v>97369017</v>
      </c>
      <c r="G40" s="73">
        <f t="shared" si="5"/>
        <v>320071876</v>
      </c>
      <c r="H40" s="73">
        <f t="shared" si="5"/>
        <v>114388068</v>
      </c>
      <c r="I40" s="73">
        <f t="shared" si="5"/>
        <v>213029230</v>
      </c>
      <c r="J40" s="73">
        <f t="shared" si="5"/>
        <v>213029230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213029230</v>
      </c>
      <c r="X40" s="73">
        <f t="shared" si="5"/>
        <v>24342255</v>
      </c>
      <c r="Y40" s="73">
        <f t="shared" si="5"/>
        <v>188686975</v>
      </c>
      <c r="Z40" s="170">
        <f>+IF(X40&lt;&gt;0,+(Y40/X40)*100,0)</f>
        <v>775.1417237228022</v>
      </c>
      <c r="AA40" s="74">
        <f>+AA34+AA39</f>
        <v>97369017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2096432702</v>
      </c>
      <c r="F42" s="259">
        <f t="shared" si="6"/>
        <v>2096432702</v>
      </c>
      <c r="G42" s="259">
        <f t="shared" si="6"/>
        <v>1498297524</v>
      </c>
      <c r="H42" s="259">
        <f t="shared" si="6"/>
        <v>1563631352</v>
      </c>
      <c r="I42" s="259">
        <f t="shared" si="6"/>
        <v>1706296006</v>
      </c>
      <c r="J42" s="259">
        <f t="shared" si="6"/>
        <v>1706296006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1706296006</v>
      </c>
      <c r="X42" s="259">
        <f t="shared" si="6"/>
        <v>524108175</v>
      </c>
      <c r="Y42" s="259">
        <f t="shared" si="6"/>
        <v>1182187831</v>
      </c>
      <c r="Z42" s="260">
        <f>+IF(X42&lt;&gt;0,+(Y42/X42)*100,0)</f>
        <v>225.56179952735903</v>
      </c>
      <c r="AA42" s="261">
        <f>+AA25-AA40</f>
        <v>2096432702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2094444704</v>
      </c>
      <c r="F45" s="60">
        <v>2094444704</v>
      </c>
      <c r="G45" s="60">
        <v>1496309525</v>
      </c>
      <c r="H45" s="60">
        <v>1561643354</v>
      </c>
      <c r="I45" s="60">
        <v>1704308007</v>
      </c>
      <c r="J45" s="60">
        <v>1704308007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1704308007</v>
      </c>
      <c r="X45" s="60">
        <v>523611176</v>
      </c>
      <c r="Y45" s="60">
        <v>1180696831</v>
      </c>
      <c r="Z45" s="139">
        <v>225.49</v>
      </c>
      <c r="AA45" s="62">
        <v>2094444704</v>
      </c>
    </row>
    <row r="46" spans="1:27" ht="13.5">
      <c r="A46" s="249" t="s">
        <v>171</v>
      </c>
      <c r="B46" s="182"/>
      <c r="C46" s="155"/>
      <c r="D46" s="155"/>
      <c r="E46" s="59">
        <v>1987998</v>
      </c>
      <c r="F46" s="60">
        <v>1987998</v>
      </c>
      <c r="G46" s="60">
        <v>1987998</v>
      </c>
      <c r="H46" s="60">
        <v>1987998</v>
      </c>
      <c r="I46" s="60">
        <v>1987998</v>
      </c>
      <c r="J46" s="60">
        <v>1987998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1987998</v>
      </c>
      <c r="X46" s="60">
        <v>497000</v>
      </c>
      <c r="Y46" s="60">
        <v>1490998</v>
      </c>
      <c r="Z46" s="139">
        <v>300</v>
      </c>
      <c r="AA46" s="62">
        <v>1987998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2096432702</v>
      </c>
      <c r="F48" s="219">
        <f t="shared" si="7"/>
        <v>2096432702</v>
      </c>
      <c r="G48" s="219">
        <f t="shared" si="7"/>
        <v>1498297523</v>
      </c>
      <c r="H48" s="219">
        <f t="shared" si="7"/>
        <v>1563631352</v>
      </c>
      <c r="I48" s="219">
        <f t="shared" si="7"/>
        <v>1706296005</v>
      </c>
      <c r="J48" s="219">
        <f t="shared" si="7"/>
        <v>1706296005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1706296005</v>
      </c>
      <c r="X48" s="219">
        <f t="shared" si="7"/>
        <v>524108176</v>
      </c>
      <c r="Y48" s="219">
        <f t="shared" si="7"/>
        <v>1182187829</v>
      </c>
      <c r="Z48" s="265">
        <f>+IF(X48&lt;&gt;0,+(Y48/X48)*100,0)</f>
        <v>225.5617987153858</v>
      </c>
      <c r="AA48" s="232">
        <f>SUM(AA45:AA47)</f>
        <v>2096432702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42343800</v>
      </c>
      <c r="F6" s="60">
        <v>42343800</v>
      </c>
      <c r="G6" s="60"/>
      <c r="H6" s="60"/>
      <c r="I6" s="60">
        <v>268605</v>
      </c>
      <c r="J6" s="60">
        <v>268605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268605</v>
      </c>
      <c r="X6" s="60">
        <v>10585950</v>
      </c>
      <c r="Y6" s="60">
        <v>-10317345</v>
      </c>
      <c r="Z6" s="140">
        <v>-97.46</v>
      </c>
      <c r="AA6" s="62">
        <v>42343800</v>
      </c>
    </row>
    <row r="7" spans="1:27" ht="13.5">
      <c r="A7" s="249" t="s">
        <v>178</v>
      </c>
      <c r="B7" s="182"/>
      <c r="C7" s="155"/>
      <c r="D7" s="155"/>
      <c r="E7" s="59">
        <v>428340504</v>
      </c>
      <c r="F7" s="60">
        <v>428340504</v>
      </c>
      <c r="G7" s="60">
        <v>183065000</v>
      </c>
      <c r="H7" s="60">
        <v>2792502</v>
      </c>
      <c r="I7" s="60">
        <v>-22002060</v>
      </c>
      <c r="J7" s="60">
        <v>163855442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163855442</v>
      </c>
      <c r="X7" s="60">
        <v>107085126</v>
      </c>
      <c r="Y7" s="60">
        <v>56770316</v>
      </c>
      <c r="Z7" s="140">
        <v>53.01</v>
      </c>
      <c r="AA7" s="62">
        <v>428340504</v>
      </c>
    </row>
    <row r="8" spans="1:27" ht="13.5">
      <c r="A8" s="249" t="s">
        <v>179</v>
      </c>
      <c r="B8" s="182"/>
      <c r="C8" s="155"/>
      <c r="D8" s="155"/>
      <c r="E8" s="59">
        <v>272803140</v>
      </c>
      <c r="F8" s="60">
        <v>272803140</v>
      </c>
      <c r="G8" s="60">
        <v>45829000</v>
      </c>
      <c r="H8" s="60"/>
      <c r="I8" s="60">
        <v>22423759</v>
      </c>
      <c r="J8" s="60">
        <v>68252759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68252759</v>
      </c>
      <c r="X8" s="60">
        <v>68200785</v>
      </c>
      <c r="Y8" s="60">
        <v>51974</v>
      </c>
      <c r="Z8" s="140">
        <v>0.08</v>
      </c>
      <c r="AA8" s="62">
        <v>272803140</v>
      </c>
    </row>
    <row r="9" spans="1:27" ht="13.5">
      <c r="A9" s="249" t="s">
        <v>180</v>
      </c>
      <c r="B9" s="182"/>
      <c r="C9" s="155"/>
      <c r="D9" s="155"/>
      <c r="E9" s="59">
        <v>18375996</v>
      </c>
      <c r="F9" s="60">
        <v>18375996</v>
      </c>
      <c r="G9" s="60"/>
      <c r="H9" s="60">
        <v>2766592</v>
      </c>
      <c r="I9" s="60">
        <v>1501617</v>
      </c>
      <c r="J9" s="60">
        <v>4268209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4268209</v>
      </c>
      <c r="X9" s="60">
        <v>4593999</v>
      </c>
      <c r="Y9" s="60">
        <v>-325790</v>
      </c>
      <c r="Z9" s="140">
        <v>-7.09</v>
      </c>
      <c r="AA9" s="62">
        <v>18375996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-534865883</v>
      </c>
      <c r="F12" s="60">
        <v>-534865883</v>
      </c>
      <c r="G12" s="60">
        <v>-39150331</v>
      </c>
      <c r="H12" s="60">
        <v>-31391973</v>
      </c>
      <c r="I12" s="60">
        <v>-38607796</v>
      </c>
      <c r="J12" s="60">
        <v>-109150100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-109150100</v>
      </c>
      <c r="X12" s="60">
        <v>-130812573</v>
      </c>
      <c r="Y12" s="60">
        <v>21662473</v>
      </c>
      <c r="Z12" s="140">
        <v>-16.56</v>
      </c>
      <c r="AA12" s="62">
        <v>-534865883</v>
      </c>
    </row>
    <row r="13" spans="1:27" ht="13.5">
      <c r="A13" s="249" t="s">
        <v>40</v>
      </c>
      <c r="B13" s="182"/>
      <c r="C13" s="155"/>
      <c r="D13" s="155"/>
      <c r="E13" s="59">
        <v>-454700</v>
      </c>
      <c r="F13" s="60">
        <v>-454700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-454700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226542857</v>
      </c>
      <c r="F15" s="73">
        <f t="shared" si="0"/>
        <v>226542857</v>
      </c>
      <c r="G15" s="73">
        <f t="shared" si="0"/>
        <v>189743669</v>
      </c>
      <c r="H15" s="73">
        <f t="shared" si="0"/>
        <v>-25832879</v>
      </c>
      <c r="I15" s="73">
        <f t="shared" si="0"/>
        <v>-36415875</v>
      </c>
      <c r="J15" s="73">
        <f t="shared" si="0"/>
        <v>127494915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127494915</v>
      </c>
      <c r="X15" s="73">
        <f t="shared" si="0"/>
        <v>59653287</v>
      </c>
      <c r="Y15" s="73">
        <f t="shared" si="0"/>
        <v>67841628</v>
      </c>
      <c r="Z15" s="170">
        <f>+IF(X15&lt;&gt;0,+(Y15/X15)*100,0)</f>
        <v>113.72655458197968</v>
      </c>
      <c r="AA15" s="74">
        <f>SUM(AA6:AA14)</f>
        <v>226542857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20292583</v>
      </c>
      <c r="F20" s="159">
        <v>20292583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20292583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-272803140</v>
      </c>
      <c r="F24" s="60">
        <v>-272803140</v>
      </c>
      <c r="G24" s="60">
        <v>-3276183</v>
      </c>
      <c r="H24" s="60">
        <v>-2136915</v>
      </c>
      <c r="I24" s="60">
        <v>-41270028</v>
      </c>
      <c r="J24" s="60">
        <v>-46683126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-46683126</v>
      </c>
      <c r="X24" s="60">
        <v>-68200785</v>
      </c>
      <c r="Y24" s="60">
        <v>21517659</v>
      </c>
      <c r="Z24" s="140">
        <v>-31.55</v>
      </c>
      <c r="AA24" s="62">
        <v>-272803140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-252510557</v>
      </c>
      <c r="F25" s="73">
        <f t="shared" si="1"/>
        <v>-252510557</v>
      </c>
      <c r="G25" s="73">
        <f t="shared" si="1"/>
        <v>-3276183</v>
      </c>
      <c r="H25" s="73">
        <f t="shared" si="1"/>
        <v>-2136915</v>
      </c>
      <c r="I25" s="73">
        <f t="shared" si="1"/>
        <v>-41270028</v>
      </c>
      <c r="J25" s="73">
        <f t="shared" si="1"/>
        <v>-46683126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-46683126</v>
      </c>
      <c r="X25" s="73">
        <f t="shared" si="1"/>
        <v>-68200785</v>
      </c>
      <c r="Y25" s="73">
        <f t="shared" si="1"/>
        <v>21517659</v>
      </c>
      <c r="Z25" s="170">
        <f>+IF(X25&lt;&gt;0,+(Y25/X25)*100,0)</f>
        <v>-31.550456494012497</v>
      </c>
      <c r="AA25" s="74">
        <f>SUM(AA19:AA24)</f>
        <v>-252510557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-25967700</v>
      </c>
      <c r="F36" s="100">
        <f t="shared" si="3"/>
        <v>-25967700</v>
      </c>
      <c r="G36" s="100">
        <f t="shared" si="3"/>
        <v>186467486</v>
      </c>
      <c r="H36" s="100">
        <f t="shared" si="3"/>
        <v>-27969794</v>
      </c>
      <c r="I36" s="100">
        <f t="shared" si="3"/>
        <v>-77685903</v>
      </c>
      <c r="J36" s="100">
        <f t="shared" si="3"/>
        <v>80811789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80811789</v>
      </c>
      <c r="X36" s="100">
        <f t="shared" si="3"/>
        <v>-8547498</v>
      </c>
      <c r="Y36" s="100">
        <f t="shared" si="3"/>
        <v>89359287</v>
      </c>
      <c r="Z36" s="137">
        <f>+IF(X36&lt;&gt;0,+(Y36/X36)*100,0)</f>
        <v>-1045.4437895159494</v>
      </c>
      <c r="AA36" s="102">
        <f>+AA15+AA25+AA34</f>
        <v>-25967700</v>
      </c>
    </row>
    <row r="37" spans="1:27" ht="13.5">
      <c r="A37" s="249" t="s">
        <v>199</v>
      </c>
      <c r="B37" s="182"/>
      <c r="C37" s="153"/>
      <c r="D37" s="153"/>
      <c r="E37" s="99">
        <v>177659324</v>
      </c>
      <c r="F37" s="100">
        <v>177659324</v>
      </c>
      <c r="G37" s="100">
        <v>248250325</v>
      </c>
      <c r="H37" s="100">
        <v>434717811</v>
      </c>
      <c r="I37" s="100">
        <v>406748017</v>
      </c>
      <c r="J37" s="100">
        <v>248250325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248250325</v>
      </c>
      <c r="X37" s="100">
        <v>177659324</v>
      </c>
      <c r="Y37" s="100">
        <v>70591001</v>
      </c>
      <c r="Z37" s="137">
        <v>39.73</v>
      </c>
      <c r="AA37" s="102">
        <v>177659324</v>
      </c>
    </row>
    <row r="38" spans="1:27" ht="13.5">
      <c r="A38" s="269" t="s">
        <v>200</v>
      </c>
      <c r="B38" s="256"/>
      <c r="C38" s="257"/>
      <c r="D38" s="257"/>
      <c r="E38" s="258">
        <v>151691624</v>
      </c>
      <c r="F38" s="259">
        <v>151691624</v>
      </c>
      <c r="G38" s="259">
        <v>434717811</v>
      </c>
      <c r="H38" s="259">
        <v>406748017</v>
      </c>
      <c r="I38" s="259">
        <v>329062114</v>
      </c>
      <c r="J38" s="259">
        <v>329062114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329062114</v>
      </c>
      <c r="X38" s="259">
        <v>169111826</v>
      </c>
      <c r="Y38" s="259">
        <v>159950288</v>
      </c>
      <c r="Z38" s="260">
        <v>94.58</v>
      </c>
      <c r="AA38" s="261">
        <v>151691624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250244145</v>
      </c>
      <c r="F5" s="106">
        <f t="shared" si="0"/>
        <v>250244145</v>
      </c>
      <c r="G5" s="106">
        <f t="shared" si="0"/>
        <v>3276183</v>
      </c>
      <c r="H5" s="106">
        <f t="shared" si="0"/>
        <v>2136915</v>
      </c>
      <c r="I5" s="106">
        <f t="shared" si="0"/>
        <v>1057813</v>
      </c>
      <c r="J5" s="106">
        <f t="shared" si="0"/>
        <v>6470911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6470911</v>
      </c>
      <c r="X5" s="106">
        <f t="shared" si="0"/>
        <v>62561036</v>
      </c>
      <c r="Y5" s="106">
        <f t="shared" si="0"/>
        <v>-56090125</v>
      </c>
      <c r="Z5" s="201">
        <f>+IF(X5&lt;&gt;0,+(Y5/X5)*100,0)</f>
        <v>-89.65664347374297</v>
      </c>
      <c r="AA5" s="199">
        <f>SUM(AA11:AA18)</f>
        <v>250244145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217229145</v>
      </c>
      <c r="F8" s="60">
        <v>217229145</v>
      </c>
      <c r="G8" s="60">
        <v>3276183</v>
      </c>
      <c r="H8" s="60">
        <v>2136915</v>
      </c>
      <c r="I8" s="60">
        <v>1057813</v>
      </c>
      <c r="J8" s="60">
        <v>6470911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6470911</v>
      </c>
      <c r="X8" s="60">
        <v>54307286</v>
      </c>
      <c r="Y8" s="60">
        <v>-47836375</v>
      </c>
      <c r="Z8" s="140">
        <v>-88.08</v>
      </c>
      <c r="AA8" s="155">
        <v>217229145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12835000</v>
      </c>
      <c r="F10" s="60">
        <v>12835000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3208750</v>
      </c>
      <c r="Y10" s="60">
        <v>-3208750</v>
      </c>
      <c r="Z10" s="140">
        <v>-100</v>
      </c>
      <c r="AA10" s="155">
        <v>12835000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230064145</v>
      </c>
      <c r="F11" s="295">
        <f t="shared" si="1"/>
        <v>230064145</v>
      </c>
      <c r="G11" s="295">
        <f t="shared" si="1"/>
        <v>3276183</v>
      </c>
      <c r="H11" s="295">
        <f t="shared" si="1"/>
        <v>2136915</v>
      </c>
      <c r="I11" s="295">
        <f t="shared" si="1"/>
        <v>1057813</v>
      </c>
      <c r="J11" s="295">
        <f t="shared" si="1"/>
        <v>6470911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6470911</v>
      </c>
      <c r="X11" s="295">
        <f t="shared" si="1"/>
        <v>57516036</v>
      </c>
      <c r="Y11" s="295">
        <f t="shared" si="1"/>
        <v>-51045125</v>
      </c>
      <c r="Z11" s="296">
        <f>+IF(X11&lt;&gt;0,+(Y11/X11)*100,0)</f>
        <v>-88.7493793904712</v>
      </c>
      <c r="AA11" s="297">
        <f>SUM(AA6:AA10)</f>
        <v>230064145</v>
      </c>
    </row>
    <row r="12" spans="1:27" ht="13.5">
      <c r="A12" s="298" t="s">
        <v>210</v>
      </c>
      <c r="B12" s="136"/>
      <c r="C12" s="62"/>
      <c r="D12" s="156"/>
      <c r="E12" s="60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375000</v>
      </c>
      <c r="Y12" s="60">
        <v>-375000</v>
      </c>
      <c r="Z12" s="140">
        <v>-100</v>
      </c>
      <c r="AA12" s="155">
        <v>1500000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18680000</v>
      </c>
      <c r="F15" s="60">
        <v>18680000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4670000</v>
      </c>
      <c r="Y15" s="60">
        <v>-4670000</v>
      </c>
      <c r="Z15" s="140">
        <v>-100</v>
      </c>
      <c r="AA15" s="155">
        <v>18680000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22409000</v>
      </c>
      <c r="F20" s="100">
        <f t="shared" si="2"/>
        <v>22409000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5602250</v>
      </c>
      <c r="Y20" s="100">
        <f t="shared" si="2"/>
        <v>-5602250</v>
      </c>
      <c r="Z20" s="137">
        <f>+IF(X20&lt;&gt;0,+(Y20/X20)*100,0)</f>
        <v>-100</v>
      </c>
      <c r="AA20" s="153">
        <f>SUM(AA26:AA33)</f>
        <v>22409000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22409000</v>
      </c>
      <c r="F23" s="60">
        <v>22409000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5602250</v>
      </c>
      <c r="Y23" s="60">
        <v>-5602250</v>
      </c>
      <c r="Z23" s="140">
        <v>-100</v>
      </c>
      <c r="AA23" s="155">
        <v>22409000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22409000</v>
      </c>
      <c r="F26" s="295">
        <f t="shared" si="3"/>
        <v>22409000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5602250</v>
      </c>
      <c r="Y26" s="295">
        <f t="shared" si="3"/>
        <v>-5602250</v>
      </c>
      <c r="Z26" s="296">
        <f>+IF(X26&lt;&gt;0,+(Y26/X26)*100,0)</f>
        <v>-100</v>
      </c>
      <c r="AA26" s="297">
        <f>SUM(AA21:AA25)</f>
        <v>22409000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239638145</v>
      </c>
      <c r="F38" s="60">
        <f t="shared" si="4"/>
        <v>239638145</v>
      </c>
      <c r="G38" s="60">
        <f t="shared" si="4"/>
        <v>3276183</v>
      </c>
      <c r="H38" s="60">
        <f t="shared" si="4"/>
        <v>2136915</v>
      </c>
      <c r="I38" s="60">
        <f t="shared" si="4"/>
        <v>1057813</v>
      </c>
      <c r="J38" s="60">
        <f t="shared" si="4"/>
        <v>6470911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6470911</v>
      </c>
      <c r="X38" s="60">
        <f t="shared" si="4"/>
        <v>59909536</v>
      </c>
      <c r="Y38" s="60">
        <f t="shared" si="4"/>
        <v>-53438625</v>
      </c>
      <c r="Z38" s="140">
        <f t="shared" si="5"/>
        <v>-89.19886309919008</v>
      </c>
      <c r="AA38" s="155">
        <f>AA8+AA23</f>
        <v>239638145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12835000</v>
      </c>
      <c r="F40" s="60">
        <f t="shared" si="4"/>
        <v>12835000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3208750</v>
      </c>
      <c r="Y40" s="60">
        <f t="shared" si="4"/>
        <v>-3208750</v>
      </c>
      <c r="Z40" s="140">
        <f t="shared" si="5"/>
        <v>-100</v>
      </c>
      <c r="AA40" s="155">
        <f>AA10+AA25</f>
        <v>12835000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252473145</v>
      </c>
      <c r="F41" s="295">
        <f t="shared" si="6"/>
        <v>252473145</v>
      </c>
      <c r="G41" s="295">
        <f t="shared" si="6"/>
        <v>3276183</v>
      </c>
      <c r="H41" s="295">
        <f t="shared" si="6"/>
        <v>2136915</v>
      </c>
      <c r="I41" s="295">
        <f t="shared" si="6"/>
        <v>1057813</v>
      </c>
      <c r="J41" s="295">
        <f t="shared" si="6"/>
        <v>6470911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6470911</v>
      </c>
      <c r="X41" s="295">
        <f t="shared" si="6"/>
        <v>63118286</v>
      </c>
      <c r="Y41" s="295">
        <f t="shared" si="6"/>
        <v>-56647375</v>
      </c>
      <c r="Z41" s="296">
        <f t="shared" si="5"/>
        <v>-89.74796147030989</v>
      </c>
      <c r="AA41" s="297">
        <f>SUM(AA36:AA40)</f>
        <v>252473145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1500000</v>
      </c>
      <c r="F42" s="54">
        <f t="shared" si="7"/>
        <v>1500000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375000</v>
      </c>
      <c r="Y42" s="54">
        <f t="shared" si="7"/>
        <v>-375000</v>
      </c>
      <c r="Z42" s="184">
        <f t="shared" si="5"/>
        <v>-100</v>
      </c>
      <c r="AA42" s="130">
        <f aca="true" t="shared" si="8" ref="AA42:AA48">AA12+AA27</f>
        <v>1500000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18680000</v>
      </c>
      <c r="F45" s="54">
        <f t="shared" si="7"/>
        <v>18680000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4670000</v>
      </c>
      <c r="Y45" s="54">
        <f t="shared" si="7"/>
        <v>-4670000</v>
      </c>
      <c r="Z45" s="184">
        <f t="shared" si="5"/>
        <v>-100</v>
      </c>
      <c r="AA45" s="130">
        <f t="shared" si="8"/>
        <v>18680000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272653145</v>
      </c>
      <c r="F49" s="220">
        <f t="shared" si="9"/>
        <v>272653145</v>
      </c>
      <c r="G49" s="220">
        <f t="shared" si="9"/>
        <v>3276183</v>
      </c>
      <c r="H49" s="220">
        <f t="shared" si="9"/>
        <v>2136915</v>
      </c>
      <c r="I49" s="220">
        <f t="shared" si="9"/>
        <v>1057813</v>
      </c>
      <c r="J49" s="220">
        <f t="shared" si="9"/>
        <v>6470911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6470911</v>
      </c>
      <c r="X49" s="220">
        <f t="shared" si="9"/>
        <v>68163286</v>
      </c>
      <c r="Y49" s="220">
        <f t="shared" si="9"/>
        <v>-61692375</v>
      </c>
      <c r="Z49" s="221">
        <f t="shared" si="5"/>
        <v>-90.50675021741176</v>
      </c>
      <c r="AA49" s="222">
        <f>SUM(AA41:AA48)</f>
        <v>272653145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25794400</v>
      </c>
      <c r="F51" s="54">
        <f t="shared" si="10"/>
        <v>25794400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6448600</v>
      </c>
      <c r="Y51" s="54">
        <f t="shared" si="10"/>
        <v>-6448600</v>
      </c>
      <c r="Z51" s="184">
        <f>+IF(X51&lt;&gt;0,+(Y51/X51)*100,0)</f>
        <v>-100</v>
      </c>
      <c r="AA51" s="130">
        <f>SUM(AA57:AA61)</f>
        <v>25794400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20000000</v>
      </c>
      <c r="F54" s="60">
        <v>20000000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5000000</v>
      </c>
      <c r="Y54" s="60">
        <v>-5000000</v>
      </c>
      <c r="Z54" s="140">
        <v>-100</v>
      </c>
      <c r="AA54" s="155">
        <v>20000000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20000000</v>
      </c>
      <c r="F57" s="295">
        <f t="shared" si="11"/>
        <v>20000000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5000000</v>
      </c>
      <c r="Y57" s="295">
        <f t="shared" si="11"/>
        <v>-5000000</v>
      </c>
      <c r="Z57" s="296">
        <f>+IF(X57&lt;&gt;0,+(Y57/X57)*100,0)</f>
        <v>-100</v>
      </c>
      <c r="AA57" s="297">
        <f>SUM(AA52:AA56)</f>
        <v>20000000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5794400</v>
      </c>
      <c r="F61" s="60">
        <v>5794400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1448600</v>
      </c>
      <c r="Y61" s="60">
        <v>-1448600</v>
      </c>
      <c r="Z61" s="140">
        <v>-100</v>
      </c>
      <c r="AA61" s="155">
        <v>5794400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20000000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5794400</v>
      </c>
      <c r="F68" s="60"/>
      <c r="G68" s="60">
        <v>89224</v>
      </c>
      <c r="H68" s="60">
        <v>89224</v>
      </c>
      <c r="I68" s="60">
        <v>626360</v>
      </c>
      <c r="J68" s="60">
        <v>804808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804808</v>
      </c>
      <c r="X68" s="60"/>
      <c r="Y68" s="60">
        <v>804808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25794400</v>
      </c>
      <c r="F69" s="220">
        <f t="shared" si="12"/>
        <v>0</v>
      </c>
      <c r="G69" s="220">
        <f t="shared" si="12"/>
        <v>89224</v>
      </c>
      <c r="H69" s="220">
        <f t="shared" si="12"/>
        <v>89224</v>
      </c>
      <c r="I69" s="220">
        <f t="shared" si="12"/>
        <v>626360</v>
      </c>
      <c r="J69" s="220">
        <f t="shared" si="12"/>
        <v>804808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804808</v>
      </c>
      <c r="X69" s="220">
        <f t="shared" si="12"/>
        <v>0</v>
      </c>
      <c r="Y69" s="220">
        <f t="shared" si="12"/>
        <v>804808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230064145</v>
      </c>
      <c r="F5" s="358">
        <f t="shared" si="0"/>
        <v>230064145</v>
      </c>
      <c r="G5" s="358">
        <f t="shared" si="0"/>
        <v>3276183</v>
      </c>
      <c r="H5" s="356">
        <f t="shared" si="0"/>
        <v>2136915</v>
      </c>
      <c r="I5" s="356">
        <f t="shared" si="0"/>
        <v>1057813</v>
      </c>
      <c r="J5" s="358">
        <f t="shared" si="0"/>
        <v>6470911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6470911</v>
      </c>
      <c r="X5" s="356">
        <f t="shared" si="0"/>
        <v>57516036</v>
      </c>
      <c r="Y5" s="358">
        <f t="shared" si="0"/>
        <v>-51045125</v>
      </c>
      <c r="Z5" s="359">
        <f>+IF(X5&lt;&gt;0,+(Y5/X5)*100,0)</f>
        <v>-88.7493793904712</v>
      </c>
      <c r="AA5" s="360">
        <f>+AA6+AA8+AA11+AA13+AA15</f>
        <v>230064145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217229145</v>
      </c>
      <c r="F11" s="364">
        <f t="shared" si="3"/>
        <v>217229145</v>
      </c>
      <c r="G11" s="364">
        <f t="shared" si="3"/>
        <v>3276183</v>
      </c>
      <c r="H11" s="362">
        <f t="shared" si="3"/>
        <v>2136915</v>
      </c>
      <c r="I11" s="362">
        <f t="shared" si="3"/>
        <v>1057813</v>
      </c>
      <c r="J11" s="364">
        <f t="shared" si="3"/>
        <v>6470911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6470911</v>
      </c>
      <c r="X11" s="362">
        <f t="shared" si="3"/>
        <v>54307286</v>
      </c>
      <c r="Y11" s="364">
        <f t="shared" si="3"/>
        <v>-47836375</v>
      </c>
      <c r="Z11" s="365">
        <f>+IF(X11&lt;&gt;0,+(Y11/X11)*100,0)</f>
        <v>-88.08463564170745</v>
      </c>
      <c r="AA11" s="366">
        <f t="shared" si="3"/>
        <v>217229145</v>
      </c>
    </row>
    <row r="12" spans="1:27" ht="13.5">
      <c r="A12" s="291" t="s">
        <v>231</v>
      </c>
      <c r="B12" s="136"/>
      <c r="C12" s="60"/>
      <c r="D12" s="340"/>
      <c r="E12" s="60">
        <v>217229145</v>
      </c>
      <c r="F12" s="59">
        <v>217229145</v>
      </c>
      <c r="G12" s="59">
        <v>3276183</v>
      </c>
      <c r="H12" s="60">
        <v>2136915</v>
      </c>
      <c r="I12" s="60">
        <v>1057813</v>
      </c>
      <c r="J12" s="59">
        <v>6470911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6470911</v>
      </c>
      <c r="X12" s="60">
        <v>54307286</v>
      </c>
      <c r="Y12" s="59">
        <v>-47836375</v>
      </c>
      <c r="Z12" s="61">
        <v>-88.08</v>
      </c>
      <c r="AA12" s="62">
        <v>217229145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12835000</v>
      </c>
      <c r="F15" s="59">
        <f t="shared" si="5"/>
        <v>12835000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3208750</v>
      </c>
      <c r="Y15" s="59">
        <f t="shared" si="5"/>
        <v>-3208750</v>
      </c>
      <c r="Z15" s="61">
        <f>+IF(X15&lt;&gt;0,+(Y15/X15)*100,0)</f>
        <v>-100</v>
      </c>
      <c r="AA15" s="62">
        <f>SUM(AA16:AA20)</f>
        <v>12835000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12835000</v>
      </c>
      <c r="F20" s="59">
        <v>12835000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3208750</v>
      </c>
      <c r="Y20" s="59">
        <v>-3208750</v>
      </c>
      <c r="Z20" s="61">
        <v>-100</v>
      </c>
      <c r="AA20" s="62">
        <v>12835000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375000</v>
      </c>
      <c r="Y22" s="345">
        <f t="shared" si="6"/>
        <v>-375000</v>
      </c>
      <c r="Z22" s="336">
        <f>+IF(X22&lt;&gt;0,+(Y22/X22)*100,0)</f>
        <v>-100</v>
      </c>
      <c r="AA22" s="350">
        <f>SUM(AA23:AA32)</f>
        <v>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375000</v>
      </c>
      <c r="Y32" s="59">
        <v>-375000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18680000</v>
      </c>
      <c r="F40" s="345">
        <f t="shared" si="9"/>
        <v>18680000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4670000</v>
      </c>
      <c r="Y40" s="345">
        <f t="shared" si="9"/>
        <v>-4670000</v>
      </c>
      <c r="Z40" s="336">
        <f>+IF(X40&lt;&gt;0,+(Y40/X40)*100,0)</f>
        <v>-100</v>
      </c>
      <c r="AA40" s="350">
        <f>SUM(AA41:AA49)</f>
        <v>18680000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6130000</v>
      </c>
      <c r="F43" s="370">
        <v>6130000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1532500</v>
      </c>
      <c r="Y43" s="370">
        <v>-1532500</v>
      </c>
      <c r="Z43" s="371">
        <v>-100</v>
      </c>
      <c r="AA43" s="303">
        <v>6130000</v>
      </c>
    </row>
    <row r="44" spans="1:27" ht="13.5">
      <c r="A44" s="361" t="s">
        <v>250</v>
      </c>
      <c r="B44" s="136"/>
      <c r="C44" s="60"/>
      <c r="D44" s="368"/>
      <c r="E44" s="54">
        <v>2500000</v>
      </c>
      <c r="F44" s="53">
        <v>2500000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625000</v>
      </c>
      <c r="Y44" s="53">
        <v>-625000</v>
      </c>
      <c r="Z44" s="94">
        <v>-100</v>
      </c>
      <c r="AA44" s="95">
        <v>2500000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10050000</v>
      </c>
      <c r="F49" s="53">
        <v>10050000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2512500</v>
      </c>
      <c r="Y49" s="53">
        <v>-2512500</v>
      </c>
      <c r="Z49" s="94">
        <v>-100</v>
      </c>
      <c r="AA49" s="95">
        <v>10050000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250244145</v>
      </c>
      <c r="F60" s="264">
        <f t="shared" si="14"/>
        <v>250244145</v>
      </c>
      <c r="G60" s="264">
        <f t="shared" si="14"/>
        <v>3276183</v>
      </c>
      <c r="H60" s="219">
        <f t="shared" si="14"/>
        <v>2136915</v>
      </c>
      <c r="I60" s="219">
        <f t="shared" si="14"/>
        <v>1057813</v>
      </c>
      <c r="J60" s="264">
        <f t="shared" si="14"/>
        <v>6470911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6470911</v>
      </c>
      <c r="X60" s="219">
        <f t="shared" si="14"/>
        <v>62561036</v>
      </c>
      <c r="Y60" s="264">
        <f t="shared" si="14"/>
        <v>-56090125</v>
      </c>
      <c r="Z60" s="337">
        <f>+IF(X60&lt;&gt;0,+(Y60/X60)*100,0)</f>
        <v>-89.65664347374297</v>
      </c>
      <c r="AA60" s="232">
        <f>+AA57+AA54+AA51+AA40+AA37+AA34+AA22+AA5</f>
        <v>250244145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22409000</v>
      </c>
      <c r="F5" s="358">
        <f t="shared" si="0"/>
        <v>22409000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5602250</v>
      </c>
      <c r="Y5" s="358">
        <f t="shared" si="0"/>
        <v>-5602250</v>
      </c>
      <c r="Z5" s="359">
        <f>+IF(X5&lt;&gt;0,+(Y5/X5)*100,0)</f>
        <v>-100</v>
      </c>
      <c r="AA5" s="360">
        <f>+AA6+AA8+AA11+AA13+AA15</f>
        <v>22409000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22409000</v>
      </c>
      <c r="F11" s="364">
        <f t="shared" si="3"/>
        <v>22409000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5602250</v>
      </c>
      <c r="Y11" s="364">
        <f t="shared" si="3"/>
        <v>-5602250</v>
      </c>
      <c r="Z11" s="365">
        <f>+IF(X11&lt;&gt;0,+(Y11/X11)*100,0)</f>
        <v>-100</v>
      </c>
      <c r="AA11" s="366">
        <f t="shared" si="3"/>
        <v>22409000</v>
      </c>
    </row>
    <row r="12" spans="1:27" ht="13.5">
      <c r="A12" s="291" t="s">
        <v>231</v>
      </c>
      <c r="B12" s="136"/>
      <c r="C12" s="60"/>
      <c r="D12" s="340"/>
      <c r="E12" s="60">
        <v>22409000</v>
      </c>
      <c r="F12" s="59">
        <v>22409000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5602250</v>
      </c>
      <c r="Y12" s="59">
        <v>-5602250</v>
      </c>
      <c r="Z12" s="61">
        <v>-100</v>
      </c>
      <c r="AA12" s="62">
        <v>22409000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22409000</v>
      </c>
      <c r="F60" s="264">
        <f t="shared" si="14"/>
        <v>22409000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5602250</v>
      </c>
      <c r="Y60" s="264">
        <f t="shared" si="14"/>
        <v>-5602250</v>
      </c>
      <c r="Z60" s="337">
        <f>+IF(X60&lt;&gt;0,+(Y60/X60)*100,0)</f>
        <v>-100</v>
      </c>
      <c r="AA60" s="232">
        <f>+AA57+AA54+AA51+AA40+AA37+AA34+AA22+AA5</f>
        <v>22409000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2013-11-04T13:39:34Z</dcterms:created>
  <dcterms:modified xsi:type="dcterms:W3CDTF">2013-11-04T13:39:38Z</dcterms:modified>
  <cp:category/>
  <cp:version/>
  <cp:contentType/>
  <cp:contentStatus/>
</cp:coreProperties>
</file>