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<sst xmlns="http://schemas.openxmlformats.org/spreadsheetml/2006/main" count="855" uniqueCount="302">
  <si>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Dr Ruth Segomotsi Mompati(DC39)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</si>
  <si>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</si>
  <si>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</si>
  <si>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</si>
  <si>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</si>
  <si>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</si>
  <si>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</si>
  <si>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</si>
  <si>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</si>
  <si>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</si>
  <si>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</si>
  <si>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</si>
  <si>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</si>
  <si>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</si>
  <si>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</si>
  <si>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</si>
  <si>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</si>
  <si>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</si>
  <si>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</si>
  <si>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</si>
  <si>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</si>
  <si>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</si>
  <si>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</si>
  <si>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</si>
  <si>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</si>
  <si>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</si>
  <si>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</si>
  <si>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</si>
  <si>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</si>
  <si>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</si>
  <si>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</si>
  <si>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</si>
  <si>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</si>
  <si>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</si>
  <si>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</si>
  <si>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</si>
  <si>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</si>
  <si>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</si>
  <si>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</si>
  <si>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</si>
  <si>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</si>
  <si>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</si>
  <si>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</si>
  <si>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</si>
  <si>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</si>
  <si>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</si>
  <si>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</si>
  <si>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</si>
  <si>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</si>
  <si>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</si>
  <si>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</si>
  <si>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</si>
  <si>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</si>
  <si>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</si>
  <si>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</si>
  <si>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</si>
  <si>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</si>
  <si>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</si>
  <si>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</si>
  <si>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</si>
  <si>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</si>
  <si>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</si>
  <si>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</si>
  <si>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</si>
  <si>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</si>
  <si>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</si>
  <si>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</si>
  <si>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</si>
  <si>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</si>
  <si>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</si>
  <si>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Ruth Segomotsi Mompati(DC39)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</si>
  <si>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</si>
  <si>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</si>
  <si>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</si>
  <si>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</si>
  <si>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</si>
  <si>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</si>
  <si>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</si>
  <si>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</si>
  <si>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</si>
  <si>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</si>
  <si>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</si>
  <si>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</si>
  <si>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</si>
  <si>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</si>
  <si>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</si>
  <si>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</si>
  <si>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</si>
  <si>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</si>
  <si>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</si>
  <si>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</si>
  <si>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</si>
  <si>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</si>
  <si>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</si>
  <si>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</si>
  <si>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</si>
  <si>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</si>
  <si>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</si>
  <si>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</si>
  <si>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</si>
  <si>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Ruth Segomotsi Mompati(DC39)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</si>
  <si>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</si>
  <si>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</si>
  <si>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</si>
  <si>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</si>
  <si>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</si>
  <si>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</si>
  <si>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</si>
  <si>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</si>
  <si>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</si>
  <si>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</si>
  <si>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</si>
  <si>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</si>
  <si>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</si>
  <si>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</si>
  <si>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</si>
  <si>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</si>
  <si>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</si>
  <si>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</si>
  <si>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</si>
  <si>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</si>
  <si>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</si>
  <si>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</si>
  <si>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</si>
  <si>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</si>
  <si>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</si>
  <si>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</si>
  <si>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</si>
  <si>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</si>
  <si>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Ruth Segomotsi Mompati(DC39)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</si>
  <si>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</si>
  <si>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</si>
  <si>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</si>
  <si>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</si>
  <si>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</si>
  <si>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</si>
  <si>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</si>
  <si>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</si>
  <si>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</si>
  <si>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</si>
  <si>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Ruth Segomotsi Mompati(DC39)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</si>
  <si>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</si>
  <si>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</si>
  <si>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</si>
  <si>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</si>
  <si>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</si>
  <si>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</si>
  <si>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</si>
  <si>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</si>
  <si>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</si>
  <si>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</si>
  <si>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</si>
  <si>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</si>
  <si>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</si>
  <si>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</si>
  <si>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</si>
  <si>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</si>
  <si>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</si>
  <si>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</si>
  <si>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</si>
  <si>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</si>
  <si>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</si>
  <si>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</si>
  <si>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</si>
  <si>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</si>
  <si>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</si>
  <si>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</si>
  <si>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</si>
  <si>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</si>
  <si>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</si>
  <si>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</si>
  <si>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</si>
  <si>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</si>
  <si>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</si>
  <si>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Ruth Segomotsi Mompati(DC39)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</si>
  <si>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</si>
  <si>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</si>
  <si>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</si>
  <si>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</si>
  <si>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</si>
  <si>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</si>
  <si>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</si>
  <si>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</si>
  <si>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</si>
  <si>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</si>
  <si>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</si>
  <si>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</si>
  <si>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</si>
  <si>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</si>
  <si>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</si>
  <si>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</si>
  <si>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</si>
  <si>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</si>
  <si>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</si>
  <si>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</si>
  <si>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</si>
  <si>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</si>
  <si>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</si>
  <si>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</si>
  <si>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</si>
  <si>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</si>
  <si>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Ruth Segomotsi Mompati(DC39)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</si>
  <si>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</si>
  <si>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</si>
  <si>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</si>
  <si>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</si>
  <si>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</si>
  <si>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</si>
  <si>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</si>
  <si>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</si>
  <si>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</si>
  <si>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</si>
  <si>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</si>
  <si>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</si>
  <si>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</si>
  <si>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</si>
  <si>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</si>
  <si>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</si>
  <si>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</si>
  <si>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</si>
  <si>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</si>
  <si>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</si>
  <si>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</si>
  <si>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</si>
  <si>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</si>
  <si>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</si>
  <si>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Ruth Segomotsi Mompati(DC39)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</si>
  <si>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</si>
  <si>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</si>
  <si>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</si>
  <si>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</si>
  <si>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</si>
  <si>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</si>
  <si>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</si>
  <si>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</si>
  <si>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</si>
  <si>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</si>
  <si>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</si>
  <si>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</si>
  <si>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</si>
  <si>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</si>
  <si>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</si>
  <si>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</si>
  <si>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</si>
  <si>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</si>
  <si>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</si>
  <si>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</si>
  <si>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</si>
  <si>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</si>
  <si>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</si>
  <si>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</si>
  <si>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</si>
  <si>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</si>
  <si>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</si>
  <si>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</si>
  <si>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</si>
  <si>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</si>
  <si>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</si>
  <si>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</si>
  <si>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</si>
  <si>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</si>
  <si>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</si>
  <si>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Ruth Segomotsi Mompati(DC39)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</si>
  <si>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</si>
  <si>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</si>
  <si>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North West: Dr Ruth Segomotsi Mompati(DC39)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</si>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</sst>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3320000</v>
      </c>
      <c r="E7" s="60">
        <v>3320000</v>
      </c>
      <c r="F7" s="60">
        <v>0</v>
      </c>
      <c r="G7" s="60">
        <v>262636</v>
      </c>
      <c r="H7" s="60">
        <v>253482</v>
      </c>
      <c r="I7" s="60">
        <v>516118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516118</v>
      </c>
      <c r="W7" s="60">
        <v>830000</v>
      </c>
      <c r="X7" s="60">
        <v>-313882</v>
      </c>
      <c r="Y7" s="61">
        <v>-37.82</v>
      </c>
      <c r="Z7" s="62">
        <v>3320000</v>
      </c>
    </row>
    <row r="8" spans="1:26" ht="13.5">
      <c r="A8" s="58" t="s">
        <v>34</v>
      </c>
      <c r="B8" s="19">
        <v>0</v>
      </c>
      <c r="C8" s="19">
        <v>0</v>
      </c>
      <c r="D8" s="59">
        <v>225665999</v>
      </c>
      <c r="E8" s="60">
        <v>225665999</v>
      </c>
      <c r="F8" s="60">
        <v>83162000</v>
      </c>
      <c r="G8" s="60">
        <v>46459</v>
      </c>
      <c r="H8" s="60">
        <v>46459</v>
      </c>
      <c r="I8" s="60">
        <v>83254918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83254918</v>
      </c>
      <c r="W8" s="60">
        <v>56416500</v>
      </c>
      <c r="X8" s="60">
        <v>26838418</v>
      </c>
      <c r="Y8" s="61">
        <v>47.57</v>
      </c>
      <c r="Z8" s="62">
        <v>225665999</v>
      </c>
    </row>
    <row r="9" spans="1:26" ht="13.5">
      <c r="A9" s="58" t="s">
        <v>35</v>
      </c>
      <c r="B9" s="19">
        <v>0</v>
      </c>
      <c r="C9" s="19">
        <v>0</v>
      </c>
      <c r="D9" s="59">
        <v>80677940</v>
      </c>
      <c r="E9" s="60">
        <v>80677940</v>
      </c>
      <c r="F9" s="60">
        <v>172450</v>
      </c>
      <c r="G9" s="60">
        <v>9639</v>
      </c>
      <c r="H9" s="60">
        <v>5837</v>
      </c>
      <c r="I9" s="60">
        <v>187926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187926</v>
      </c>
      <c r="W9" s="60">
        <v>20169485</v>
      </c>
      <c r="X9" s="60">
        <v>-19981559</v>
      </c>
      <c r="Y9" s="61">
        <v>-99.07</v>
      </c>
      <c r="Z9" s="62">
        <v>80677940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309663939</v>
      </c>
      <c r="E10" s="66">
        <f t="shared" si="0"/>
        <v>309663939</v>
      </c>
      <c r="F10" s="66">
        <f t="shared" si="0"/>
        <v>83334450</v>
      </c>
      <c r="G10" s="66">
        <f t="shared" si="0"/>
        <v>318734</v>
      </c>
      <c r="H10" s="66">
        <f t="shared" si="0"/>
        <v>305778</v>
      </c>
      <c r="I10" s="66">
        <f t="shared" si="0"/>
        <v>83958962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83958962</v>
      </c>
      <c r="W10" s="66">
        <f t="shared" si="0"/>
        <v>77415985</v>
      </c>
      <c r="X10" s="66">
        <f t="shared" si="0"/>
        <v>6542977</v>
      </c>
      <c r="Y10" s="67">
        <f>+IF(W10&lt;&gt;0,(X10/W10)*100,0)</f>
        <v>8.45171317009013</v>
      </c>
      <c r="Z10" s="68">
        <f t="shared" si="0"/>
        <v>309663939</v>
      </c>
    </row>
    <row r="11" spans="1:26" ht="13.5">
      <c r="A11" s="58" t="s">
        <v>37</v>
      </c>
      <c r="B11" s="19">
        <v>0</v>
      </c>
      <c r="C11" s="19">
        <v>0</v>
      </c>
      <c r="D11" s="59">
        <v>87514047</v>
      </c>
      <c r="E11" s="60">
        <v>87514047</v>
      </c>
      <c r="F11" s="60">
        <v>5890499</v>
      </c>
      <c r="G11" s="60">
        <v>6352274</v>
      </c>
      <c r="H11" s="60">
        <v>6424108</v>
      </c>
      <c r="I11" s="60">
        <v>18666881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18666881</v>
      </c>
      <c r="W11" s="60">
        <v>21878512</v>
      </c>
      <c r="X11" s="60">
        <v>-3211631</v>
      </c>
      <c r="Y11" s="61">
        <v>-14.68</v>
      </c>
      <c r="Z11" s="62">
        <v>87514047</v>
      </c>
    </row>
    <row r="12" spans="1:26" ht="13.5">
      <c r="A12" s="58" t="s">
        <v>38</v>
      </c>
      <c r="B12" s="19">
        <v>0</v>
      </c>
      <c r="C12" s="19">
        <v>0</v>
      </c>
      <c r="D12" s="59">
        <v>5571505</v>
      </c>
      <c r="E12" s="60">
        <v>5571505</v>
      </c>
      <c r="F12" s="60">
        <v>424306</v>
      </c>
      <c r="G12" s="60">
        <v>258981</v>
      </c>
      <c r="H12" s="60">
        <v>0</v>
      </c>
      <c r="I12" s="60">
        <v>683287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683287</v>
      </c>
      <c r="W12" s="60">
        <v>1392876</v>
      </c>
      <c r="X12" s="60">
        <v>-709589</v>
      </c>
      <c r="Y12" s="61">
        <v>-50.94</v>
      </c>
      <c r="Z12" s="62">
        <v>5571505</v>
      </c>
    </row>
    <row r="13" spans="1:26" ht="13.5">
      <c r="A13" s="58" t="s">
        <v>278</v>
      </c>
      <c r="B13" s="19">
        <v>0</v>
      </c>
      <c r="C13" s="19">
        <v>0</v>
      </c>
      <c r="D13" s="59">
        <v>7995500</v>
      </c>
      <c r="E13" s="60">
        <v>7995500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1998875</v>
      </c>
      <c r="X13" s="60">
        <v>-1998875</v>
      </c>
      <c r="Y13" s="61">
        <v>-100</v>
      </c>
      <c r="Z13" s="62">
        <v>7995500</v>
      </c>
    </row>
    <row r="14" spans="1:26" ht="13.5">
      <c r="A14" s="58" t="s">
        <v>40</v>
      </c>
      <c r="B14" s="19">
        <v>0</v>
      </c>
      <c r="C14" s="19">
        <v>0</v>
      </c>
      <c r="D14" s="59">
        <v>70400</v>
      </c>
      <c r="E14" s="60">
        <v>70400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17600</v>
      </c>
      <c r="X14" s="60">
        <v>-17600</v>
      </c>
      <c r="Y14" s="61">
        <v>-100</v>
      </c>
      <c r="Z14" s="62">
        <v>70400</v>
      </c>
    </row>
    <row r="15" spans="1:26" ht="13.5">
      <c r="A15" s="58" t="s">
        <v>41</v>
      </c>
      <c r="B15" s="19">
        <v>0</v>
      </c>
      <c r="C15" s="19">
        <v>0</v>
      </c>
      <c r="D15" s="59">
        <v>55389400</v>
      </c>
      <c r="E15" s="60">
        <v>55389400</v>
      </c>
      <c r="F15" s="60">
        <v>70655</v>
      </c>
      <c r="G15" s="60">
        <v>3559</v>
      </c>
      <c r="H15" s="60">
        <v>8763120</v>
      </c>
      <c r="I15" s="60">
        <v>8837334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8837334</v>
      </c>
      <c r="W15" s="60">
        <v>13847350</v>
      </c>
      <c r="X15" s="60">
        <v>-5010016</v>
      </c>
      <c r="Y15" s="61">
        <v>-36.18</v>
      </c>
      <c r="Z15" s="62">
        <v>55389400</v>
      </c>
    </row>
    <row r="16" spans="1:26" ht="13.5">
      <c r="A16" s="69" t="s">
        <v>42</v>
      </c>
      <c r="B16" s="19">
        <v>0</v>
      </c>
      <c r="C16" s="19">
        <v>0</v>
      </c>
      <c r="D16" s="59">
        <v>64963000</v>
      </c>
      <c r="E16" s="60">
        <v>64963000</v>
      </c>
      <c r="F16" s="60">
        <v>5000</v>
      </c>
      <c r="G16" s="60">
        <v>8000000</v>
      </c>
      <c r="H16" s="60">
        <v>4500000</v>
      </c>
      <c r="I16" s="60">
        <v>12505000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12505000</v>
      </c>
      <c r="W16" s="60">
        <v>16240750</v>
      </c>
      <c r="X16" s="60">
        <v>-3735750</v>
      </c>
      <c r="Y16" s="61">
        <v>-23</v>
      </c>
      <c r="Z16" s="62">
        <v>64963000</v>
      </c>
    </row>
    <row r="17" spans="1:26" ht="13.5">
      <c r="A17" s="58" t="s">
        <v>43</v>
      </c>
      <c r="B17" s="19">
        <v>0</v>
      </c>
      <c r="C17" s="19">
        <v>0</v>
      </c>
      <c r="D17" s="59">
        <v>39835786</v>
      </c>
      <c r="E17" s="60">
        <v>39835786</v>
      </c>
      <c r="F17" s="60">
        <v>2850063</v>
      </c>
      <c r="G17" s="60">
        <v>1523897</v>
      </c>
      <c r="H17" s="60">
        <v>3367825</v>
      </c>
      <c r="I17" s="60">
        <v>7741785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7741785</v>
      </c>
      <c r="W17" s="60">
        <v>9958947</v>
      </c>
      <c r="X17" s="60">
        <v>-2217162</v>
      </c>
      <c r="Y17" s="61">
        <v>-22.26</v>
      </c>
      <c r="Z17" s="62">
        <v>39835786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261339638</v>
      </c>
      <c r="E18" s="73">
        <f t="shared" si="1"/>
        <v>261339638</v>
      </c>
      <c r="F18" s="73">
        <f t="shared" si="1"/>
        <v>9240523</v>
      </c>
      <c r="G18" s="73">
        <f t="shared" si="1"/>
        <v>16138711</v>
      </c>
      <c r="H18" s="73">
        <f t="shared" si="1"/>
        <v>23055053</v>
      </c>
      <c r="I18" s="73">
        <f t="shared" si="1"/>
        <v>48434287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48434287</v>
      </c>
      <c r="W18" s="73">
        <f t="shared" si="1"/>
        <v>65334910</v>
      </c>
      <c r="X18" s="73">
        <f t="shared" si="1"/>
        <v>-16900623</v>
      </c>
      <c r="Y18" s="67">
        <f>+IF(W18&lt;&gt;0,(X18/W18)*100,0)</f>
        <v>-25.86767625454753</v>
      </c>
      <c r="Z18" s="74">
        <f t="shared" si="1"/>
        <v>261339638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48324301</v>
      </c>
      <c r="E19" s="77">
        <f t="shared" si="2"/>
        <v>48324301</v>
      </c>
      <c r="F19" s="77">
        <f t="shared" si="2"/>
        <v>74093927</v>
      </c>
      <c r="G19" s="77">
        <f t="shared" si="2"/>
        <v>-15819977</v>
      </c>
      <c r="H19" s="77">
        <f t="shared" si="2"/>
        <v>-22749275</v>
      </c>
      <c r="I19" s="77">
        <f t="shared" si="2"/>
        <v>35524675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35524675</v>
      </c>
      <c r="W19" s="77">
        <f>IF(E10=E18,0,W10-W18)</f>
        <v>12081075</v>
      </c>
      <c r="X19" s="77">
        <f t="shared" si="2"/>
        <v>23443600</v>
      </c>
      <c r="Y19" s="78">
        <f>+IF(W19&lt;&gt;0,(X19/W19)*100,0)</f>
        <v>194.05226769968732</v>
      </c>
      <c r="Z19" s="79">
        <f t="shared" si="2"/>
        <v>48324301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955478</v>
      </c>
      <c r="H20" s="60">
        <v>0</v>
      </c>
      <c r="I20" s="60">
        <v>955478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955478</v>
      </c>
      <c r="W20" s="60">
        <v>0</v>
      </c>
      <c r="X20" s="60">
        <v>955478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48324301</v>
      </c>
      <c r="E22" s="88">
        <f t="shared" si="3"/>
        <v>48324301</v>
      </c>
      <c r="F22" s="88">
        <f t="shared" si="3"/>
        <v>74093927</v>
      </c>
      <c r="G22" s="88">
        <f t="shared" si="3"/>
        <v>-14864499</v>
      </c>
      <c r="H22" s="88">
        <f t="shared" si="3"/>
        <v>-22749275</v>
      </c>
      <c r="I22" s="88">
        <f t="shared" si="3"/>
        <v>36480153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36480153</v>
      </c>
      <c r="W22" s="88">
        <f t="shared" si="3"/>
        <v>12081075</v>
      </c>
      <c r="X22" s="88">
        <f t="shared" si="3"/>
        <v>24399078</v>
      </c>
      <c r="Y22" s="89">
        <f>+IF(W22&lt;&gt;0,(X22/W22)*100,0)</f>
        <v>201.96114998044462</v>
      </c>
      <c r="Z22" s="90">
        <f t="shared" si="3"/>
        <v>48324301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48324301</v>
      </c>
      <c r="E24" s="77">
        <f t="shared" si="4"/>
        <v>48324301</v>
      </c>
      <c r="F24" s="77">
        <f t="shared" si="4"/>
        <v>74093927</v>
      </c>
      <c r="G24" s="77">
        <f t="shared" si="4"/>
        <v>-14864499</v>
      </c>
      <c r="H24" s="77">
        <f t="shared" si="4"/>
        <v>-22749275</v>
      </c>
      <c r="I24" s="77">
        <f t="shared" si="4"/>
        <v>36480153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36480153</v>
      </c>
      <c r="W24" s="77">
        <f t="shared" si="4"/>
        <v>12081075</v>
      </c>
      <c r="X24" s="77">
        <f t="shared" si="4"/>
        <v>24399078</v>
      </c>
      <c r="Y24" s="78">
        <f>+IF(W24&lt;&gt;0,(X24/W24)*100,0)</f>
        <v>201.96114998044462</v>
      </c>
      <c r="Z24" s="79">
        <f t="shared" si="4"/>
        <v>48324301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192786000</v>
      </c>
      <c r="E27" s="100">
        <v>192786000</v>
      </c>
      <c r="F27" s="100">
        <v>3663957</v>
      </c>
      <c r="G27" s="100">
        <v>208291</v>
      </c>
      <c r="H27" s="100">
        <v>28917640</v>
      </c>
      <c r="I27" s="100">
        <v>32789888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32789888</v>
      </c>
      <c r="W27" s="100">
        <v>48196500</v>
      </c>
      <c r="X27" s="100">
        <v>-15406612</v>
      </c>
      <c r="Y27" s="101">
        <v>-31.97</v>
      </c>
      <c r="Z27" s="102">
        <v>192786000</v>
      </c>
    </row>
    <row r="28" spans="1:26" ht="13.5">
      <c r="A28" s="103" t="s">
        <v>46</v>
      </c>
      <c r="B28" s="19">
        <v>0</v>
      </c>
      <c r="C28" s="19">
        <v>0</v>
      </c>
      <c r="D28" s="59">
        <v>192786000</v>
      </c>
      <c r="E28" s="60">
        <v>192786000</v>
      </c>
      <c r="F28" s="60">
        <v>3597800</v>
      </c>
      <c r="G28" s="60">
        <v>0</v>
      </c>
      <c r="H28" s="60">
        <v>4500000</v>
      </c>
      <c r="I28" s="60">
        <v>8097800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8097800</v>
      </c>
      <c r="W28" s="60">
        <v>48196500</v>
      </c>
      <c r="X28" s="60">
        <v>-40098700</v>
      </c>
      <c r="Y28" s="61">
        <v>-83.2</v>
      </c>
      <c r="Z28" s="62">
        <v>192786000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66157</v>
      </c>
      <c r="G31" s="60">
        <v>208291</v>
      </c>
      <c r="H31" s="60">
        <v>24417640</v>
      </c>
      <c r="I31" s="60">
        <v>24692088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24692088</v>
      </c>
      <c r="W31" s="60">
        <v>0</v>
      </c>
      <c r="X31" s="60">
        <v>24692088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192786000</v>
      </c>
      <c r="E32" s="100">
        <f t="shared" si="5"/>
        <v>192786000</v>
      </c>
      <c r="F32" s="100">
        <f t="shared" si="5"/>
        <v>3663957</v>
      </c>
      <c r="G32" s="100">
        <f t="shared" si="5"/>
        <v>208291</v>
      </c>
      <c r="H32" s="100">
        <f t="shared" si="5"/>
        <v>28917640</v>
      </c>
      <c r="I32" s="100">
        <f t="shared" si="5"/>
        <v>32789888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32789888</v>
      </c>
      <c r="W32" s="100">
        <f t="shared" si="5"/>
        <v>48196500</v>
      </c>
      <c r="X32" s="100">
        <f t="shared" si="5"/>
        <v>-15406612</v>
      </c>
      <c r="Y32" s="101">
        <f>+IF(W32&lt;&gt;0,(X32/W32)*100,0)</f>
        <v>-31.96624651167616</v>
      </c>
      <c r="Z32" s="102">
        <f t="shared" si="5"/>
        <v>192786000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226827727</v>
      </c>
      <c r="E35" s="60">
        <v>226827727</v>
      </c>
      <c r="F35" s="60">
        <v>269765534</v>
      </c>
      <c r="G35" s="60">
        <v>168749530</v>
      </c>
      <c r="H35" s="60">
        <v>156142856</v>
      </c>
      <c r="I35" s="60">
        <v>156142856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156142856</v>
      </c>
      <c r="W35" s="60">
        <v>56706932</v>
      </c>
      <c r="X35" s="60">
        <v>99435924</v>
      </c>
      <c r="Y35" s="61">
        <v>175.35</v>
      </c>
      <c r="Z35" s="62">
        <v>226827727</v>
      </c>
    </row>
    <row r="36" spans="1:26" ht="13.5">
      <c r="A36" s="58" t="s">
        <v>57</v>
      </c>
      <c r="B36" s="19">
        <v>0</v>
      </c>
      <c r="C36" s="19">
        <v>0</v>
      </c>
      <c r="D36" s="59">
        <v>1928954000</v>
      </c>
      <c r="E36" s="60">
        <v>1928954000</v>
      </c>
      <c r="F36" s="60">
        <v>856344462</v>
      </c>
      <c r="G36" s="60">
        <v>1729472166</v>
      </c>
      <c r="H36" s="60">
        <v>1083297401</v>
      </c>
      <c r="I36" s="60">
        <v>1083297401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1083297401</v>
      </c>
      <c r="W36" s="60">
        <v>482238500</v>
      </c>
      <c r="X36" s="60">
        <v>601058901</v>
      </c>
      <c r="Y36" s="61">
        <v>124.64</v>
      </c>
      <c r="Z36" s="62">
        <v>1928954000</v>
      </c>
    </row>
    <row r="37" spans="1:26" ht="13.5">
      <c r="A37" s="58" t="s">
        <v>58</v>
      </c>
      <c r="B37" s="19">
        <v>0</v>
      </c>
      <c r="C37" s="19">
        <v>0</v>
      </c>
      <c r="D37" s="59">
        <v>236272000</v>
      </c>
      <c r="E37" s="60">
        <v>236272000</v>
      </c>
      <c r="F37" s="60">
        <v>266841546</v>
      </c>
      <c r="G37" s="60">
        <v>66835783</v>
      </c>
      <c r="H37" s="60">
        <v>208776780</v>
      </c>
      <c r="I37" s="60">
        <v>208776780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208776780</v>
      </c>
      <c r="W37" s="60">
        <v>59068000</v>
      </c>
      <c r="X37" s="60">
        <v>149708780</v>
      </c>
      <c r="Y37" s="61">
        <v>253.45</v>
      </c>
      <c r="Z37" s="62">
        <v>236272000</v>
      </c>
    </row>
    <row r="38" spans="1:26" ht="13.5">
      <c r="A38" s="58" t="s">
        <v>59</v>
      </c>
      <c r="B38" s="19">
        <v>0</v>
      </c>
      <c r="C38" s="19">
        <v>0</v>
      </c>
      <c r="D38" s="59">
        <v>19211000</v>
      </c>
      <c r="E38" s="60">
        <v>19211000</v>
      </c>
      <c r="F38" s="60">
        <v>15913028</v>
      </c>
      <c r="G38" s="60">
        <v>14188397</v>
      </c>
      <c r="H38" s="60">
        <v>15913028</v>
      </c>
      <c r="I38" s="60">
        <v>15913028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15913028</v>
      </c>
      <c r="W38" s="60">
        <v>4802750</v>
      </c>
      <c r="X38" s="60">
        <v>11110278</v>
      </c>
      <c r="Y38" s="61">
        <v>231.33</v>
      </c>
      <c r="Z38" s="62">
        <v>19211000</v>
      </c>
    </row>
    <row r="39" spans="1:26" ht="13.5">
      <c r="A39" s="58" t="s">
        <v>60</v>
      </c>
      <c r="B39" s="19">
        <v>0</v>
      </c>
      <c r="C39" s="19">
        <v>0</v>
      </c>
      <c r="D39" s="59">
        <v>1900298727</v>
      </c>
      <c r="E39" s="60">
        <v>1900298727</v>
      </c>
      <c r="F39" s="60">
        <v>843355422</v>
      </c>
      <c r="G39" s="60">
        <v>1817197516</v>
      </c>
      <c r="H39" s="60">
        <v>1014750449</v>
      </c>
      <c r="I39" s="60">
        <v>1014750449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1014750449</v>
      </c>
      <c r="W39" s="60">
        <v>475074682</v>
      </c>
      <c r="X39" s="60">
        <v>539675767</v>
      </c>
      <c r="Y39" s="61">
        <v>113.6</v>
      </c>
      <c r="Z39" s="62">
        <v>1900298727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201101000</v>
      </c>
      <c r="E42" s="60">
        <v>201101000</v>
      </c>
      <c r="F42" s="60">
        <v>97366917</v>
      </c>
      <c r="G42" s="60">
        <v>-21814363</v>
      </c>
      <c r="H42" s="60">
        <v>-36154597</v>
      </c>
      <c r="I42" s="60">
        <v>39397957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39397957</v>
      </c>
      <c r="W42" s="60">
        <v>129805226</v>
      </c>
      <c r="X42" s="60">
        <v>-90407269</v>
      </c>
      <c r="Y42" s="61">
        <v>-69.65</v>
      </c>
      <c r="Z42" s="62">
        <v>201101000</v>
      </c>
    </row>
    <row r="43" spans="1:26" ht="13.5">
      <c r="A43" s="58" t="s">
        <v>63</v>
      </c>
      <c r="B43" s="19">
        <v>0</v>
      </c>
      <c r="C43" s="19">
        <v>0</v>
      </c>
      <c r="D43" s="59">
        <v>-210319000</v>
      </c>
      <c r="E43" s="60">
        <v>-210319000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1">
        <v>0</v>
      </c>
      <c r="Z43" s="62">
        <v>-210319000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109867000</v>
      </c>
      <c r="E45" s="100">
        <v>109867000</v>
      </c>
      <c r="F45" s="100">
        <v>140651089</v>
      </c>
      <c r="G45" s="100">
        <v>118836726</v>
      </c>
      <c r="H45" s="100">
        <v>82682129</v>
      </c>
      <c r="I45" s="100">
        <v>82682129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82682129</v>
      </c>
      <c r="W45" s="100">
        <v>248890226</v>
      </c>
      <c r="X45" s="100">
        <v>-166208097</v>
      </c>
      <c r="Y45" s="101">
        <v>-66.78</v>
      </c>
      <c r="Z45" s="102">
        <v>109867000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345985</v>
      </c>
      <c r="C49" s="52">
        <v>0</v>
      </c>
      <c r="D49" s="129">
        <v>54333999</v>
      </c>
      <c r="E49" s="54">
        <v>8128</v>
      </c>
      <c r="F49" s="54">
        <v>0</v>
      </c>
      <c r="G49" s="54">
        <v>0</v>
      </c>
      <c r="H49" s="54">
        <v>0</v>
      </c>
      <c r="I49" s="54">
        <v>33302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6876</v>
      </c>
      <c r="X49" s="54">
        <v>21747566</v>
      </c>
      <c r="Y49" s="54">
        <v>0</v>
      </c>
      <c r="Z49" s="130">
        <v>76475856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8290079</v>
      </c>
      <c r="C51" s="52">
        <v>0</v>
      </c>
      <c r="D51" s="129">
        <v>1115536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9405615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>
        <v>169685</v>
      </c>
      <c r="G67" s="26"/>
      <c r="H67" s="26"/>
      <c r="I67" s="26">
        <v>169685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169685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169685</v>
      </c>
      <c r="G75" s="30"/>
      <c r="H75" s="30"/>
      <c r="I75" s="30">
        <v>169685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169685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15717371</v>
      </c>
      <c r="I5" s="356">
        <f t="shared" si="0"/>
        <v>0</v>
      </c>
      <c r="J5" s="358">
        <f t="shared" si="0"/>
        <v>15717371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15717371</v>
      </c>
      <c r="X5" s="356">
        <f t="shared" si="0"/>
        <v>0</v>
      </c>
      <c r="Y5" s="358">
        <f t="shared" si="0"/>
        <v>15717371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15717371</v>
      </c>
      <c r="I11" s="362">
        <f t="shared" si="3"/>
        <v>0</v>
      </c>
      <c r="J11" s="364">
        <f t="shared" si="3"/>
        <v>15717371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15717371</v>
      </c>
      <c r="X11" s="362">
        <f t="shared" si="3"/>
        <v>0</v>
      </c>
      <c r="Y11" s="364">
        <f t="shared" si="3"/>
        <v>15717371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>
        <v>15717371</v>
      </c>
      <c r="I12" s="60"/>
      <c r="J12" s="59">
        <v>15717371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15717371</v>
      </c>
      <c r="X12" s="60"/>
      <c r="Y12" s="59">
        <v>15717371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36255</v>
      </c>
      <c r="H40" s="343">
        <f t="shared" si="9"/>
        <v>4701</v>
      </c>
      <c r="I40" s="343">
        <f t="shared" si="9"/>
        <v>486</v>
      </c>
      <c r="J40" s="345">
        <f t="shared" si="9"/>
        <v>41442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41442</v>
      </c>
      <c r="X40" s="343">
        <f t="shared" si="9"/>
        <v>0</v>
      </c>
      <c r="Y40" s="345">
        <f t="shared" si="9"/>
        <v>41442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1680</v>
      </c>
      <c r="H41" s="362">
        <v>2739</v>
      </c>
      <c r="I41" s="362">
        <v>486</v>
      </c>
      <c r="J41" s="364">
        <v>4905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4905</v>
      </c>
      <c r="X41" s="362"/>
      <c r="Y41" s="364">
        <v>4905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260</v>
      </c>
      <c r="H43" s="305"/>
      <c r="I43" s="305"/>
      <c r="J43" s="370">
        <v>260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260</v>
      </c>
      <c r="X43" s="305"/>
      <c r="Y43" s="370">
        <v>260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570</v>
      </c>
      <c r="H44" s="54"/>
      <c r="I44" s="54"/>
      <c r="J44" s="53">
        <v>570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570</v>
      </c>
      <c r="X44" s="54"/>
      <c r="Y44" s="53">
        <v>570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33745</v>
      </c>
      <c r="H48" s="54">
        <v>1875</v>
      </c>
      <c r="I48" s="54"/>
      <c r="J48" s="53">
        <v>35620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35620</v>
      </c>
      <c r="X48" s="54"/>
      <c r="Y48" s="53">
        <v>35620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87</v>
      </c>
      <c r="I49" s="54"/>
      <c r="J49" s="53">
        <v>87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87</v>
      </c>
      <c r="X49" s="54"/>
      <c r="Y49" s="53">
        <v>87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36255</v>
      </c>
      <c r="H60" s="219">
        <f t="shared" si="14"/>
        <v>15722072</v>
      </c>
      <c r="I60" s="219">
        <f t="shared" si="14"/>
        <v>486</v>
      </c>
      <c r="J60" s="264">
        <f t="shared" si="14"/>
        <v>15758813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15758813</v>
      </c>
      <c r="X60" s="219">
        <f t="shared" si="14"/>
        <v>0</v>
      </c>
      <c r="Y60" s="264">
        <f t="shared" si="14"/>
        <v>15758813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108386860</v>
      </c>
      <c r="F5" s="100">
        <f t="shared" si="0"/>
        <v>108386860</v>
      </c>
      <c r="G5" s="100">
        <f t="shared" si="0"/>
        <v>23101138</v>
      </c>
      <c r="H5" s="100">
        <f t="shared" si="0"/>
        <v>317332</v>
      </c>
      <c r="I5" s="100">
        <f t="shared" si="0"/>
        <v>305778</v>
      </c>
      <c r="J5" s="100">
        <f t="shared" si="0"/>
        <v>23724248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23724248</v>
      </c>
      <c r="X5" s="100">
        <f t="shared" si="0"/>
        <v>27096716</v>
      </c>
      <c r="Y5" s="100">
        <f t="shared" si="0"/>
        <v>-3372468</v>
      </c>
      <c r="Z5" s="137">
        <f>+IF(X5&lt;&gt;0,+(Y5/X5)*100,0)</f>
        <v>-12.44603958649454</v>
      </c>
      <c r="AA5" s="153">
        <f>SUM(AA6:AA8)</f>
        <v>108386860</v>
      </c>
    </row>
    <row r="6" spans="1:27" ht="13.5">
      <c r="A6" s="138" t="s">
        <v>75</v>
      </c>
      <c r="B6" s="136"/>
      <c r="C6" s="155"/>
      <c r="D6" s="155"/>
      <c r="E6" s="156">
        <v>33799724</v>
      </c>
      <c r="F6" s="60">
        <v>33799724</v>
      </c>
      <c r="G6" s="60">
        <v>11837013</v>
      </c>
      <c r="H6" s="60"/>
      <c r="I6" s="60"/>
      <c r="J6" s="60">
        <v>11837013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11837013</v>
      </c>
      <c r="X6" s="60">
        <v>8449931</v>
      </c>
      <c r="Y6" s="60">
        <v>3387082</v>
      </c>
      <c r="Z6" s="140">
        <v>40.08</v>
      </c>
      <c r="AA6" s="155">
        <v>33799724</v>
      </c>
    </row>
    <row r="7" spans="1:27" ht="13.5">
      <c r="A7" s="138" t="s">
        <v>76</v>
      </c>
      <c r="B7" s="136"/>
      <c r="C7" s="157"/>
      <c r="D7" s="157"/>
      <c r="E7" s="158">
        <v>50523010</v>
      </c>
      <c r="F7" s="159">
        <v>50523010</v>
      </c>
      <c r="G7" s="159">
        <v>4033778</v>
      </c>
      <c r="H7" s="159">
        <v>265886</v>
      </c>
      <c r="I7" s="159">
        <v>254332</v>
      </c>
      <c r="J7" s="159">
        <v>4553996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4553996</v>
      </c>
      <c r="X7" s="159">
        <v>12630753</v>
      </c>
      <c r="Y7" s="159">
        <v>-8076757</v>
      </c>
      <c r="Z7" s="141">
        <v>-63.95</v>
      </c>
      <c r="AA7" s="157">
        <v>50523010</v>
      </c>
    </row>
    <row r="8" spans="1:27" ht="13.5">
      <c r="A8" s="138" t="s">
        <v>77</v>
      </c>
      <c r="B8" s="136"/>
      <c r="C8" s="155"/>
      <c r="D8" s="155"/>
      <c r="E8" s="156">
        <v>24064126</v>
      </c>
      <c r="F8" s="60">
        <v>24064126</v>
      </c>
      <c r="G8" s="60">
        <v>7230347</v>
      </c>
      <c r="H8" s="60">
        <v>51446</v>
      </c>
      <c r="I8" s="60">
        <v>51446</v>
      </c>
      <c r="J8" s="60">
        <v>7333239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7333239</v>
      </c>
      <c r="X8" s="60">
        <v>6016032</v>
      </c>
      <c r="Y8" s="60">
        <v>1317207</v>
      </c>
      <c r="Z8" s="140">
        <v>21.89</v>
      </c>
      <c r="AA8" s="155">
        <v>24064126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36251872</v>
      </c>
      <c r="F9" s="100">
        <f t="shared" si="1"/>
        <v>36251872</v>
      </c>
      <c r="G9" s="100">
        <f t="shared" si="1"/>
        <v>10177760</v>
      </c>
      <c r="H9" s="100">
        <f t="shared" si="1"/>
        <v>1402</v>
      </c>
      <c r="I9" s="100">
        <f t="shared" si="1"/>
        <v>0</v>
      </c>
      <c r="J9" s="100">
        <f t="shared" si="1"/>
        <v>10179162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10179162</v>
      </c>
      <c r="X9" s="100">
        <f t="shared" si="1"/>
        <v>9062968</v>
      </c>
      <c r="Y9" s="100">
        <f t="shared" si="1"/>
        <v>1116194</v>
      </c>
      <c r="Z9" s="137">
        <f>+IF(X9&lt;&gt;0,+(Y9/X9)*100,0)</f>
        <v>12.315987433697217</v>
      </c>
      <c r="AA9" s="153">
        <f>SUM(AA10:AA14)</f>
        <v>36251872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36251872</v>
      </c>
      <c r="F12" s="60">
        <v>36251872</v>
      </c>
      <c r="G12" s="60">
        <v>10177760</v>
      </c>
      <c r="H12" s="60">
        <v>1402</v>
      </c>
      <c r="I12" s="60"/>
      <c r="J12" s="60">
        <v>10179162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10179162</v>
      </c>
      <c r="X12" s="60">
        <v>9062968</v>
      </c>
      <c r="Y12" s="60">
        <v>1116194</v>
      </c>
      <c r="Z12" s="140">
        <v>12.32</v>
      </c>
      <c r="AA12" s="155">
        <v>36251872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288683030</v>
      </c>
      <c r="F15" s="100">
        <f t="shared" si="2"/>
        <v>288683030</v>
      </c>
      <c r="G15" s="100">
        <f t="shared" si="2"/>
        <v>4407912</v>
      </c>
      <c r="H15" s="100">
        <f t="shared" si="2"/>
        <v>955478</v>
      </c>
      <c r="I15" s="100">
        <f t="shared" si="2"/>
        <v>0</v>
      </c>
      <c r="J15" s="100">
        <f t="shared" si="2"/>
        <v>5363390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5363390</v>
      </c>
      <c r="X15" s="100">
        <f t="shared" si="2"/>
        <v>72170758</v>
      </c>
      <c r="Y15" s="100">
        <f t="shared" si="2"/>
        <v>-66807368</v>
      </c>
      <c r="Z15" s="137">
        <f>+IF(X15&lt;&gt;0,+(Y15/X15)*100,0)</f>
        <v>-92.56847212273979</v>
      </c>
      <c r="AA15" s="153">
        <f>SUM(AA16:AA18)</f>
        <v>288683030</v>
      </c>
    </row>
    <row r="16" spans="1:27" ht="13.5">
      <c r="A16" s="138" t="s">
        <v>85</v>
      </c>
      <c r="B16" s="136"/>
      <c r="C16" s="155"/>
      <c r="D16" s="155"/>
      <c r="E16" s="156">
        <v>5069612</v>
      </c>
      <c r="F16" s="60">
        <v>5069612</v>
      </c>
      <c r="G16" s="60">
        <v>1432134</v>
      </c>
      <c r="H16" s="60"/>
      <c r="I16" s="60"/>
      <c r="J16" s="60">
        <v>1432134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1432134</v>
      </c>
      <c r="X16" s="60">
        <v>1267403</v>
      </c>
      <c r="Y16" s="60">
        <v>164731</v>
      </c>
      <c r="Z16" s="140">
        <v>13</v>
      </c>
      <c r="AA16" s="155">
        <v>5069612</v>
      </c>
    </row>
    <row r="17" spans="1:27" ht="13.5">
      <c r="A17" s="138" t="s">
        <v>86</v>
      </c>
      <c r="B17" s="136"/>
      <c r="C17" s="155"/>
      <c r="D17" s="155"/>
      <c r="E17" s="156">
        <v>283613418</v>
      </c>
      <c r="F17" s="60">
        <v>283613418</v>
      </c>
      <c r="G17" s="60"/>
      <c r="H17" s="60">
        <v>955478</v>
      </c>
      <c r="I17" s="60"/>
      <c r="J17" s="60">
        <v>955478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955478</v>
      </c>
      <c r="X17" s="60">
        <v>70903355</v>
      </c>
      <c r="Y17" s="60">
        <v>-69947877</v>
      </c>
      <c r="Z17" s="140">
        <v>-98.65</v>
      </c>
      <c r="AA17" s="155">
        <v>283613418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2975778</v>
      </c>
      <c r="H18" s="60"/>
      <c r="I18" s="60"/>
      <c r="J18" s="60">
        <v>2975778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2975778</v>
      </c>
      <c r="X18" s="60"/>
      <c r="Y18" s="60">
        <v>2975778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37729403</v>
      </c>
      <c r="H19" s="100">
        <f t="shared" si="3"/>
        <v>0</v>
      </c>
      <c r="I19" s="100">
        <f t="shared" si="3"/>
        <v>0</v>
      </c>
      <c r="J19" s="100">
        <f t="shared" si="3"/>
        <v>37729403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37729403</v>
      </c>
      <c r="X19" s="100">
        <f t="shared" si="3"/>
        <v>0</v>
      </c>
      <c r="Y19" s="100">
        <f t="shared" si="3"/>
        <v>37729403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37729403</v>
      </c>
      <c r="H21" s="60"/>
      <c r="I21" s="60"/>
      <c r="J21" s="60">
        <v>37729403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37729403</v>
      </c>
      <c r="X21" s="60"/>
      <c r="Y21" s="60">
        <v>37729403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-123657823</v>
      </c>
      <c r="F24" s="100">
        <v>-123657823</v>
      </c>
      <c r="G24" s="100">
        <v>7918237</v>
      </c>
      <c r="H24" s="100"/>
      <c r="I24" s="100"/>
      <c r="J24" s="100">
        <v>7918237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7918237</v>
      </c>
      <c r="X24" s="100">
        <v>-30914456</v>
      </c>
      <c r="Y24" s="100">
        <v>38832693</v>
      </c>
      <c r="Z24" s="137">
        <v>-125.61</v>
      </c>
      <c r="AA24" s="153">
        <v>-123657823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309663939</v>
      </c>
      <c r="F25" s="73">
        <f t="shared" si="4"/>
        <v>309663939</v>
      </c>
      <c r="G25" s="73">
        <f t="shared" si="4"/>
        <v>83334450</v>
      </c>
      <c r="H25" s="73">
        <f t="shared" si="4"/>
        <v>1274212</v>
      </c>
      <c r="I25" s="73">
        <f t="shared" si="4"/>
        <v>305778</v>
      </c>
      <c r="J25" s="73">
        <f t="shared" si="4"/>
        <v>84914440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84914440</v>
      </c>
      <c r="X25" s="73">
        <f t="shared" si="4"/>
        <v>77415986</v>
      </c>
      <c r="Y25" s="73">
        <f t="shared" si="4"/>
        <v>7498454</v>
      </c>
      <c r="Z25" s="170">
        <f>+IF(X25&lt;&gt;0,+(Y25/X25)*100,0)</f>
        <v>9.685924558268882</v>
      </c>
      <c r="AA25" s="168">
        <f>+AA5+AA9+AA15+AA19+AA24</f>
        <v>309663939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82816088</v>
      </c>
      <c r="F28" s="100">
        <f t="shared" si="5"/>
        <v>82816088</v>
      </c>
      <c r="G28" s="100">
        <f t="shared" si="5"/>
        <v>5487837</v>
      </c>
      <c r="H28" s="100">
        <f t="shared" si="5"/>
        <v>4359724</v>
      </c>
      <c r="I28" s="100">
        <f t="shared" si="5"/>
        <v>5769299</v>
      </c>
      <c r="J28" s="100">
        <f t="shared" si="5"/>
        <v>15616860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15616860</v>
      </c>
      <c r="X28" s="100">
        <f t="shared" si="5"/>
        <v>20704023</v>
      </c>
      <c r="Y28" s="100">
        <f t="shared" si="5"/>
        <v>-5087163</v>
      </c>
      <c r="Z28" s="137">
        <f>+IF(X28&lt;&gt;0,+(Y28/X28)*100,0)</f>
        <v>-24.570891367344405</v>
      </c>
      <c r="AA28" s="153">
        <f>SUM(AA29:AA31)</f>
        <v>82816088</v>
      </c>
    </row>
    <row r="29" spans="1:27" ht="13.5">
      <c r="A29" s="138" t="s">
        <v>75</v>
      </c>
      <c r="B29" s="136"/>
      <c r="C29" s="155"/>
      <c r="D29" s="155"/>
      <c r="E29" s="156">
        <v>35984623</v>
      </c>
      <c r="F29" s="60">
        <v>35984623</v>
      </c>
      <c r="G29" s="60">
        <v>2202691</v>
      </c>
      <c r="H29" s="60">
        <v>1731445</v>
      </c>
      <c r="I29" s="60">
        <v>1209310</v>
      </c>
      <c r="J29" s="60">
        <v>5143446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5143446</v>
      </c>
      <c r="X29" s="60">
        <v>8996156</v>
      </c>
      <c r="Y29" s="60">
        <v>-3852710</v>
      </c>
      <c r="Z29" s="140">
        <v>-42.83</v>
      </c>
      <c r="AA29" s="155">
        <v>35984623</v>
      </c>
    </row>
    <row r="30" spans="1:27" ht="13.5">
      <c r="A30" s="138" t="s">
        <v>76</v>
      </c>
      <c r="B30" s="136"/>
      <c r="C30" s="157"/>
      <c r="D30" s="157"/>
      <c r="E30" s="158">
        <v>20311419</v>
      </c>
      <c r="F30" s="159">
        <v>20311419</v>
      </c>
      <c r="G30" s="159">
        <v>1705257</v>
      </c>
      <c r="H30" s="159">
        <v>1392314</v>
      </c>
      <c r="I30" s="159">
        <v>1886980</v>
      </c>
      <c r="J30" s="159">
        <v>4984551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4984551</v>
      </c>
      <c r="X30" s="159">
        <v>5077855</v>
      </c>
      <c r="Y30" s="159">
        <v>-93304</v>
      </c>
      <c r="Z30" s="141">
        <v>-1.84</v>
      </c>
      <c r="AA30" s="157">
        <v>20311419</v>
      </c>
    </row>
    <row r="31" spans="1:27" ht="13.5">
      <c r="A31" s="138" t="s">
        <v>77</v>
      </c>
      <c r="B31" s="136"/>
      <c r="C31" s="155"/>
      <c r="D31" s="155"/>
      <c r="E31" s="156">
        <v>26520046</v>
      </c>
      <c r="F31" s="60">
        <v>26520046</v>
      </c>
      <c r="G31" s="60">
        <v>1579889</v>
      </c>
      <c r="H31" s="60">
        <v>1235965</v>
      </c>
      <c r="I31" s="60">
        <v>2673009</v>
      </c>
      <c r="J31" s="60">
        <v>5488863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5488863</v>
      </c>
      <c r="X31" s="60">
        <v>6630012</v>
      </c>
      <c r="Y31" s="60">
        <v>-1141149</v>
      </c>
      <c r="Z31" s="140">
        <v>-17.21</v>
      </c>
      <c r="AA31" s="155">
        <v>26520046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35848643</v>
      </c>
      <c r="F32" s="100">
        <f t="shared" si="6"/>
        <v>35848643</v>
      </c>
      <c r="G32" s="100">
        <f t="shared" si="6"/>
        <v>1324207</v>
      </c>
      <c r="H32" s="100">
        <f t="shared" si="6"/>
        <v>1372364</v>
      </c>
      <c r="I32" s="100">
        <f t="shared" si="6"/>
        <v>1348767</v>
      </c>
      <c r="J32" s="100">
        <f t="shared" si="6"/>
        <v>4045338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4045338</v>
      </c>
      <c r="X32" s="100">
        <f t="shared" si="6"/>
        <v>8962161</v>
      </c>
      <c r="Y32" s="100">
        <f t="shared" si="6"/>
        <v>-4916823</v>
      </c>
      <c r="Z32" s="137">
        <f>+IF(X32&lt;&gt;0,+(Y32/X32)*100,0)</f>
        <v>-54.86202490671614</v>
      </c>
      <c r="AA32" s="153">
        <f>SUM(AA33:AA37)</f>
        <v>35848643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35848643</v>
      </c>
      <c r="F35" s="60">
        <v>35848643</v>
      </c>
      <c r="G35" s="60">
        <v>1324207</v>
      </c>
      <c r="H35" s="60">
        <v>1372364</v>
      </c>
      <c r="I35" s="60">
        <v>1348767</v>
      </c>
      <c r="J35" s="60">
        <v>4045338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4045338</v>
      </c>
      <c r="X35" s="60">
        <v>8962161</v>
      </c>
      <c r="Y35" s="60">
        <v>-4916823</v>
      </c>
      <c r="Z35" s="140">
        <v>-54.86</v>
      </c>
      <c r="AA35" s="155">
        <v>35848643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121540829</v>
      </c>
      <c r="F38" s="100">
        <f t="shared" si="7"/>
        <v>121540829</v>
      </c>
      <c r="G38" s="100">
        <f t="shared" si="7"/>
        <v>1018005</v>
      </c>
      <c r="H38" s="100">
        <f t="shared" si="7"/>
        <v>914114</v>
      </c>
      <c r="I38" s="100">
        <f t="shared" si="7"/>
        <v>797877</v>
      </c>
      <c r="J38" s="100">
        <f t="shared" si="7"/>
        <v>2729996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2729996</v>
      </c>
      <c r="X38" s="100">
        <f t="shared" si="7"/>
        <v>30385207</v>
      </c>
      <c r="Y38" s="100">
        <f t="shared" si="7"/>
        <v>-27655211</v>
      </c>
      <c r="Z38" s="137">
        <f>+IF(X38&lt;&gt;0,+(Y38/X38)*100,0)</f>
        <v>-91.01537797652654</v>
      </c>
      <c r="AA38" s="153">
        <f>SUM(AA39:AA41)</f>
        <v>121540829</v>
      </c>
    </row>
    <row r="39" spans="1:27" ht="13.5">
      <c r="A39" s="138" t="s">
        <v>85</v>
      </c>
      <c r="B39" s="136"/>
      <c r="C39" s="155"/>
      <c r="D39" s="155"/>
      <c r="E39" s="156">
        <v>4354612</v>
      </c>
      <c r="F39" s="60">
        <v>4354612</v>
      </c>
      <c r="G39" s="60">
        <v>228333</v>
      </c>
      <c r="H39" s="60">
        <v>351942</v>
      </c>
      <c r="I39" s="60">
        <v>204735</v>
      </c>
      <c r="J39" s="60">
        <v>785010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785010</v>
      </c>
      <c r="X39" s="60">
        <v>1088653</v>
      </c>
      <c r="Y39" s="60">
        <v>-303643</v>
      </c>
      <c r="Z39" s="140">
        <v>-27.89</v>
      </c>
      <c r="AA39" s="155">
        <v>4354612</v>
      </c>
    </row>
    <row r="40" spans="1:27" ht="13.5">
      <c r="A40" s="138" t="s">
        <v>86</v>
      </c>
      <c r="B40" s="136"/>
      <c r="C40" s="155"/>
      <c r="D40" s="155"/>
      <c r="E40" s="156">
        <v>117186217</v>
      </c>
      <c r="F40" s="60">
        <v>117186217</v>
      </c>
      <c r="G40" s="60">
        <v>301477</v>
      </c>
      <c r="H40" s="60">
        <v>70908</v>
      </c>
      <c r="I40" s="60">
        <v>69324</v>
      </c>
      <c r="J40" s="60">
        <v>441709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441709</v>
      </c>
      <c r="X40" s="60">
        <v>29296554</v>
      </c>
      <c r="Y40" s="60">
        <v>-28854845</v>
      </c>
      <c r="Z40" s="140">
        <v>-98.49</v>
      </c>
      <c r="AA40" s="155">
        <v>117186217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488195</v>
      </c>
      <c r="H41" s="60">
        <v>491264</v>
      </c>
      <c r="I41" s="60">
        <v>523818</v>
      </c>
      <c r="J41" s="60">
        <v>1503277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1503277</v>
      </c>
      <c r="X41" s="60"/>
      <c r="Y41" s="60">
        <v>1503277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334425</v>
      </c>
      <c r="H42" s="100">
        <f t="shared" si="8"/>
        <v>8605548</v>
      </c>
      <c r="I42" s="100">
        <f t="shared" si="8"/>
        <v>13848787</v>
      </c>
      <c r="J42" s="100">
        <f t="shared" si="8"/>
        <v>22788760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22788760</v>
      </c>
      <c r="X42" s="100">
        <f t="shared" si="8"/>
        <v>0</v>
      </c>
      <c r="Y42" s="100">
        <f t="shared" si="8"/>
        <v>22788760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334425</v>
      </c>
      <c r="H44" s="60">
        <v>8605548</v>
      </c>
      <c r="I44" s="60">
        <v>13848787</v>
      </c>
      <c r="J44" s="60">
        <v>22788760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22788760</v>
      </c>
      <c r="X44" s="60"/>
      <c r="Y44" s="60">
        <v>22788760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21134078</v>
      </c>
      <c r="F47" s="100">
        <v>21134078</v>
      </c>
      <c r="G47" s="100">
        <v>1076049</v>
      </c>
      <c r="H47" s="100">
        <v>886961</v>
      </c>
      <c r="I47" s="100">
        <v>1290323</v>
      </c>
      <c r="J47" s="100">
        <v>3253333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3253333</v>
      </c>
      <c r="X47" s="100">
        <v>5283520</v>
      </c>
      <c r="Y47" s="100">
        <v>-2030187</v>
      </c>
      <c r="Z47" s="137">
        <v>-38.42</v>
      </c>
      <c r="AA47" s="153">
        <v>21134078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261339638</v>
      </c>
      <c r="F48" s="73">
        <f t="shared" si="9"/>
        <v>261339638</v>
      </c>
      <c r="G48" s="73">
        <f t="shared" si="9"/>
        <v>9240523</v>
      </c>
      <c r="H48" s="73">
        <f t="shared" si="9"/>
        <v>16138711</v>
      </c>
      <c r="I48" s="73">
        <f t="shared" si="9"/>
        <v>23055053</v>
      </c>
      <c r="J48" s="73">
        <f t="shared" si="9"/>
        <v>48434287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48434287</v>
      </c>
      <c r="X48" s="73">
        <f t="shared" si="9"/>
        <v>65334911</v>
      </c>
      <c r="Y48" s="73">
        <f t="shared" si="9"/>
        <v>-16900624</v>
      </c>
      <c r="Z48" s="170">
        <f>+IF(X48&lt;&gt;0,+(Y48/X48)*100,0)</f>
        <v>-25.86767738919856</v>
      </c>
      <c r="AA48" s="168">
        <f>+AA28+AA32+AA38+AA42+AA47</f>
        <v>261339638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48324301</v>
      </c>
      <c r="F49" s="173">
        <f t="shared" si="10"/>
        <v>48324301</v>
      </c>
      <c r="G49" s="173">
        <f t="shared" si="10"/>
        <v>74093927</v>
      </c>
      <c r="H49" s="173">
        <f t="shared" si="10"/>
        <v>-14864499</v>
      </c>
      <c r="I49" s="173">
        <f t="shared" si="10"/>
        <v>-22749275</v>
      </c>
      <c r="J49" s="173">
        <f t="shared" si="10"/>
        <v>36480153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36480153</v>
      </c>
      <c r="X49" s="173">
        <f>IF(F25=F48,0,X25-X48)</f>
        <v>12081075</v>
      </c>
      <c r="Y49" s="173">
        <f t="shared" si="10"/>
        <v>24399078</v>
      </c>
      <c r="Z49" s="174">
        <f>+IF(X49&lt;&gt;0,+(Y49/X49)*100,0)</f>
        <v>201.96114998044462</v>
      </c>
      <c r="AA49" s="171">
        <f>+AA25-AA48</f>
        <v>48324301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599940</v>
      </c>
      <c r="F12" s="60">
        <v>599940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149985</v>
      </c>
      <c r="Y12" s="60">
        <v>-149985</v>
      </c>
      <c r="Z12" s="140">
        <v>-100</v>
      </c>
      <c r="AA12" s="155">
        <v>599940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3320000</v>
      </c>
      <c r="F13" s="60">
        <v>3320000</v>
      </c>
      <c r="G13" s="60">
        <v>0</v>
      </c>
      <c r="H13" s="60">
        <v>262636</v>
      </c>
      <c r="I13" s="60">
        <v>253482</v>
      </c>
      <c r="J13" s="60">
        <v>516118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516118</v>
      </c>
      <c r="X13" s="60">
        <v>830000</v>
      </c>
      <c r="Y13" s="60">
        <v>-313882</v>
      </c>
      <c r="Z13" s="140">
        <v>-37.82</v>
      </c>
      <c r="AA13" s="155">
        <v>3320000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169685</v>
      </c>
      <c r="H14" s="60">
        <v>0</v>
      </c>
      <c r="I14" s="60">
        <v>0</v>
      </c>
      <c r="J14" s="60">
        <v>169685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169685</v>
      </c>
      <c r="X14" s="60">
        <v>0</v>
      </c>
      <c r="Y14" s="60">
        <v>169685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225665999</v>
      </c>
      <c r="F19" s="60">
        <v>225665999</v>
      </c>
      <c r="G19" s="60">
        <v>83162000</v>
      </c>
      <c r="H19" s="60">
        <v>46459</v>
      </c>
      <c r="I19" s="60">
        <v>46459</v>
      </c>
      <c r="J19" s="60">
        <v>83254918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83254918</v>
      </c>
      <c r="X19" s="60">
        <v>56416500</v>
      </c>
      <c r="Y19" s="60">
        <v>26838418</v>
      </c>
      <c r="Z19" s="140">
        <v>47.57</v>
      </c>
      <c r="AA19" s="155">
        <v>225665999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80078000</v>
      </c>
      <c r="F20" s="54">
        <v>80078000</v>
      </c>
      <c r="G20" s="54">
        <v>2765</v>
      </c>
      <c r="H20" s="54">
        <v>9639</v>
      </c>
      <c r="I20" s="54">
        <v>5837</v>
      </c>
      <c r="J20" s="54">
        <v>18241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18241</v>
      </c>
      <c r="X20" s="54">
        <v>20019500</v>
      </c>
      <c r="Y20" s="54">
        <v>-20001259</v>
      </c>
      <c r="Z20" s="184">
        <v>-99.91</v>
      </c>
      <c r="AA20" s="130">
        <v>80078000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309663939</v>
      </c>
      <c r="F22" s="190">
        <f t="shared" si="0"/>
        <v>309663939</v>
      </c>
      <c r="G22" s="190">
        <f t="shared" si="0"/>
        <v>83334450</v>
      </c>
      <c r="H22" s="190">
        <f t="shared" si="0"/>
        <v>318734</v>
      </c>
      <c r="I22" s="190">
        <f t="shared" si="0"/>
        <v>305778</v>
      </c>
      <c r="J22" s="190">
        <f t="shared" si="0"/>
        <v>83958962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83958962</v>
      </c>
      <c r="X22" s="190">
        <f t="shared" si="0"/>
        <v>77415985</v>
      </c>
      <c r="Y22" s="190">
        <f t="shared" si="0"/>
        <v>6542977</v>
      </c>
      <c r="Z22" s="191">
        <f>+IF(X22&lt;&gt;0,+(Y22/X22)*100,0)</f>
        <v>8.45171317009013</v>
      </c>
      <c r="AA22" s="188">
        <f>SUM(AA5:AA21)</f>
        <v>309663939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87514047</v>
      </c>
      <c r="F25" s="60">
        <v>87514047</v>
      </c>
      <c r="G25" s="60">
        <v>5890499</v>
      </c>
      <c r="H25" s="60">
        <v>6352274</v>
      </c>
      <c r="I25" s="60">
        <v>6424108</v>
      </c>
      <c r="J25" s="60">
        <v>18666881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18666881</v>
      </c>
      <c r="X25" s="60">
        <v>21878512</v>
      </c>
      <c r="Y25" s="60">
        <v>-3211631</v>
      </c>
      <c r="Z25" s="140">
        <v>-14.68</v>
      </c>
      <c r="AA25" s="155">
        <v>87514047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5571505</v>
      </c>
      <c r="F26" s="60">
        <v>5571505</v>
      </c>
      <c r="G26" s="60">
        <v>424306</v>
      </c>
      <c r="H26" s="60">
        <v>258981</v>
      </c>
      <c r="I26" s="60">
        <v>0</v>
      </c>
      <c r="J26" s="60">
        <v>683287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683287</v>
      </c>
      <c r="X26" s="60">
        <v>1392876</v>
      </c>
      <c r="Y26" s="60">
        <v>-709589</v>
      </c>
      <c r="Z26" s="140">
        <v>-50.94</v>
      </c>
      <c r="AA26" s="155">
        <v>5571505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320000</v>
      </c>
      <c r="F27" s="60">
        <v>320000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80000</v>
      </c>
      <c r="Y27" s="60">
        <v>-80000</v>
      </c>
      <c r="Z27" s="140">
        <v>-100</v>
      </c>
      <c r="AA27" s="155">
        <v>320000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7995500</v>
      </c>
      <c r="F28" s="60">
        <v>7995500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1998875</v>
      </c>
      <c r="Y28" s="60">
        <v>-1998875</v>
      </c>
      <c r="Z28" s="140">
        <v>-100</v>
      </c>
      <c r="AA28" s="155">
        <v>7995500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70400</v>
      </c>
      <c r="F29" s="60">
        <v>70400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17600</v>
      </c>
      <c r="Y29" s="60">
        <v>-17600</v>
      </c>
      <c r="Z29" s="140">
        <v>-100</v>
      </c>
      <c r="AA29" s="155">
        <v>70400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53160000</v>
      </c>
      <c r="F30" s="60">
        <v>53160000</v>
      </c>
      <c r="G30" s="60">
        <v>0</v>
      </c>
      <c r="H30" s="60">
        <v>0</v>
      </c>
      <c r="I30" s="60">
        <v>8761145</v>
      </c>
      <c r="J30" s="60">
        <v>8761145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8761145</v>
      </c>
      <c r="X30" s="60">
        <v>13290000</v>
      </c>
      <c r="Y30" s="60">
        <v>-4528855</v>
      </c>
      <c r="Z30" s="140">
        <v>-34.08</v>
      </c>
      <c r="AA30" s="155">
        <v>53160000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2229400</v>
      </c>
      <c r="F31" s="60">
        <v>2229400</v>
      </c>
      <c r="G31" s="60">
        <v>70655</v>
      </c>
      <c r="H31" s="60">
        <v>3559</v>
      </c>
      <c r="I31" s="60">
        <v>1975</v>
      </c>
      <c r="J31" s="60">
        <v>76189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76189</v>
      </c>
      <c r="X31" s="60">
        <v>557350</v>
      </c>
      <c r="Y31" s="60">
        <v>-481161</v>
      </c>
      <c r="Z31" s="140">
        <v>-86.33</v>
      </c>
      <c r="AA31" s="155">
        <v>2229400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10434000</v>
      </c>
      <c r="F32" s="60">
        <v>10434000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2608500</v>
      </c>
      <c r="Y32" s="60">
        <v>-2608500</v>
      </c>
      <c r="Z32" s="140">
        <v>-100</v>
      </c>
      <c r="AA32" s="155">
        <v>10434000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64963000</v>
      </c>
      <c r="F33" s="60">
        <v>64963000</v>
      </c>
      <c r="G33" s="60">
        <v>5000</v>
      </c>
      <c r="H33" s="60">
        <v>8000000</v>
      </c>
      <c r="I33" s="60">
        <v>4500000</v>
      </c>
      <c r="J33" s="60">
        <v>12505000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12505000</v>
      </c>
      <c r="X33" s="60">
        <v>16240750</v>
      </c>
      <c r="Y33" s="60">
        <v>-3735750</v>
      </c>
      <c r="Z33" s="140">
        <v>-23</v>
      </c>
      <c r="AA33" s="155">
        <v>64963000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29081786</v>
      </c>
      <c r="F34" s="60">
        <v>29081786</v>
      </c>
      <c r="G34" s="60">
        <v>2850063</v>
      </c>
      <c r="H34" s="60">
        <v>1523897</v>
      </c>
      <c r="I34" s="60">
        <v>3367825</v>
      </c>
      <c r="J34" s="60">
        <v>7741785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7741785</v>
      </c>
      <c r="X34" s="60">
        <v>7270447</v>
      </c>
      <c r="Y34" s="60">
        <v>471338</v>
      </c>
      <c r="Z34" s="140">
        <v>6.48</v>
      </c>
      <c r="AA34" s="155">
        <v>29081786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261339638</v>
      </c>
      <c r="F36" s="190">
        <f t="shared" si="1"/>
        <v>261339638</v>
      </c>
      <c r="G36" s="190">
        <f t="shared" si="1"/>
        <v>9240523</v>
      </c>
      <c r="H36" s="190">
        <f t="shared" si="1"/>
        <v>16138711</v>
      </c>
      <c r="I36" s="190">
        <f t="shared" si="1"/>
        <v>23055053</v>
      </c>
      <c r="J36" s="190">
        <f t="shared" si="1"/>
        <v>48434287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48434287</v>
      </c>
      <c r="X36" s="190">
        <f t="shared" si="1"/>
        <v>65334910</v>
      </c>
      <c r="Y36" s="190">
        <f t="shared" si="1"/>
        <v>-16900623</v>
      </c>
      <c r="Z36" s="191">
        <f>+IF(X36&lt;&gt;0,+(Y36/X36)*100,0)</f>
        <v>-25.86767625454753</v>
      </c>
      <c r="AA36" s="188">
        <f>SUM(AA25:AA35)</f>
        <v>261339638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48324301</v>
      </c>
      <c r="F38" s="106">
        <f t="shared" si="2"/>
        <v>48324301</v>
      </c>
      <c r="G38" s="106">
        <f t="shared" si="2"/>
        <v>74093927</v>
      </c>
      <c r="H38" s="106">
        <f t="shared" si="2"/>
        <v>-15819977</v>
      </c>
      <c r="I38" s="106">
        <f t="shared" si="2"/>
        <v>-22749275</v>
      </c>
      <c r="J38" s="106">
        <f t="shared" si="2"/>
        <v>35524675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35524675</v>
      </c>
      <c r="X38" s="106">
        <f>IF(F22=F36,0,X22-X36)</f>
        <v>12081075</v>
      </c>
      <c r="Y38" s="106">
        <f t="shared" si="2"/>
        <v>23443600</v>
      </c>
      <c r="Z38" s="201">
        <f>+IF(X38&lt;&gt;0,+(Y38/X38)*100,0)</f>
        <v>194.05226769968732</v>
      </c>
      <c r="AA38" s="199">
        <f>+AA22-AA36</f>
        <v>48324301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955478</v>
      </c>
      <c r="I39" s="60">
        <v>0</v>
      </c>
      <c r="J39" s="60">
        <v>955478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955478</v>
      </c>
      <c r="X39" s="60">
        <v>0</v>
      </c>
      <c r="Y39" s="60">
        <v>955478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48324301</v>
      </c>
      <c r="F42" s="88">
        <f t="shared" si="3"/>
        <v>48324301</v>
      </c>
      <c r="G42" s="88">
        <f t="shared" si="3"/>
        <v>74093927</v>
      </c>
      <c r="H42" s="88">
        <f t="shared" si="3"/>
        <v>-14864499</v>
      </c>
      <c r="I42" s="88">
        <f t="shared" si="3"/>
        <v>-22749275</v>
      </c>
      <c r="J42" s="88">
        <f t="shared" si="3"/>
        <v>36480153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36480153</v>
      </c>
      <c r="X42" s="88">
        <f t="shared" si="3"/>
        <v>12081075</v>
      </c>
      <c r="Y42" s="88">
        <f t="shared" si="3"/>
        <v>24399078</v>
      </c>
      <c r="Z42" s="208">
        <f>+IF(X42&lt;&gt;0,+(Y42/X42)*100,0)</f>
        <v>201.96114998044462</v>
      </c>
      <c r="AA42" s="206">
        <f>SUM(AA38:AA41)</f>
        <v>48324301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48324301</v>
      </c>
      <c r="F44" s="77">
        <f t="shared" si="4"/>
        <v>48324301</v>
      </c>
      <c r="G44" s="77">
        <f t="shared" si="4"/>
        <v>74093927</v>
      </c>
      <c r="H44" s="77">
        <f t="shared" si="4"/>
        <v>-14864499</v>
      </c>
      <c r="I44" s="77">
        <f t="shared" si="4"/>
        <v>-22749275</v>
      </c>
      <c r="J44" s="77">
        <f t="shared" si="4"/>
        <v>36480153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36480153</v>
      </c>
      <c r="X44" s="77">
        <f t="shared" si="4"/>
        <v>12081075</v>
      </c>
      <c r="Y44" s="77">
        <f t="shared" si="4"/>
        <v>24399078</v>
      </c>
      <c r="Z44" s="212">
        <f>+IF(X44&lt;&gt;0,+(Y44/X44)*100,0)</f>
        <v>201.96114998044462</v>
      </c>
      <c r="AA44" s="210">
        <f>+AA42-AA43</f>
        <v>48324301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48324301</v>
      </c>
      <c r="F46" s="88">
        <f t="shared" si="5"/>
        <v>48324301</v>
      </c>
      <c r="G46" s="88">
        <f t="shared" si="5"/>
        <v>74093927</v>
      </c>
      <c r="H46" s="88">
        <f t="shared" si="5"/>
        <v>-14864499</v>
      </c>
      <c r="I46" s="88">
        <f t="shared" si="5"/>
        <v>-22749275</v>
      </c>
      <c r="J46" s="88">
        <f t="shared" si="5"/>
        <v>36480153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36480153</v>
      </c>
      <c r="X46" s="88">
        <f t="shared" si="5"/>
        <v>12081075</v>
      </c>
      <c r="Y46" s="88">
        <f t="shared" si="5"/>
        <v>24399078</v>
      </c>
      <c r="Z46" s="208">
        <f>+IF(X46&lt;&gt;0,+(Y46/X46)*100,0)</f>
        <v>201.96114998044462</v>
      </c>
      <c r="AA46" s="206">
        <f>SUM(AA44:AA45)</f>
        <v>48324301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48324301</v>
      </c>
      <c r="F48" s="219">
        <f t="shared" si="6"/>
        <v>48324301</v>
      </c>
      <c r="G48" s="219">
        <f t="shared" si="6"/>
        <v>74093927</v>
      </c>
      <c r="H48" s="220">
        <f t="shared" si="6"/>
        <v>-14864499</v>
      </c>
      <c r="I48" s="220">
        <f t="shared" si="6"/>
        <v>-22749275</v>
      </c>
      <c r="J48" s="220">
        <f t="shared" si="6"/>
        <v>36480153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36480153</v>
      </c>
      <c r="X48" s="220">
        <f t="shared" si="6"/>
        <v>12081075</v>
      </c>
      <c r="Y48" s="220">
        <f t="shared" si="6"/>
        <v>24399078</v>
      </c>
      <c r="Z48" s="221">
        <f>+IF(X48&lt;&gt;0,+(Y48/X48)*100,0)</f>
        <v>201.96114998044462</v>
      </c>
      <c r="AA48" s="222">
        <f>SUM(AA46:AA47)</f>
        <v>48324301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1131000</v>
      </c>
      <c r="F5" s="100">
        <f t="shared" si="0"/>
        <v>1131000</v>
      </c>
      <c r="G5" s="100">
        <f t="shared" si="0"/>
        <v>66157</v>
      </c>
      <c r="H5" s="100">
        <f t="shared" si="0"/>
        <v>208291</v>
      </c>
      <c r="I5" s="100">
        <f t="shared" si="0"/>
        <v>0</v>
      </c>
      <c r="J5" s="100">
        <f t="shared" si="0"/>
        <v>274448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274448</v>
      </c>
      <c r="X5" s="100">
        <f t="shared" si="0"/>
        <v>282750</v>
      </c>
      <c r="Y5" s="100">
        <f t="shared" si="0"/>
        <v>-8302</v>
      </c>
      <c r="Z5" s="137">
        <f>+IF(X5&lt;&gt;0,+(Y5/X5)*100,0)</f>
        <v>-2.9361626878868257</v>
      </c>
      <c r="AA5" s="153">
        <f>SUM(AA6:AA8)</f>
        <v>1131000</v>
      </c>
    </row>
    <row r="6" spans="1:27" ht="13.5">
      <c r="A6" s="138" t="s">
        <v>75</v>
      </c>
      <c r="B6" s="136"/>
      <c r="C6" s="155"/>
      <c r="D6" s="155"/>
      <c r="E6" s="156">
        <v>351000</v>
      </c>
      <c r="F6" s="60">
        <v>351000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87750</v>
      </c>
      <c r="Y6" s="60">
        <v>-87750</v>
      </c>
      <c r="Z6" s="140">
        <v>-100</v>
      </c>
      <c r="AA6" s="62">
        <v>351000</v>
      </c>
    </row>
    <row r="7" spans="1:27" ht="13.5">
      <c r="A7" s="138" t="s">
        <v>76</v>
      </c>
      <c r="B7" s="136"/>
      <c r="C7" s="157"/>
      <c r="D7" s="157"/>
      <c r="E7" s="158">
        <v>95000</v>
      </c>
      <c r="F7" s="159">
        <v>95000</v>
      </c>
      <c r="G7" s="159">
        <v>66157</v>
      </c>
      <c r="H7" s="159">
        <v>66157</v>
      </c>
      <c r="I7" s="159"/>
      <c r="J7" s="159">
        <v>132314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132314</v>
      </c>
      <c r="X7" s="159">
        <v>23750</v>
      </c>
      <c r="Y7" s="159">
        <v>108564</v>
      </c>
      <c r="Z7" s="141">
        <v>457.11</v>
      </c>
      <c r="AA7" s="225">
        <v>95000</v>
      </c>
    </row>
    <row r="8" spans="1:27" ht="13.5">
      <c r="A8" s="138" t="s">
        <v>77</v>
      </c>
      <c r="B8" s="136"/>
      <c r="C8" s="155"/>
      <c r="D8" s="155"/>
      <c r="E8" s="156">
        <v>685000</v>
      </c>
      <c r="F8" s="60">
        <v>685000</v>
      </c>
      <c r="G8" s="60"/>
      <c r="H8" s="60">
        <v>142134</v>
      </c>
      <c r="I8" s="60"/>
      <c r="J8" s="60">
        <v>142134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142134</v>
      </c>
      <c r="X8" s="60">
        <v>171250</v>
      </c>
      <c r="Y8" s="60">
        <v>-29116</v>
      </c>
      <c r="Z8" s="140">
        <v>-17</v>
      </c>
      <c r="AA8" s="62">
        <v>685000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340000</v>
      </c>
      <c r="F9" s="100">
        <f t="shared" si="1"/>
        <v>340000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85000</v>
      </c>
      <c r="Y9" s="100">
        <f t="shared" si="1"/>
        <v>-85000</v>
      </c>
      <c r="Z9" s="137">
        <f>+IF(X9&lt;&gt;0,+(Y9/X9)*100,0)</f>
        <v>-100</v>
      </c>
      <c r="AA9" s="102">
        <f>SUM(AA10:AA14)</f>
        <v>340000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70000</v>
      </c>
      <c r="F12" s="60">
        <v>70000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17500</v>
      </c>
      <c r="Y12" s="60">
        <v>-17500</v>
      </c>
      <c r="Z12" s="140">
        <v>-100</v>
      </c>
      <c r="AA12" s="62">
        <v>70000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270000</v>
      </c>
      <c r="F14" s="159">
        <v>270000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67500</v>
      </c>
      <c r="Y14" s="159">
        <v>-67500</v>
      </c>
      <c r="Z14" s="141">
        <v>-100</v>
      </c>
      <c r="AA14" s="225">
        <v>270000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191315000</v>
      </c>
      <c r="F15" s="100">
        <f t="shared" si="2"/>
        <v>191315000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47828750</v>
      </c>
      <c r="Y15" s="100">
        <f t="shared" si="2"/>
        <v>-47828750</v>
      </c>
      <c r="Z15" s="137">
        <f>+IF(X15&lt;&gt;0,+(Y15/X15)*100,0)</f>
        <v>-100</v>
      </c>
      <c r="AA15" s="102">
        <f>SUM(AA16:AA18)</f>
        <v>191315000</v>
      </c>
    </row>
    <row r="16" spans="1:27" ht="13.5">
      <c r="A16" s="138" t="s">
        <v>85</v>
      </c>
      <c r="B16" s="136"/>
      <c r="C16" s="155"/>
      <c r="D16" s="155"/>
      <c r="E16" s="156">
        <v>191315000</v>
      </c>
      <c r="F16" s="60">
        <v>191315000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47828750</v>
      </c>
      <c r="Y16" s="60">
        <v>-47828750</v>
      </c>
      <c r="Z16" s="140">
        <v>-100</v>
      </c>
      <c r="AA16" s="62">
        <v>191315000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3597800</v>
      </c>
      <c r="H19" s="100">
        <f t="shared" si="3"/>
        <v>0</v>
      </c>
      <c r="I19" s="100">
        <f t="shared" si="3"/>
        <v>28917640</v>
      </c>
      <c r="J19" s="100">
        <f t="shared" si="3"/>
        <v>32515440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32515440</v>
      </c>
      <c r="X19" s="100">
        <f t="shared" si="3"/>
        <v>0</v>
      </c>
      <c r="Y19" s="100">
        <f t="shared" si="3"/>
        <v>32515440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3597800</v>
      </c>
      <c r="H21" s="60"/>
      <c r="I21" s="60">
        <v>28917640</v>
      </c>
      <c r="J21" s="60">
        <v>32515440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32515440</v>
      </c>
      <c r="X21" s="60"/>
      <c r="Y21" s="60">
        <v>32515440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192786000</v>
      </c>
      <c r="F25" s="219">
        <f t="shared" si="4"/>
        <v>192786000</v>
      </c>
      <c r="G25" s="219">
        <f t="shared" si="4"/>
        <v>3663957</v>
      </c>
      <c r="H25" s="219">
        <f t="shared" si="4"/>
        <v>208291</v>
      </c>
      <c r="I25" s="219">
        <f t="shared" si="4"/>
        <v>28917640</v>
      </c>
      <c r="J25" s="219">
        <f t="shared" si="4"/>
        <v>32789888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32789888</v>
      </c>
      <c r="X25" s="219">
        <f t="shared" si="4"/>
        <v>48196500</v>
      </c>
      <c r="Y25" s="219">
        <f t="shared" si="4"/>
        <v>-15406612</v>
      </c>
      <c r="Z25" s="231">
        <f>+IF(X25&lt;&gt;0,+(Y25/X25)*100,0)</f>
        <v>-31.96624651167616</v>
      </c>
      <c r="AA25" s="232">
        <f>+AA5+AA9+AA15+AA19+AA24</f>
        <v>192786000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192786000</v>
      </c>
      <c r="F28" s="60">
        <v>192786000</v>
      </c>
      <c r="G28" s="60">
        <v>3597800</v>
      </c>
      <c r="H28" s="60"/>
      <c r="I28" s="60">
        <v>4500000</v>
      </c>
      <c r="J28" s="60">
        <v>8097800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8097800</v>
      </c>
      <c r="X28" s="60">
        <v>48196500</v>
      </c>
      <c r="Y28" s="60">
        <v>-40098700</v>
      </c>
      <c r="Z28" s="140">
        <v>-83.2</v>
      </c>
      <c r="AA28" s="155">
        <v>192786000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192786000</v>
      </c>
      <c r="F32" s="77">
        <f t="shared" si="5"/>
        <v>192786000</v>
      </c>
      <c r="G32" s="77">
        <f t="shared" si="5"/>
        <v>3597800</v>
      </c>
      <c r="H32" s="77">
        <f t="shared" si="5"/>
        <v>0</v>
      </c>
      <c r="I32" s="77">
        <f t="shared" si="5"/>
        <v>4500000</v>
      </c>
      <c r="J32" s="77">
        <f t="shared" si="5"/>
        <v>8097800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8097800</v>
      </c>
      <c r="X32" s="77">
        <f t="shared" si="5"/>
        <v>48196500</v>
      </c>
      <c r="Y32" s="77">
        <f t="shared" si="5"/>
        <v>-40098700</v>
      </c>
      <c r="Z32" s="212">
        <f>+IF(X32&lt;&gt;0,+(Y32/X32)*100,0)</f>
        <v>-83.19836502650607</v>
      </c>
      <c r="AA32" s="79">
        <f>SUM(AA28:AA31)</f>
        <v>192786000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66157</v>
      </c>
      <c r="H35" s="60">
        <v>208291</v>
      </c>
      <c r="I35" s="60">
        <v>24417640</v>
      </c>
      <c r="J35" s="60">
        <v>24692088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24692088</v>
      </c>
      <c r="X35" s="60"/>
      <c r="Y35" s="60">
        <v>24692088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192786000</v>
      </c>
      <c r="F36" s="220">
        <f t="shared" si="6"/>
        <v>192786000</v>
      </c>
      <c r="G36" s="220">
        <f t="shared" si="6"/>
        <v>3663957</v>
      </c>
      <c r="H36" s="220">
        <f t="shared" si="6"/>
        <v>208291</v>
      </c>
      <c r="I36" s="220">
        <f t="shared" si="6"/>
        <v>28917640</v>
      </c>
      <c r="J36" s="220">
        <f t="shared" si="6"/>
        <v>32789888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32789888</v>
      </c>
      <c r="X36" s="220">
        <f t="shared" si="6"/>
        <v>48196500</v>
      </c>
      <c r="Y36" s="220">
        <f t="shared" si="6"/>
        <v>-15406612</v>
      </c>
      <c r="Z36" s="221">
        <f>+IF(X36&lt;&gt;0,+(Y36/X36)*100,0)</f>
        <v>-31.96624651167616</v>
      </c>
      <c r="AA36" s="239">
        <f>SUM(AA32:AA35)</f>
        <v>192786000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67032000</v>
      </c>
      <c r="F6" s="60">
        <v>67032000</v>
      </c>
      <c r="G6" s="60">
        <v>140619015</v>
      </c>
      <c r="H6" s="60">
        <v>87874459</v>
      </c>
      <c r="I6" s="60">
        <v>82487396</v>
      </c>
      <c r="J6" s="60">
        <v>82487396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82487396</v>
      </c>
      <c r="X6" s="60">
        <v>16758000</v>
      </c>
      <c r="Y6" s="60">
        <v>65729396</v>
      </c>
      <c r="Z6" s="140">
        <v>392.23</v>
      </c>
      <c r="AA6" s="62">
        <v>67032000</v>
      </c>
    </row>
    <row r="7" spans="1:27" ht="13.5">
      <c r="A7" s="249" t="s">
        <v>144</v>
      </c>
      <c r="B7" s="182"/>
      <c r="C7" s="155"/>
      <c r="D7" s="155"/>
      <c r="E7" s="59">
        <v>42836000</v>
      </c>
      <c r="F7" s="60">
        <v>42836000</v>
      </c>
      <c r="G7" s="60">
        <v>37336269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10709000</v>
      </c>
      <c r="Y7" s="60">
        <v>-10709000</v>
      </c>
      <c r="Z7" s="140">
        <v>-100</v>
      </c>
      <c r="AA7" s="62">
        <v>42836000</v>
      </c>
    </row>
    <row r="8" spans="1:27" ht="13.5">
      <c r="A8" s="249" t="s">
        <v>145</v>
      </c>
      <c r="B8" s="182"/>
      <c r="C8" s="155"/>
      <c r="D8" s="155"/>
      <c r="E8" s="59">
        <v>66087103</v>
      </c>
      <c r="F8" s="60">
        <v>66087103</v>
      </c>
      <c r="G8" s="60"/>
      <c r="H8" s="60">
        <v>12169079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16521776</v>
      </c>
      <c r="Y8" s="60">
        <v>-16521776</v>
      </c>
      <c r="Z8" s="140">
        <v>-100</v>
      </c>
      <c r="AA8" s="62">
        <v>66087103</v>
      </c>
    </row>
    <row r="9" spans="1:27" ht="13.5">
      <c r="A9" s="249" t="s">
        <v>146</v>
      </c>
      <c r="B9" s="182"/>
      <c r="C9" s="155"/>
      <c r="D9" s="155"/>
      <c r="E9" s="59">
        <v>413952</v>
      </c>
      <c r="F9" s="60">
        <v>413952</v>
      </c>
      <c r="G9" s="60">
        <v>91810250</v>
      </c>
      <c r="H9" s="60"/>
      <c r="I9" s="60">
        <v>73655460</v>
      </c>
      <c r="J9" s="60">
        <v>73655460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73655460</v>
      </c>
      <c r="X9" s="60">
        <v>103488</v>
      </c>
      <c r="Y9" s="60">
        <v>73551972</v>
      </c>
      <c r="Z9" s="140">
        <v>71072.95</v>
      </c>
      <c r="AA9" s="62">
        <v>413952</v>
      </c>
    </row>
    <row r="10" spans="1:27" ht="13.5">
      <c r="A10" s="249" t="s">
        <v>147</v>
      </c>
      <c r="B10" s="182"/>
      <c r="C10" s="155"/>
      <c r="D10" s="155"/>
      <c r="E10" s="59">
        <v>50077300</v>
      </c>
      <c r="F10" s="60">
        <v>50077300</v>
      </c>
      <c r="G10" s="159"/>
      <c r="H10" s="159">
        <v>68344844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12519325</v>
      </c>
      <c r="Y10" s="159">
        <v>-12519325</v>
      </c>
      <c r="Z10" s="141">
        <v>-100</v>
      </c>
      <c r="AA10" s="225">
        <v>50077300</v>
      </c>
    </row>
    <row r="11" spans="1:27" ht="13.5">
      <c r="A11" s="249" t="s">
        <v>148</v>
      </c>
      <c r="B11" s="182"/>
      <c r="C11" s="155"/>
      <c r="D11" s="155"/>
      <c r="E11" s="59">
        <v>381372</v>
      </c>
      <c r="F11" s="60">
        <v>381372</v>
      </c>
      <c r="G11" s="60"/>
      <c r="H11" s="60">
        <v>361148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95343</v>
      </c>
      <c r="Y11" s="60">
        <v>-95343</v>
      </c>
      <c r="Z11" s="140">
        <v>-100</v>
      </c>
      <c r="AA11" s="62">
        <v>381372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226827727</v>
      </c>
      <c r="F12" s="73">
        <f t="shared" si="0"/>
        <v>226827727</v>
      </c>
      <c r="G12" s="73">
        <f t="shared" si="0"/>
        <v>269765534</v>
      </c>
      <c r="H12" s="73">
        <f t="shared" si="0"/>
        <v>168749530</v>
      </c>
      <c r="I12" s="73">
        <f t="shared" si="0"/>
        <v>156142856</v>
      </c>
      <c r="J12" s="73">
        <f t="shared" si="0"/>
        <v>156142856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156142856</v>
      </c>
      <c r="X12" s="73">
        <f t="shared" si="0"/>
        <v>56706932</v>
      </c>
      <c r="Y12" s="73">
        <f t="shared" si="0"/>
        <v>99435924</v>
      </c>
      <c r="Z12" s="170">
        <f>+IF(X12&lt;&gt;0,+(Y12/X12)*100,0)</f>
        <v>175.35056207942972</v>
      </c>
      <c r="AA12" s="74">
        <f>SUM(AA6:AA11)</f>
        <v>226827727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3512000</v>
      </c>
      <c r="F17" s="60">
        <v>3512000</v>
      </c>
      <c r="G17" s="60">
        <v>3516148</v>
      </c>
      <c r="H17" s="60">
        <v>3300000</v>
      </c>
      <c r="I17" s="60">
        <v>156228891</v>
      </c>
      <c r="J17" s="60">
        <v>156228891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156228891</v>
      </c>
      <c r="X17" s="60">
        <v>878000</v>
      </c>
      <c r="Y17" s="60">
        <v>155350891</v>
      </c>
      <c r="Z17" s="140">
        <v>17693.72</v>
      </c>
      <c r="AA17" s="62">
        <v>3512000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1924742000</v>
      </c>
      <c r="F19" s="60">
        <v>1924742000</v>
      </c>
      <c r="G19" s="60">
        <v>852128314</v>
      </c>
      <c r="H19" s="60">
        <v>1725472166</v>
      </c>
      <c r="I19" s="60">
        <v>926368510</v>
      </c>
      <c r="J19" s="60">
        <v>926368510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926368510</v>
      </c>
      <c r="X19" s="60">
        <v>481185500</v>
      </c>
      <c r="Y19" s="60">
        <v>445183010</v>
      </c>
      <c r="Z19" s="140">
        <v>92.52</v>
      </c>
      <c r="AA19" s="62">
        <v>1924742000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700000</v>
      </c>
      <c r="F22" s="60">
        <v>700000</v>
      </c>
      <c r="G22" s="60">
        <v>700000</v>
      </c>
      <c r="H22" s="60">
        <v>700000</v>
      </c>
      <c r="I22" s="60">
        <v>700000</v>
      </c>
      <c r="J22" s="60">
        <v>700000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700000</v>
      </c>
      <c r="X22" s="60">
        <v>175000</v>
      </c>
      <c r="Y22" s="60">
        <v>525000</v>
      </c>
      <c r="Z22" s="140">
        <v>300</v>
      </c>
      <c r="AA22" s="62">
        <v>700000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1928954000</v>
      </c>
      <c r="F24" s="77">
        <f t="shared" si="1"/>
        <v>1928954000</v>
      </c>
      <c r="G24" s="77">
        <f t="shared" si="1"/>
        <v>856344462</v>
      </c>
      <c r="H24" s="77">
        <f t="shared" si="1"/>
        <v>1729472166</v>
      </c>
      <c r="I24" s="77">
        <f t="shared" si="1"/>
        <v>1083297401</v>
      </c>
      <c r="J24" s="77">
        <f t="shared" si="1"/>
        <v>1083297401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1083297401</v>
      </c>
      <c r="X24" s="77">
        <f t="shared" si="1"/>
        <v>482238500</v>
      </c>
      <c r="Y24" s="77">
        <f t="shared" si="1"/>
        <v>601058901</v>
      </c>
      <c r="Z24" s="212">
        <f>+IF(X24&lt;&gt;0,+(Y24/X24)*100,0)</f>
        <v>124.63934360280236</v>
      </c>
      <c r="AA24" s="79">
        <f>SUM(AA15:AA23)</f>
        <v>1928954000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2155781727</v>
      </c>
      <c r="F25" s="73">
        <f t="shared" si="2"/>
        <v>2155781727</v>
      </c>
      <c r="G25" s="73">
        <f t="shared" si="2"/>
        <v>1126109996</v>
      </c>
      <c r="H25" s="73">
        <f t="shared" si="2"/>
        <v>1898221696</v>
      </c>
      <c r="I25" s="73">
        <f t="shared" si="2"/>
        <v>1239440257</v>
      </c>
      <c r="J25" s="73">
        <f t="shared" si="2"/>
        <v>1239440257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1239440257</v>
      </c>
      <c r="X25" s="73">
        <f t="shared" si="2"/>
        <v>538945432</v>
      </c>
      <c r="Y25" s="73">
        <f t="shared" si="2"/>
        <v>700494825</v>
      </c>
      <c r="Z25" s="170">
        <f>+IF(X25&lt;&gt;0,+(Y25/X25)*100,0)</f>
        <v>129.97509272886833</v>
      </c>
      <c r="AA25" s="74">
        <f>+AA12+AA24</f>
        <v>2155781727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427000</v>
      </c>
      <c r="F31" s="60">
        <v>427000</v>
      </c>
      <c r="G31" s="60"/>
      <c r="H31" s="60">
        <v>339673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106750</v>
      </c>
      <c r="Y31" s="60">
        <v>-106750</v>
      </c>
      <c r="Z31" s="140">
        <v>-100</v>
      </c>
      <c r="AA31" s="62">
        <v>427000</v>
      </c>
    </row>
    <row r="32" spans="1:27" ht="13.5">
      <c r="A32" s="249" t="s">
        <v>164</v>
      </c>
      <c r="B32" s="182"/>
      <c r="C32" s="155"/>
      <c r="D32" s="155"/>
      <c r="E32" s="59">
        <v>235525000</v>
      </c>
      <c r="F32" s="60">
        <v>235525000</v>
      </c>
      <c r="G32" s="60">
        <v>264385015</v>
      </c>
      <c r="H32" s="60">
        <v>66496110</v>
      </c>
      <c r="I32" s="60">
        <v>185960145</v>
      </c>
      <c r="J32" s="60">
        <v>185960145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185960145</v>
      </c>
      <c r="X32" s="60">
        <v>58881250</v>
      </c>
      <c r="Y32" s="60">
        <v>127078895</v>
      </c>
      <c r="Z32" s="140">
        <v>215.82</v>
      </c>
      <c r="AA32" s="62">
        <v>235525000</v>
      </c>
    </row>
    <row r="33" spans="1:27" ht="13.5">
      <c r="A33" s="249" t="s">
        <v>165</v>
      </c>
      <c r="B33" s="182"/>
      <c r="C33" s="155"/>
      <c r="D33" s="155"/>
      <c r="E33" s="59">
        <v>320000</v>
      </c>
      <c r="F33" s="60">
        <v>320000</v>
      </c>
      <c r="G33" s="60">
        <v>2456531</v>
      </c>
      <c r="H33" s="60"/>
      <c r="I33" s="60">
        <v>22816635</v>
      </c>
      <c r="J33" s="60">
        <v>22816635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22816635</v>
      </c>
      <c r="X33" s="60">
        <v>80000</v>
      </c>
      <c r="Y33" s="60">
        <v>22736635</v>
      </c>
      <c r="Z33" s="140">
        <v>28420.79</v>
      </c>
      <c r="AA33" s="62">
        <v>320000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236272000</v>
      </c>
      <c r="F34" s="73">
        <f t="shared" si="3"/>
        <v>236272000</v>
      </c>
      <c r="G34" s="73">
        <f t="shared" si="3"/>
        <v>266841546</v>
      </c>
      <c r="H34" s="73">
        <f t="shared" si="3"/>
        <v>66835783</v>
      </c>
      <c r="I34" s="73">
        <f t="shared" si="3"/>
        <v>208776780</v>
      </c>
      <c r="J34" s="73">
        <f t="shared" si="3"/>
        <v>208776780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208776780</v>
      </c>
      <c r="X34" s="73">
        <f t="shared" si="3"/>
        <v>59068000</v>
      </c>
      <c r="Y34" s="73">
        <f t="shared" si="3"/>
        <v>149708780</v>
      </c>
      <c r="Z34" s="170">
        <f>+IF(X34&lt;&gt;0,+(Y34/X34)*100,0)</f>
        <v>253.45158122841468</v>
      </c>
      <c r="AA34" s="74">
        <f>SUM(AA29:AA33)</f>
        <v>236272000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19211000</v>
      </c>
      <c r="F38" s="60">
        <v>19211000</v>
      </c>
      <c r="G38" s="60">
        <v>15913028</v>
      </c>
      <c r="H38" s="60">
        <v>14188397</v>
      </c>
      <c r="I38" s="60">
        <v>15913028</v>
      </c>
      <c r="J38" s="60">
        <v>15913028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15913028</v>
      </c>
      <c r="X38" s="60">
        <v>4802750</v>
      </c>
      <c r="Y38" s="60">
        <v>11110278</v>
      </c>
      <c r="Z38" s="140">
        <v>231.33</v>
      </c>
      <c r="AA38" s="62">
        <v>19211000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19211000</v>
      </c>
      <c r="F39" s="77">
        <f t="shared" si="4"/>
        <v>19211000</v>
      </c>
      <c r="G39" s="77">
        <f t="shared" si="4"/>
        <v>15913028</v>
      </c>
      <c r="H39" s="77">
        <f t="shared" si="4"/>
        <v>14188397</v>
      </c>
      <c r="I39" s="77">
        <f t="shared" si="4"/>
        <v>15913028</v>
      </c>
      <c r="J39" s="77">
        <f t="shared" si="4"/>
        <v>15913028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15913028</v>
      </c>
      <c r="X39" s="77">
        <f t="shared" si="4"/>
        <v>4802750</v>
      </c>
      <c r="Y39" s="77">
        <f t="shared" si="4"/>
        <v>11110278</v>
      </c>
      <c r="Z39" s="212">
        <f>+IF(X39&lt;&gt;0,+(Y39/X39)*100,0)</f>
        <v>231.33159127583153</v>
      </c>
      <c r="AA39" s="79">
        <f>SUM(AA37:AA38)</f>
        <v>19211000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255483000</v>
      </c>
      <c r="F40" s="73">
        <f t="shared" si="5"/>
        <v>255483000</v>
      </c>
      <c r="G40" s="73">
        <f t="shared" si="5"/>
        <v>282754574</v>
      </c>
      <c r="H40" s="73">
        <f t="shared" si="5"/>
        <v>81024180</v>
      </c>
      <c r="I40" s="73">
        <f t="shared" si="5"/>
        <v>224689808</v>
      </c>
      <c r="J40" s="73">
        <f t="shared" si="5"/>
        <v>224689808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224689808</v>
      </c>
      <c r="X40" s="73">
        <f t="shared" si="5"/>
        <v>63870750</v>
      </c>
      <c r="Y40" s="73">
        <f t="shared" si="5"/>
        <v>160819058</v>
      </c>
      <c r="Z40" s="170">
        <f>+IF(X40&lt;&gt;0,+(Y40/X40)*100,0)</f>
        <v>251.78827240951455</v>
      </c>
      <c r="AA40" s="74">
        <f>+AA34+AA39</f>
        <v>255483000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1900298727</v>
      </c>
      <c r="F42" s="259">
        <f t="shared" si="6"/>
        <v>1900298727</v>
      </c>
      <c r="G42" s="259">
        <f t="shared" si="6"/>
        <v>843355422</v>
      </c>
      <c r="H42" s="259">
        <f t="shared" si="6"/>
        <v>1817197516</v>
      </c>
      <c r="I42" s="259">
        <f t="shared" si="6"/>
        <v>1014750449</v>
      </c>
      <c r="J42" s="259">
        <f t="shared" si="6"/>
        <v>1014750449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1014750449</v>
      </c>
      <c r="X42" s="259">
        <f t="shared" si="6"/>
        <v>475074682</v>
      </c>
      <c r="Y42" s="259">
        <f t="shared" si="6"/>
        <v>539675767</v>
      </c>
      <c r="Z42" s="260">
        <f>+IF(X42&lt;&gt;0,+(Y42/X42)*100,0)</f>
        <v>113.59809045770197</v>
      </c>
      <c r="AA42" s="261">
        <f>+AA25-AA40</f>
        <v>1900298727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1892819000</v>
      </c>
      <c r="F45" s="60">
        <v>1892819000</v>
      </c>
      <c r="G45" s="60">
        <v>836025971</v>
      </c>
      <c r="H45" s="60">
        <v>1809718884</v>
      </c>
      <c r="I45" s="60">
        <v>1007420998</v>
      </c>
      <c r="J45" s="60">
        <v>1007420998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1007420998</v>
      </c>
      <c r="X45" s="60">
        <v>473204750</v>
      </c>
      <c r="Y45" s="60">
        <v>534216248</v>
      </c>
      <c r="Z45" s="139">
        <v>112.89</v>
      </c>
      <c r="AA45" s="62">
        <v>1892819000</v>
      </c>
    </row>
    <row r="46" spans="1:27" ht="13.5">
      <c r="A46" s="249" t="s">
        <v>171</v>
      </c>
      <c r="B46" s="182"/>
      <c r="C46" s="155"/>
      <c r="D46" s="155"/>
      <c r="E46" s="59">
        <v>7479727</v>
      </c>
      <c r="F46" s="60">
        <v>7479727</v>
      </c>
      <c r="G46" s="60">
        <v>7329451</v>
      </c>
      <c r="H46" s="60">
        <v>7478632</v>
      </c>
      <c r="I46" s="60">
        <v>7329451</v>
      </c>
      <c r="J46" s="60">
        <v>7329451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7329451</v>
      </c>
      <c r="X46" s="60">
        <v>1869932</v>
      </c>
      <c r="Y46" s="60">
        <v>5459519</v>
      </c>
      <c r="Z46" s="139">
        <v>291.96</v>
      </c>
      <c r="AA46" s="62">
        <v>7479727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1900298727</v>
      </c>
      <c r="F48" s="219">
        <f t="shared" si="7"/>
        <v>1900298727</v>
      </c>
      <c r="G48" s="219">
        <f t="shared" si="7"/>
        <v>843355422</v>
      </c>
      <c r="H48" s="219">
        <f t="shared" si="7"/>
        <v>1817197516</v>
      </c>
      <c r="I48" s="219">
        <f t="shared" si="7"/>
        <v>1014750449</v>
      </c>
      <c r="J48" s="219">
        <f t="shared" si="7"/>
        <v>1014750449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1014750449</v>
      </c>
      <c r="X48" s="219">
        <f t="shared" si="7"/>
        <v>475074682</v>
      </c>
      <c r="Y48" s="219">
        <f t="shared" si="7"/>
        <v>539675767</v>
      </c>
      <c r="Z48" s="265">
        <f>+IF(X48&lt;&gt;0,+(Y48/X48)*100,0)</f>
        <v>113.59809045770197</v>
      </c>
      <c r="AA48" s="232">
        <f>SUM(AA45:AA47)</f>
        <v>1900298727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80678000</v>
      </c>
      <c r="F6" s="60">
        <v>80678000</v>
      </c>
      <c r="G6" s="60">
        <v>2765</v>
      </c>
      <c r="H6" s="60">
        <v>9639</v>
      </c>
      <c r="I6" s="60">
        <v>40362</v>
      </c>
      <c r="J6" s="60">
        <v>52766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52766</v>
      </c>
      <c r="X6" s="60">
        <v>79886000</v>
      </c>
      <c r="Y6" s="60">
        <v>-79833234</v>
      </c>
      <c r="Z6" s="140">
        <v>-99.93</v>
      </c>
      <c r="AA6" s="62">
        <v>80678000</v>
      </c>
    </row>
    <row r="7" spans="1:27" ht="13.5">
      <c r="A7" s="249" t="s">
        <v>178</v>
      </c>
      <c r="B7" s="182"/>
      <c r="C7" s="155"/>
      <c r="D7" s="155"/>
      <c r="E7" s="59">
        <v>225666000</v>
      </c>
      <c r="F7" s="60">
        <v>225666000</v>
      </c>
      <c r="G7" s="60">
        <v>111314796</v>
      </c>
      <c r="H7" s="60">
        <v>3145885</v>
      </c>
      <c r="I7" s="60">
        <v>5442165</v>
      </c>
      <c r="J7" s="60">
        <v>119902846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119902846</v>
      </c>
      <c r="X7" s="60">
        <v>75222000</v>
      </c>
      <c r="Y7" s="60">
        <v>44680846</v>
      </c>
      <c r="Z7" s="140">
        <v>59.4</v>
      </c>
      <c r="AA7" s="62">
        <v>225666000</v>
      </c>
    </row>
    <row r="8" spans="1:27" ht="13.5">
      <c r="A8" s="249" t="s">
        <v>179</v>
      </c>
      <c r="B8" s="182"/>
      <c r="C8" s="155"/>
      <c r="D8" s="155"/>
      <c r="E8" s="59">
        <v>144461000</v>
      </c>
      <c r="F8" s="60">
        <v>144461000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36115000</v>
      </c>
      <c r="Y8" s="60">
        <v>-36115000</v>
      </c>
      <c r="Z8" s="140">
        <v>-100</v>
      </c>
      <c r="AA8" s="62">
        <v>144461000</v>
      </c>
    </row>
    <row r="9" spans="1:27" ht="13.5">
      <c r="A9" s="249" t="s">
        <v>180</v>
      </c>
      <c r="B9" s="182"/>
      <c r="C9" s="155"/>
      <c r="D9" s="155"/>
      <c r="E9" s="59">
        <v>3320000</v>
      </c>
      <c r="F9" s="60">
        <v>3320000</v>
      </c>
      <c r="G9" s="60">
        <v>169685</v>
      </c>
      <c r="H9" s="60">
        <v>262363</v>
      </c>
      <c r="I9" s="60">
        <v>308536</v>
      </c>
      <c r="J9" s="60">
        <v>740584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740584</v>
      </c>
      <c r="X9" s="60">
        <v>830001</v>
      </c>
      <c r="Y9" s="60">
        <v>-89417</v>
      </c>
      <c r="Z9" s="140">
        <v>-10.77</v>
      </c>
      <c r="AA9" s="62">
        <v>3320000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-187991000</v>
      </c>
      <c r="F12" s="60">
        <v>-187991000</v>
      </c>
      <c r="G12" s="60">
        <v>-13713449</v>
      </c>
      <c r="H12" s="60">
        <v>-17232250</v>
      </c>
      <c r="I12" s="60">
        <v>-37445660</v>
      </c>
      <c r="J12" s="60">
        <v>-68391359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-68391359</v>
      </c>
      <c r="X12" s="60">
        <v>-46229775</v>
      </c>
      <c r="Y12" s="60">
        <v>-22161584</v>
      </c>
      <c r="Z12" s="140">
        <v>47.94</v>
      </c>
      <c r="AA12" s="62">
        <v>-187991000</v>
      </c>
    </row>
    <row r="13" spans="1:27" ht="13.5">
      <c r="A13" s="249" t="s">
        <v>40</v>
      </c>
      <c r="B13" s="182"/>
      <c r="C13" s="155"/>
      <c r="D13" s="155"/>
      <c r="E13" s="59">
        <v>-70000</v>
      </c>
      <c r="F13" s="60">
        <v>-70000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-18000</v>
      </c>
      <c r="Y13" s="60">
        <v>18000</v>
      </c>
      <c r="Z13" s="140">
        <v>-100</v>
      </c>
      <c r="AA13" s="62">
        <v>-70000</v>
      </c>
    </row>
    <row r="14" spans="1:27" ht="13.5">
      <c r="A14" s="249" t="s">
        <v>42</v>
      </c>
      <c r="B14" s="182"/>
      <c r="C14" s="155"/>
      <c r="D14" s="155"/>
      <c r="E14" s="59">
        <v>-64963000</v>
      </c>
      <c r="F14" s="60">
        <v>-64963000</v>
      </c>
      <c r="G14" s="60">
        <v>-406880</v>
      </c>
      <c r="H14" s="60">
        <v>-8000000</v>
      </c>
      <c r="I14" s="60">
        <v>-4500000</v>
      </c>
      <c r="J14" s="60">
        <v>-12906880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-12906880</v>
      </c>
      <c r="X14" s="60">
        <v>-16000000</v>
      </c>
      <c r="Y14" s="60">
        <v>3093120</v>
      </c>
      <c r="Z14" s="140">
        <v>-19.33</v>
      </c>
      <c r="AA14" s="62">
        <v>-64963000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201101000</v>
      </c>
      <c r="F15" s="73">
        <f t="shared" si="0"/>
        <v>201101000</v>
      </c>
      <c r="G15" s="73">
        <f t="shared" si="0"/>
        <v>97366917</v>
      </c>
      <c r="H15" s="73">
        <f t="shared" si="0"/>
        <v>-21814363</v>
      </c>
      <c r="I15" s="73">
        <f t="shared" si="0"/>
        <v>-36154597</v>
      </c>
      <c r="J15" s="73">
        <f t="shared" si="0"/>
        <v>39397957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39397957</v>
      </c>
      <c r="X15" s="73">
        <f t="shared" si="0"/>
        <v>129805226</v>
      </c>
      <c r="Y15" s="73">
        <f t="shared" si="0"/>
        <v>-90407269</v>
      </c>
      <c r="Z15" s="170">
        <f>+IF(X15&lt;&gt;0,+(Y15/X15)*100,0)</f>
        <v>-69.64840460275458</v>
      </c>
      <c r="AA15" s="74">
        <f>SUM(AA6:AA14)</f>
        <v>201101000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-17533000</v>
      </c>
      <c r="F21" s="60">
        <v>-17533000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-17533000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-192786000</v>
      </c>
      <c r="F24" s="60">
        <v>-192786000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-192786000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-210319000</v>
      </c>
      <c r="F25" s="73">
        <f t="shared" si="1"/>
        <v>-210319000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-210319000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-9218000</v>
      </c>
      <c r="F36" s="100">
        <f t="shared" si="3"/>
        <v>-9218000</v>
      </c>
      <c r="G36" s="100">
        <f t="shared" si="3"/>
        <v>97366917</v>
      </c>
      <c r="H36" s="100">
        <f t="shared" si="3"/>
        <v>-21814363</v>
      </c>
      <c r="I36" s="100">
        <f t="shared" si="3"/>
        <v>-36154597</v>
      </c>
      <c r="J36" s="100">
        <f t="shared" si="3"/>
        <v>39397957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39397957</v>
      </c>
      <c r="X36" s="100">
        <f t="shared" si="3"/>
        <v>129805226</v>
      </c>
      <c r="Y36" s="100">
        <f t="shared" si="3"/>
        <v>-90407269</v>
      </c>
      <c r="Z36" s="137">
        <f>+IF(X36&lt;&gt;0,+(Y36/X36)*100,0)</f>
        <v>-69.64840460275458</v>
      </c>
      <c r="AA36" s="102">
        <f>+AA15+AA25+AA34</f>
        <v>-9218000</v>
      </c>
    </row>
    <row r="37" spans="1:27" ht="13.5">
      <c r="A37" s="249" t="s">
        <v>199</v>
      </c>
      <c r="B37" s="182"/>
      <c r="C37" s="153"/>
      <c r="D37" s="153"/>
      <c r="E37" s="99">
        <v>119085000</v>
      </c>
      <c r="F37" s="100">
        <v>119085000</v>
      </c>
      <c r="G37" s="100">
        <v>43284172</v>
      </c>
      <c r="H37" s="100">
        <v>140651089</v>
      </c>
      <c r="I37" s="100">
        <v>118836726</v>
      </c>
      <c r="J37" s="100">
        <v>43284172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43284172</v>
      </c>
      <c r="X37" s="100">
        <v>119085000</v>
      </c>
      <c r="Y37" s="100">
        <v>-75800828</v>
      </c>
      <c r="Z37" s="137">
        <v>-63.65</v>
      </c>
      <c r="AA37" s="102">
        <v>119085000</v>
      </c>
    </row>
    <row r="38" spans="1:27" ht="13.5">
      <c r="A38" s="269" t="s">
        <v>200</v>
      </c>
      <c r="B38" s="256"/>
      <c r="C38" s="257"/>
      <c r="D38" s="257"/>
      <c r="E38" s="258">
        <v>109867000</v>
      </c>
      <c r="F38" s="259">
        <v>109867000</v>
      </c>
      <c r="G38" s="259">
        <v>140651089</v>
      </c>
      <c r="H38" s="259">
        <v>118836726</v>
      </c>
      <c r="I38" s="259">
        <v>82682129</v>
      </c>
      <c r="J38" s="259">
        <v>82682129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82682129</v>
      </c>
      <c r="X38" s="259">
        <v>248890226</v>
      </c>
      <c r="Y38" s="259">
        <v>-166208097</v>
      </c>
      <c r="Z38" s="260">
        <v>-66.78</v>
      </c>
      <c r="AA38" s="261">
        <v>109867000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192786000</v>
      </c>
      <c r="F5" s="106">
        <f t="shared" si="0"/>
        <v>192786000</v>
      </c>
      <c r="G5" s="106">
        <f t="shared" si="0"/>
        <v>3663957</v>
      </c>
      <c r="H5" s="106">
        <f t="shared" si="0"/>
        <v>208291</v>
      </c>
      <c r="I5" s="106">
        <f t="shared" si="0"/>
        <v>28917640</v>
      </c>
      <c r="J5" s="106">
        <f t="shared" si="0"/>
        <v>32789888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32789888</v>
      </c>
      <c r="X5" s="106">
        <f t="shared" si="0"/>
        <v>48196500</v>
      </c>
      <c r="Y5" s="106">
        <f t="shared" si="0"/>
        <v>-15406612</v>
      </c>
      <c r="Z5" s="201">
        <f>+IF(X5&lt;&gt;0,+(Y5/X5)*100,0)</f>
        <v>-31.96624651167616</v>
      </c>
      <c r="AA5" s="199">
        <f>SUM(AA11:AA18)</f>
        <v>192786000</v>
      </c>
    </row>
    <row r="6" spans="1:27" ht="13.5">
      <c r="A6" s="291" t="s">
        <v>204</v>
      </c>
      <c r="B6" s="142"/>
      <c r="C6" s="62"/>
      <c r="D6" s="156"/>
      <c r="E6" s="60">
        <v>177650000</v>
      </c>
      <c r="F6" s="60">
        <v>177650000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44412500</v>
      </c>
      <c r="Y6" s="60">
        <v>-44412500</v>
      </c>
      <c r="Z6" s="140">
        <v>-100</v>
      </c>
      <c r="AA6" s="155">
        <v>177650000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>
        <v>3597800</v>
      </c>
      <c r="H8" s="60"/>
      <c r="I8" s="60">
        <v>28917640</v>
      </c>
      <c r="J8" s="60">
        <v>32515440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32515440</v>
      </c>
      <c r="X8" s="60"/>
      <c r="Y8" s="60">
        <v>32515440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177650000</v>
      </c>
      <c r="F11" s="295">
        <f t="shared" si="1"/>
        <v>177650000</v>
      </c>
      <c r="G11" s="295">
        <f t="shared" si="1"/>
        <v>3597800</v>
      </c>
      <c r="H11" s="295">
        <f t="shared" si="1"/>
        <v>0</v>
      </c>
      <c r="I11" s="295">
        <f t="shared" si="1"/>
        <v>28917640</v>
      </c>
      <c r="J11" s="295">
        <f t="shared" si="1"/>
        <v>32515440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32515440</v>
      </c>
      <c r="X11" s="295">
        <f t="shared" si="1"/>
        <v>44412500</v>
      </c>
      <c r="Y11" s="295">
        <f t="shared" si="1"/>
        <v>-11897060</v>
      </c>
      <c r="Z11" s="296">
        <f>+IF(X11&lt;&gt;0,+(Y11/X11)*100,0)</f>
        <v>-26.787638615254718</v>
      </c>
      <c r="AA11" s="297">
        <f>SUM(AA6:AA10)</f>
        <v>177650000</v>
      </c>
    </row>
    <row r="12" spans="1:27" ht="13.5">
      <c r="A12" s="298" t="s">
        <v>210</v>
      </c>
      <c r="B12" s="136"/>
      <c r="C12" s="62"/>
      <c r="D12" s="156"/>
      <c r="E12" s="60">
        <v>270000</v>
      </c>
      <c r="F12" s="60">
        <v>270000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67500</v>
      </c>
      <c r="Y12" s="60">
        <v>-67500</v>
      </c>
      <c r="Z12" s="140">
        <v>-100</v>
      </c>
      <c r="AA12" s="155">
        <v>270000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14866000</v>
      </c>
      <c r="F15" s="60">
        <v>14866000</v>
      </c>
      <c r="G15" s="60">
        <v>66157</v>
      </c>
      <c r="H15" s="60">
        <v>208291</v>
      </c>
      <c r="I15" s="60"/>
      <c r="J15" s="60">
        <v>274448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274448</v>
      </c>
      <c r="X15" s="60">
        <v>3716500</v>
      </c>
      <c r="Y15" s="60">
        <v>-3442052</v>
      </c>
      <c r="Z15" s="140">
        <v>-92.62</v>
      </c>
      <c r="AA15" s="155">
        <v>14866000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177650000</v>
      </c>
      <c r="F36" s="60">
        <f t="shared" si="4"/>
        <v>177650000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44412500</v>
      </c>
      <c r="Y36" s="60">
        <f t="shared" si="4"/>
        <v>-44412500</v>
      </c>
      <c r="Z36" s="140">
        <f aca="true" t="shared" si="5" ref="Z36:Z49">+IF(X36&lt;&gt;0,+(Y36/X36)*100,0)</f>
        <v>-100</v>
      </c>
      <c r="AA36" s="155">
        <f>AA6+AA21</f>
        <v>177650000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3597800</v>
      </c>
      <c r="H38" s="60">
        <f t="shared" si="4"/>
        <v>0</v>
      </c>
      <c r="I38" s="60">
        <f t="shared" si="4"/>
        <v>28917640</v>
      </c>
      <c r="J38" s="60">
        <f t="shared" si="4"/>
        <v>32515440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32515440</v>
      </c>
      <c r="X38" s="60">
        <f t="shared" si="4"/>
        <v>0</v>
      </c>
      <c r="Y38" s="60">
        <f t="shared" si="4"/>
        <v>32515440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177650000</v>
      </c>
      <c r="F41" s="295">
        <f t="shared" si="6"/>
        <v>177650000</v>
      </c>
      <c r="G41" s="295">
        <f t="shared" si="6"/>
        <v>3597800</v>
      </c>
      <c r="H41" s="295">
        <f t="shared" si="6"/>
        <v>0</v>
      </c>
      <c r="I41" s="295">
        <f t="shared" si="6"/>
        <v>28917640</v>
      </c>
      <c r="J41" s="295">
        <f t="shared" si="6"/>
        <v>32515440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32515440</v>
      </c>
      <c r="X41" s="295">
        <f t="shared" si="6"/>
        <v>44412500</v>
      </c>
      <c r="Y41" s="295">
        <f t="shared" si="6"/>
        <v>-11897060</v>
      </c>
      <c r="Z41" s="296">
        <f t="shared" si="5"/>
        <v>-26.787638615254718</v>
      </c>
      <c r="AA41" s="297">
        <f>SUM(AA36:AA40)</f>
        <v>177650000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270000</v>
      </c>
      <c r="F42" s="54">
        <f t="shared" si="7"/>
        <v>270000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67500</v>
      </c>
      <c r="Y42" s="54">
        <f t="shared" si="7"/>
        <v>-67500</v>
      </c>
      <c r="Z42" s="184">
        <f t="shared" si="5"/>
        <v>-100</v>
      </c>
      <c r="AA42" s="130">
        <f aca="true" t="shared" si="8" ref="AA42:AA48">AA12+AA27</f>
        <v>270000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14866000</v>
      </c>
      <c r="F45" s="54">
        <f t="shared" si="7"/>
        <v>14866000</v>
      </c>
      <c r="G45" s="54">
        <f t="shared" si="7"/>
        <v>66157</v>
      </c>
      <c r="H45" s="54">
        <f t="shared" si="7"/>
        <v>208291</v>
      </c>
      <c r="I45" s="54">
        <f t="shared" si="7"/>
        <v>0</v>
      </c>
      <c r="J45" s="54">
        <f t="shared" si="7"/>
        <v>274448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274448</v>
      </c>
      <c r="X45" s="54">
        <f t="shared" si="7"/>
        <v>3716500</v>
      </c>
      <c r="Y45" s="54">
        <f t="shared" si="7"/>
        <v>-3442052</v>
      </c>
      <c r="Z45" s="184">
        <f t="shared" si="5"/>
        <v>-92.61541773173685</v>
      </c>
      <c r="AA45" s="130">
        <f t="shared" si="8"/>
        <v>14866000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192786000</v>
      </c>
      <c r="F49" s="220">
        <f t="shared" si="9"/>
        <v>192786000</v>
      </c>
      <c r="G49" s="220">
        <f t="shared" si="9"/>
        <v>3663957</v>
      </c>
      <c r="H49" s="220">
        <f t="shared" si="9"/>
        <v>208291</v>
      </c>
      <c r="I49" s="220">
        <f t="shared" si="9"/>
        <v>28917640</v>
      </c>
      <c r="J49" s="220">
        <f t="shared" si="9"/>
        <v>32789888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32789888</v>
      </c>
      <c r="X49" s="220">
        <f t="shared" si="9"/>
        <v>48196500</v>
      </c>
      <c r="Y49" s="220">
        <f t="shared" si="9"/>
        <v>-15406612</v>
      </c>
      <c r="Z49" s="221">
        <f t="shared" si="5"/>
        <v>-31.96624651167616</v>
      </c>
      <c r="AA49" s="222">
        <f>SUM(AA41:AA48)</f>
        <v>192786000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36255</v>
      </c>
      <c r="H51" s="54">
        <f t="shared" si="10"/>
        <v>15722072</v>
      </c>
      <c r="I51" s="54">
        <f t="shared" si="10"/>
        <v>486</v>
      </c>
      <c r="J51" s="54">
        <f t="shared" si="10"/>
        <v>15758813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15758813</v>
      </c>
      <c r="X51" s="54">
        <f t="shared" si="10"/>
        <v>0</v>
      </c>
      <c r="Y51" s="54">
        <f t="shared" si="10"/>
        <v>15758813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>
        <v>15717371</v>
      </c>
      <c r="I54" s="60"/>
      <c r="J54" s="60">
        <v>15717371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15717371</v>
      </c>
      <c r="X54" s="60"/>
      <c r="Y54" s="60">
        <v>15717371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15717371</v>
      </c>
      <c r="I57" s="295">
        <f t="shared" si="11"/>
        <v>0</v>
      </c>
      <c r="J57" s="295">
        <f t="shared" si="11"/>
        <v>15717371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15717371</v>
      </c>
      <c r="X57" s="295">
        <f t="shared" si="11"/>
        <v>0</v>
      </c>
      <c r="Y57" s="295">
        <f t="shared" si="11"/>
        <v>15717371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36255</v>
      </c>
      <c r="H61" s="60">
        <v>4701</v>
      </c>
      <c r="I61" s="60">
        <v>486</v>
      </c>
      <c r="J61" s="60">
        <v>41442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41442</v>
      </c>
      <c r="X61" s="60"/>
      <c r="Y61" s="60">
        <v>41442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2229000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2229000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4458000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177650000</v>
      </c>
      <c r="F5" s="358">
        <f t="shared" si="0"/>
        <v>177650000</v>
      </c>
      <c r="G5" s="358">
        <f t="shared" si="0"/>
        <v>3597800</v>
      </c>
      <c r="H5" s="356">
        <f t="shared" si="0"/>
        <v>0</v>
      </c>
      <c r="I5" s="356">
        <f t="shared" si="0"/>
        <v>28917640</v>
      </c>
      <c r="J5" s="358">
        <f t="shared" si="0"/>
        <v>32515440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32515440</v>
      </c>
      <c r="X5" s="356">
        <f t="shared" si="0"/>
        <v>44412500</v>
      </c>
      <c r="Y5" s="358">
        <f t="shared" si="0"/>
        <v>-11897060</v>
      </c>
      <c r="Z5" s="359">
        <f>+IF(X5&lt;&gt;0,+(Y5/X5)*100,0)</f>
        <v>-26.787638615254718</v>
      </c>
      <c r="AA5" s="360">
        <f>+AA6+AA8+AA11+AA13+AA15</f>
        <v>177650000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177650000</v>
      </c>
      <c r="F6" s="59">
        <f t="shared" si="1"/>
        <v>177650000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44412500</v>
      </c>
      <c r="Y6" s="59">
        <f t="shared" si="1"/>
        <v>-44412500</v>
      </c>
      <c r="Z6" s="61">
        <f>+IF(X6&lt;&gt;0,+(Y6/X6)*100,0)</f>
        <v>-100</v>
      </c>
      <c r="AA6" s="62">
        <f t="shared" si="1"/>
        <v>177650000</v>
      </c>
    </row>
    <row r="7" spans="1:27" ht="13.5">
      <c r="A7" s="291" t="s">
        <v>228</v>
      </c>
      <c r="B7" s="142"/>
      <c r="C7" s="60"/>
      <c r="D7" s="340"/>
      <c r="E7" s="60">
        <v>177650000</v>
      </c>
      <c r="F7" s="59">
        <v>177650000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44412500</v>
      </c>
      <c r="Y7" s="59">
        <v>-44412500</v>
      </c>
      <c r="Z7" s="61">
        <v>-100</v>
      </c>
      <c r="AA7" s="62">
        <v>177650000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3597800</v>
      </c>
      <c r="H11" s="362">
        <f t="shared" si="3"/>
        <v>0</v>
      </c>
      <c r="I11" s="362">
        <f t="shared" si="3"/>
        <v>28917640</v>
      </c>
      <c r="J11" s="364">
        <f t="shared" si="3"/>
        <v>32515440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32515440</v>
      </c>
      <c r="X11" s="362">
        <f t="shared" si="3"/>
        <v>0</v>
      </c>
      <c r="Y11" s="364">
        <f t="shared" si="3"/>
        <v>32515440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3597800</v>
      </c>
      <c r="H12" s="60"/>
      <c r="I12" s="60">
        <v>28917640</v>
      </c>
      <c r="J12" s="59">
        <v>32515440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32515440</v>
      </c>
      <c r="X12" s="60"/>
      <c r="Y12" s="59">
        <v>32515440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270000</v>
      </c>
      <c r="F22" s="345">
        <f t="shared" si="6"/>
        <v>270000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67500</v>
      </c>
      <c r="Y22" s="345">
        <f t="shared" si="6"/>
        <v>-67500</v>
      </c>
      <c r="Z22" s="336">
        <f>+IF(X22&lt;&gt;0,+(Y22/X22)*100,0)</f>
        <v>-100</v>
      </c>
      <c r="AA22" s="350">
        <f>SUM(AA23:AA32)</f>
        <v>270000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270000</v>
      </c>
      <c r="F32" s="59">
        <v>270000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67500</v>
      </c>
      <c r="Y32" s="59">
        <v>-67500</v>
      </c>
      <c r="Z32" s="61">
        <v>-100</v>
      </c>
      <c r="AA32" s="62">
        <v>270000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14866000</v>
      </c>
      <c r="F40" s="345">
        <f t="shared" si="9"/>
        <v>14866000</v>
      </c>
      <c r="G40" s="345">
        <f t="shared" si="9"/>
        <v>66157</v>
      </c>
      <c r="H40" s="343">
        <f t="shared" si="9"/>
        <v>208291</v>
      </c>
      <c r="I40" s="343">
        <f t="shared" si="9"/>
        <v>0</v>
      </c>
      <c r="J40" s="345">
        <f t="shared" si="9"/>
        <v>274448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274448</v>
      </c>
      <c r="X40" s="343">
        <f t="shared" si="9"/>
        <v>3716500</v>
      </c>
      <c r="Y40" s="345">
        <f t="shared" si="9"/>
        <v>-3442052</v>
      </c>
      <c r="Z40" s="336">
        <f>+IF(X40&lt;&gt;0,+(Y40/X40)*100,0)</f>
        <v>-92.61541773173685</v>
      </c>
      <c r="AA40" s="350">
        <f>SUM(AA41:AA49)</f>
        <v>14866000</v>
      </c>
    </row>
    <row r="41" spans="1:27" ht="13.5">
      <c r="A41" s="361" t="s">
        <v>247</v>
      </c>
      <c r="B41" s="142"/>
      <c r="C41" s="362"/>
      <c r="D41" s="363"/>
      <c r="E41" s="362">
        <v>600000</v>
      </c>
      <c r="F41" s="364">
        <v>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150000</v>
      </c>
      <c r="Y41" s="364">
        <v>-150000</v>
      </c>
      <c r="Z41" s="365">
        <v>-100</v>
      </c>
      <c r="AA41" s="366">
        <v>600000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486000</v>
      </c>
      <c r="F44" s="53">
        <v>486000</v>
      </c>
      <c r="G44" s="53">
        <v>66157</v>
      </c>
      <c r="H44" s="54">
        <v>208291</v>
      </c>
      <c r="I44" s="54"/>
      <c r="J44" s="53">
        <v>274448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274448</v>
      </c>
      <c r="X44" s="54">
        <v>121500</v>
      </c>
      <c r="Y44" s="53">
        <v>152948</v>
      </c>
      <c r="Z44" s="94">
        <v>125.88</v>
      </c>
      <c r="AA44" s="95">
        <v>486000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13479901</v>
      </c>
      <c r="F48" s="53">
        <v>13479901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3369975</v>
      </c>
      <c r="Y48" s="53">
        <v>-3369975</v>
      </c>
      <c r="Z48" s="94">
        <v>-100</v>
      </c>
      <c r="AA48" s="95">
        <v>13479901</v>
      </c>
    </row>
    <row r="49" spans="1:27" ht="13.5">
      <c r="A49" s="361" t="s">
        <v>93</v>
      </c>
      <c r="B49" s="136"/>
      <c r="C49" s="54"/>
      <c r="D49" s="368"/>
      <c r="E49" s="54">
        <v>300099</v>
      </c>
      <c r="F49" s="53">
        <v>300099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75025</v>
      </c>
      <c r="Y49" s="53">
        <v>-75025</v>
      </c>
      <c r="Z49" s="94">
        <v>-100</v>
      </c>
      <c r="AA49" s="95">
        <v>300099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192786000</v>
      </c>
      <c r="F60" s="264">
        <f t="shared" si="14"/>
        <v>192786000</v>
      </c>
      <c r="G60" s="264">
        <f t="shared" si="14"/>
        <v>3663957</v>
      </c>
      <c r="H60" s="219">
        <f t="shared" si="14"/>
        <v>208291</v>
      </c>
      <c r="I60" s="219">
        <f t="shared" si="14"/>
        <v>28917640</v>
      </c>
      <c r="J60" s="264">
        <f t="shared" si="14"/>
        <v>32789888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32789888</v>
      </c>
      <c r="X60" s="219">
        <f t="shared" si="14"/>
        <v>48196500</v>
      </c>
      <c r="Y60" s="264">
        <f t="shared" si="14"/>
        <v>-15406612</v>
      </c>
      <c r="Z60" s="337">
        <f>+IF(X60&lt;&gt;0,+(Y60/X60)*100,0)</f>
        <v>-31.96624651167616</v>
      </c>
      <c r="AA60" s="232">
        <f>+AA57+AA54+AA51+AA40+AA37+AA34+AA22+AA5</f>
        <v>192786000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2013-11-05T10:43:09Z</dcterms:created>
  <dcterms:modified xsi:type="dcterms:W3CDTF">2013-11-05T10:43:13Z</dcterms:modified>
  <cp:category/>
  <cp:version/>
  <cp:contentType/>
  <cp:contentStatus/>
</cp:coreProperties>
</file>