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<sst xmlns="http://schemas.openxmlformats.org/spreadsheetml/2006/main" count="855" uniqueCount="302">
  <si>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North West: Dr Kenneth Kaunda(DC40)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</si>
  <si>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</si>
  <si>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</si>
  <si>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</si>
  <si>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</si>
  <si>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</si>
  <si>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</si>
  <si>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</si>
  <si>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</si>
  <si>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</si>
  <si>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</si>
  <si>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</si>
  <si>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</si>
  <si>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</si>
  <si>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</si>
  <si>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</si>
  <si>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</si>
  <si>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</si>
  <si>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</si>
  <si>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</si>
  <si>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</si>
  <si>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</si>
  <si>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</si>
  <si>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</si>
  <si>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</si>
  <si>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</si>
  <si>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</si>
  <si>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</si>
  <si>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</si>
  <si>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</si>
  <si>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</si>
  <si>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</si>
  <si>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</si>
  <si>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</si>
  <si>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</si>
  <si>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</si>
  <si>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</si>
  <si>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</si>
  <si>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</si>
  <si>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</si>
  <si>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</si>
  <si>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</si>
  <si>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</si>
  <si>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</si>
  <si>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</si>
  <si>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</si>
  <si>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</si>
  <si>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</si>
  <si>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</si>
  <si>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</si>
  <si>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</si>
  <si>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</si>
  <si>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</si>
  <si>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</si>
  <si>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</si>
  <si>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</si>
  <si>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</si>
  <si>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</si>
  <si>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</si>
  <si>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</si>
  <si>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</si>
  <si>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</si>
  <si>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</si>
  <si>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</si>
  <si>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</si>
  <si>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</si>
  <si>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</si>
  <si>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</si>
  <si>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</si>
  <si>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</si>
  <si>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Kenneth Kaunda(DC40)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</si>
  <si>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</si>
  <si>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</si>
  <si>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</si>
  <si>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</si>
  <si>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</si>
  <si>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</si>
  <si>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</si>
  <si>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</si>
  <si>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</si>
  <si>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</si>
  <si>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</si>
  <si>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</si>
  <si>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</si>
  <si>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</si>
  <si>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</si>
  <si>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</si>
  <si>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</si>
  <si>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</si>
  <si>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</si>
  <si>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</si>
  <si>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</si>
  <si>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</si>
  <si>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</si>
  <si>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</si>
  <si>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</si>
  <si>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</si>
  <si>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</si>
  <si>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</si>
  <si>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</si>
  <si>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Kenneth Kaunda(DC40)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</si>
  <si>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</si>
  <si>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</si>
  <si>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</si>
  <si>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</si>
  <si>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</si>
  <si>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</si>
  <si>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</si>
  <si>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</si>
  <si>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</si>
  <si>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</si>
  <si>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</si>
  <si>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</si>
  <si>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</si>
  <si>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</si>
  <si>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</si>
  <si>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</si>
  <si>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</si>
  <si>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</si>
  <si>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</si>
  <si>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</si>
  <si>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</si>
  <si>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</si>
  <si>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</si>
  <si>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</si>
  <si>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</si>
  <si>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</si>
  <si>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</si>
  <si>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</si>
  <si>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Kenneth Kaunda(DC40)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</si>
  <si>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</si>
  <si>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</si>
  <si>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</si>
  <si>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</si>
  <si>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</si>
  <si>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</si>
  <si>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</si>
  <si>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</si>
  <si>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</si>
  <si>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</si>
  <si>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Kenneth Kaunda(DC40)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</si>
  <si>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</si>
  <si>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</si>
  <si>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</si>
  <si>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</si>
  <si>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</si>
  <si>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</si>
  <si>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</si>
  <si>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</si>
  <si>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</si>
  <si>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</si>
  <si>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</si>
  <si>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</si>
  <si>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</si>
  <si>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</si>
  <si>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</si>
  <si>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</si>
  <si>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</si>
  <si>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</si>
  <si>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</si>
  <si>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</si>
  <si>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</si>
  <si>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</si>
  <si>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</si>
  <si>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</si>
  <si>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</si>
  <si>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</si>
  <si>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</si>
  <si>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</si>
  <si>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</si>
  <si>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</si>
  <si>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</si>
  <si>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</si>
  <si>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</si>
  <si>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Kenneth Kaunda(DC40)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</si>
  <si>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</si>
  <si>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</si>
  <si>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</si>
  <si>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</si>
  <si>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</si>
  <si>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</si>
  <si>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</si>
  <si>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</si>
  <si>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</si>
  <si>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</si>
  <si>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</si>
  <si>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</si>
  <si>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</si>
  <si>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</si>
  <si>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</si>
  <si>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</si>
  <si>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</si>
  <si>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</si>
  <si>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</si>
  <si>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</si>
  <si>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</si>
  <si>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</si>
  <si>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</si>
  <si>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</si>
  <si>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</si>
  <si>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</si>
  <si>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Kenneth Kaunda(DC40)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</si>
  <si>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</si>
  <si>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</si>
  <si>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</si>
  <si>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</si>
  <si>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</si>
  <si>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</si>
  <si>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</si>
  <si>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</si>
  <si>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</si>
  <si>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</si>
  <si>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</si>
  <si>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</si>
  <si>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</si>
  <si>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</si>
  <si>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</si>
  <si>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</si>
  <si>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</si>
  <si>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</si>
  <si>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</si>
  <si>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</si>
  <si>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</si>
  <si>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</si>
  <si>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</si>
  <si>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</si>
  <si>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Kenneth Kaunda(DC40)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</si>
  <si>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</si>
  <si>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</si>
  <si>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</si>
  <si>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</si>
  <si>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</si>
  <si>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</si>
  <si>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</si>
  <si>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</si>
  <si>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</si>
  <si>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</si>
  <si>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</si>
  <si>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</si>
  <si>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</si>
  <si>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</si>
  <si>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</si>
  <si>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</si>
  <si>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</si>
  <si>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</si>
  <si>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</si>
  <si>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</si>
  <si>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</si>
  <si>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</si>
  <si>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</si>
  <si>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</si>
  <si>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</si>
  <si>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</si>
  <si>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</si>
  <si>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</si>
  <si>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</si>
  <si>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</si>
  <si>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</si>
  <si>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</si>
  <si>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</si>
  <si>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</si>
  <si>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</si>
  <si>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Kenneth Kaunda(DC40)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</si>
  <si>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</si>
  <si>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</si>
  <si>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North West: Dr Kenneth Kaunda(DC40)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</si>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</sst>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10751733</v>
      </c>
      <c r="C7" s="19">
        <v>0</v>
      </c>
      <c r="D7" s="59">
        <v>12600000</v>
      </c>
      <c r="E7" s="60">
        <v>12600000</v>
      </c>
      <c r="F7" s="60">
        <v>0</v>
      </c>
      <c r="G7" s="60">
        <v>290744</v>
      </c>
      <c r="H7" s="60">
        <v>1530678</v>
      </c>
      <c r="I7" s="60">
        <v>1821422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1821422</v>
      </c>
      <c r="W7" s="60">
        <v>3150000</v>
      </c>
      <c r="X7" s="60">
        <v>-1328578</v>
      </c>
      <c r="Y7" s="61">
        <v>-42.18</v>
      </c>
      <c r="Z7" s="62">
        <v>12600000</v>
      </c>
    </row>
    <row r="8" spans="1:26" ht="13.5">
      <c r="A8" s="58" t="s">
        <v>34</v>
      </c>
      <c r="B8" s="19">
        <v>158451618</v>
      </c>
      <c r="C8" s="19">
        <v>0</v>
      </c>
      <c r="D8" s="59">
        <v>158772000</v>
      </c>
      <c r="E8" s="60">
        <v>158772000</v>
      </c>
      <c r="F8" s="60">
        <v>65673000</v>
      </c>
      <c r="G8" s="60">
        <v>890000</v>
      </c>
      <c r="H8" s="60">
        <v>0</v>
      </c>
      <c r="I8" s="60">
        <v>66563000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66563000</v>
      </c>
      <c r="W8" s="60">
        <v>39693000</v>
      </c>
      <c r="X8" s="60">
        <v>26870000</v>
      </c>
      <c r="Y8" s="61">
        <v>67.69</v>
      </c>
      <c r="Z8" s="62">
        <v>158772000</v>
      </c>
    </row>
    <row r="9" spans="1:26" ht="13.5">
      <c r="A9" s="58" t="s">
        <v>35</v>
      </c>
      <c r="B9" s="19">
        <v>784400</v>
      </c>
      <c r="C9" s="19">
        <v>0</v>
      </c>
      <c r="D9" s="59">
        <v>840000</v>
      </c>
      <c r="E9" s="60">
        <v>840000</v>
      </c>
      <c r="F9" s="60">
        <v>0</v>
      </c>
      <c r="G9" s="60">
        <v>2713</v>
      </c>
      <c r="H9" s="60">
        <v>18591</v>
      </c>
      <c r="I9" s="60">
        <v>21304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21304</v>
      </c>
      <c r="W9" s="60">
        <v>210000</v>
      </c>
      <c r="X9" s="60">
        <v>-188696</v>
      </c>
      <c r="Y9" s="61">
        <v>-89.86</v>
      </c>
      <c r="Z9" s="62">
        <v>840000</v>
      </c>
    </row>
    <row r="10" spans="1:26" ht="25.5">
      <c r="A10" s="63" t="s">
        <v>277</v>
      </c>
      <c r="B10" s="64">
        <f>SUM(B5:B9)</f>
        <v>169987751</v>
      </c>
      <c r="C10" s="64">
        <f>SUM(C5:C9)</f>
        <v>0</v>
      </c>
      <c r="D10" s="65">
        <f aca="true" t="shared" si="0" ref="D10:Z10">SUM(D5:D9)</f>
        <v>172212000</v>
      </c>
      <c r="E10" s="66">
        <f t="shared" si="0"/>
        <v>172212000</v>
      </c>
      <c r="F10" s="66">
        <f t="shared" si="0"/>
        <v>65673000</v>
      </c>
      <c r="G10" s="66">
        <f t="shared" si="0"/>
        <v>1183457</v>
      </c>
      <c r="H10" s="66">
        <f t="shared" si="0"/>
        <v>1549269</v>
      </c>
      <c r="I10" s="66">
        <f t="shared" si="0"/>
        <v>68405726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68405726</v>
      </c>
      <c r="W10" s="66">
        <f t="shared" si="0"/>
        <v>43053000</v>
      </c>
      <c r="X10" s="66">
        <f t="shared" si="0"/>
        <v>25352726</v>
      </c>
      <c r="Y10" s="67">
        <f>+IF(W10&lt;&gt;0,(X10/W10)*100,0)</f>
        <v>58.887245952662994</v>
      </c>
      <c r="Z10" s="68">
        <f t="shared" si="0"/>
        <v>172212000</v>
      </c>
    </row>
    <row r="11" spans="1:26" ht="13.5">
      <c r="A11" s="58" t="s">
        <v>37</v>
      </c>
      <c r="B11" s="19">
        <v>48405055</v>
      </c>
      <c r="C11" s="19">
        <v>0</v>
      </c>
      <c r="D11" s="59">
        <v>78747731</v>
      </c>
      <c r="E11" s="60">
        <v>78747731</v>
      </c>
      <c r="F11" s="60">
        <v>4448843</v>
      </c>
      <c r="G11" s="60">
        <v>4447964</v>
      </c>
      <c r="H11" s="60">
        <v>4225455</v>
      </c>
      <c r="I11" s="60">
        <v>13122262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13122262</v>
      </c>
      <c r="W11" s="60">
        <v>19686933</v>
      </c>
      <c r="X11" s="60">
        <v>-6564671</v>
      </c>
      <c r="Y11" s="61">
        <v>-33.35</v>
      </c>
      <c r="Z11" s="62">
        <v>78747731</v>
      </c>
    </row>
    <row r="12" spans="1:26" ht="13.5">
      <c r="A12" s="58" t="s">
        <v>38</v>
      </c>
      <c r="B12" s="19">
        <v>7333325</v>
      </c>
      <c r="C12" s="19">
        <v>0</v>
      </c>
      <c r="D12" s="59">
        <v>10351313</v>
      </c>
      <c r="E12" s="60">
        <v>10351313</v>
      </c>
      <c r="F12" s="60">
        <v>590793</v>
      </c>
      <c r="G12" s="60">
        <v>577440</v>
      </c>
      <c r="H12" s="60">
        <v>586417</v>
      </c>
      <c r="I12" s="60">
        <v>1754650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1754650</v>
      </c>
      <c r="W12" s="60">
        <v>2587828</v>
      </c>
      <c r="X12" s="60">
        <v>-833178</v>
      </c>
      <c r="Y12" s="61">
        <v>-32.2</v>
      </c>
      <c r="Z12" s="62">
        <v>10351313</v>
      </c>
    </row>
    <row r="13" spans="1:26" ht="13.5">
      <c r="A13" s="58" t="s">
        <v>278</v>
      </c>
      <c r="B13" s="19">
        <v>3031349</v>
      </c>
      <c r="C13" s="19">
        <v>0</v>
      </c>
      <c r="D13" s="59">
        <v>3452676</v>
      </c>
      <c r="E13" s="60">
        <v>3452676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863169</v>
      </c>
      <c r="X13" s="60">
        <v>-863169</v>
      </c>
      <c r="Y13" s="61">
        <v>-100</v>
      </c>
      <c r="Z13" s="62">
        <v>3452676</v>
      </c>
    </row>
    <row r="14" spans="1:26" ht="13.5">
      <c r="A14" s="58" t="s">
        <v>40</v>
      </c>
      <c r="B14" s="19">
        <v>1064110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908282</v>
      </c>
      <c r="C15" s="19">
        <v>0</v>
      </c>
      <c r="D15" s="59">
        <v>2093358</v>
      </c>
      <c r="E15" s="60">
        <v>2093358</v>
      </c>
      <c r="F15" s="60">
        <v>1394</v>
      </c>
      <c r="G15" s="60">
        <v>30645</v>
      </c>
      <c r="H15" s="60">
        <v>35518</v>
      </c>
      <c r="I15" s="60">
        <v>67557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67557</v>
      </c>
      <c r="W15" s="60">
        <v>523340</v>
      </c>
      <c r="X15" s="60">
        <v>-455783</v>
      </c>
      <c r="Y15" s="61">
        <v>-87.09</v>
      </c>
      <c r="Z15" s="62">
        <v>2093358</v>
      </c>
    </row>
    <row r="16" spans="1:26" ht="13.5">
      <c r="A16" s="69" t="s">
        <v>42</v>
      </c>
      <c r="B16" s="19">
        <v>120810707</v>
      </c>
      <c r="C16" s="19">
        <v>0</v>
      </c>
      <c r="D16" s="59">
        <v>147207795</v>
      </c>
      <c r="E16" s="60">
        <v>147207795</v>
      </c>
      <c r="F16" s="60">
        <v>429488</v>
      </c>
      <c r="G16" s="60">
        <v>2147638</v>
      </c>
      <c r="H16" s="60">
        <v>4896359</v>
      </c>
      <c r="I16" s="60">
        <v>7473485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7473485</v>
      </c>
      <c r="W16" s="60">
        <v>36801949</v>
      </c>
      <c r="X16" s="60">
        <v>-29328464</v>
      </c>
      <c r="Y16" s="61">
        <v>-79.69</v>
      </c>
      <c r="Z16" s="62">
        <v>147207795</v>
      </c>
    </row>
    <row r="17" spans="1:26" ht="13.5">
      <c r="A17" s="58" t="s">
        <v>43</v>
      </c>
      <c r="B17" s="19">
        <v>32592253</v>
      </c>
      <c r="C17" s="19">
        <v>0</v>
      </c>
      <c r="D17" s="59">
        <v>46671094</v>
      </c>
      <c r="E17" s="60">
        <v>46671094</v>
      </c>
      <c r="F17" s="60">
        <v>1603152</v>
      </c>
      <c r="G17" s="60">
        <v>1702686</v>
      </c>
      <c r="H17" s="60">
        <v>1828085</v>
      </c>
      <c r="I17" s="60">
        <v>5133923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5133923</v>
      </c>
      <c r="W17" s="60">
        <v>11667774</v>
      </c>
      <c r="X17" s="60">
        <v>-6533851</v>
      </c>
      <c r="Y17" s="61">
        <v>-56</v>
      </c>
      <c r="Z17" s="62">
        <v>46671094</v>
      </c>
    </row>
    <row r="18" spans="1:26" ht="13.5">
      <c r="A18" s="70" t="s">
        <v>44</v>
      </c>
      <c r="B18" s="71">
        <f>SUM(B11:B17)</f>
        <v>214145081</v>
      </c>
      <c r="C18" s="71">
        <f>SUM(C11:C17)</f>
        <v>0</v>
      </c>
      <c r="D18" s="72">
        <f aca="true" t="shared" si="1" ref="D18:Z18">SUM(D11:D17)</f>
        <v>288523967</v>
      </c>
      <c r="E18" s="73">
        <f t="shared" si="1"/>
        <v>288523967</v>
      </c>
      <c r="F18" s="73">
        <f t="shared" si="1"/>
        <v>7073670</v>
      </c>
      <c r="G18" s="73">
        <f t="shared" si="1"/>
        <v>8906373</v>
      </c>
      <c r="H18" s="73">
        <f t="shared" si="1"/>
        <v>11571834</v>
      </c>
      <c r="I18" s="73">
        <f t="shared" si="1"/>
        <v>27551877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27551877</v>
      </c>
      <c r="W18" s="73">
        <f t="shared" si="1"/>
        <v>72130993</v>
      </c>
      <c r="X18" s="73">
        <f t="shared" si="1"/>
        <v>-44579116</v>
      </c>
      <c r="Y18" s="67">
        <f>+IF(W18&lt;&gt;0,(X18/W18)*100,0)</f>
        <v>-61.802997776559096</v>
      </c>
      <c r="Z18" s="74">
        <f t="shared" si="1"/>
        <v>288523967</v>
      </c>
    </row>
    <row r="19" spans="1:26" ht="13.5">
      <c r="A19" s="70" t="s">
        <v>45</v>
      </c>
      <c r="B19" s="75">
        <f>+B10-B18</f>
        <v>-44157330</v>
      </c>
      <c r="C19" s="75">
        <f>+C10-C18</f>
        <v>0</v>
      </c>
      <c r="D19" s="76">
        <f aca="true" t="shared" si="2" ref="D19:Z19">+D10-D18</f>
        <v>-116311967</v>
      </c>
      <c r="E19" s="77">
        <f t="shared" si="2"/>
        <v>-116311967</v>
      </c>
      <c r="F19" s="77">
        <f t="shared" si="2"/>
        <v>58599330</v>
      </c>
      <c r="G19" s="77">
        <f t="shared" si="2"/>
        <v>-7722916</v>
      </c>
      <c r="H19" s="77">
        <f t="shared" si="2"/>
        <v>-10022565</v>
      </c>
      <c r="I19" s="77">
        <f t="shared" si="2"/>
        <v>40853849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40853849</v>
      </c>
      <c r="W19" s="77">
        <f>IF(E10=E18,0,W10-W18)</f>
        <v>-29077993</v>
      </c>
      <c r="X19" s="77">
        <f t="shared" si="2"/>
        <v>69931842</v>
      </c>
      <c r="Y19" s="78">
        <f>+IF(W19&lt;&gt;0,(X19/W19)*100,0)</f>
        <v>-240.4974855038998</v>
      </c>
      <c r="Z19" s="79">
        <f t="shared" si="2"/>
        <v>-116311967</v>
      </c>
    </row>
    <row r="20" spans="1:26" ht="13.5">
      <c r="A20" s="58" t="s">
        <v>46</v>
      </c>
      <c r="B20" s="19">
        <v>943829</v>
      </c>
      <c r="C20" s="19">
        <v>0</v>
      </c>
      <c r="D20" s="59">
        <v>2500000</v>
      </c>
      <c r="E20" s="60">
        <v>2500000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625000</v>
      </c>
      <c r="X20" s="60">
        <v>-625000</v>
      </c>
      <c r="Y20" s="61">
        <v>-100</v>
      </c>
      <c r="Z20" s="62">
        <v>2500000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-43213501</v>
      </c>
      <c r="C22" s="86">
        <f>SUM(C19:C21)</f>
        <v>0</v>
      </c>
      <c r="D22" s="87">
        <f aca="true" t="shared" si="3" ref="D22:Z22">SUM(D19:D21)</f>
        <v>-113811967</v>
      </c>
      <c r="E22" s="88">
        <f t="shared" si="3"/>
        <v>-113811967</v>
      </c>
      <c r="F22" s="88">
        <f t="shared" si="3"/>
        <v>58599330</v>
      </c>
      <c r="G22" s="88">
        <f t="shared" si="3"/>
        <v>-7722916</v>
      </c>
      <c r="H22" s="88">
        <f t="shared" si="3"/>
        <v>-10022565</v>
      </c>
      <c r="I22" s="88">
        <f t="shared" si="3"/>
        <v>40853849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40853849</v>
      </c>
      <c r="W22" s="88">
        <f t="shared" si="3"/>
        <v>-28452993</v>
      </c>
      <c r="X22" s="88">
        <f t="shared" si="3"/>
        <v>69306842</v>
      </c>
      <c r="Y22" s="89">
        <f>+IF(W22&lt;&gt;0,(X22/W22)*100,0)</f>
        <v>-243.58366095264566</v>
      </c>
      <c r="Z22" s="90">
        <f t="shared" si="3"/>
        <v>-113811967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-43213501</v>
      </c>
      <c r="C24" s="75">
        <f>SUM(C22:C23)</f>
        <v>0</v>
      </c>
      <c r="D24" s="76">
        <f aca="true" t="shared" si="4" ref="D24:Z24">SUM(D22:D23)</f>
        <v>-113811967</v>
      </c>
      <c r="E24" s="77">
        <f t="shared" si="4"/>
        <v>-113811967</v>
      </c>
      <c r="F24" s="77">
        <f t="shared" si="4"/>
        <v>58599330</v>
      </c>
      <c r="G24" s="77">
        <f t="shared" si="4"/>
        <v>-7722916</v>
      </c>
      <c r="H24" s="77">
        <f t="shared" si="4"/>
        <v>-10022565</v>
      </c>
      <c r="I24" s="77">
        <f t="shared" si="4"/>
        <v>40853849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40853849</v>
      </c>
      <c r="W24" s="77">
        <f t="shared" si="4"/>
        <v>-28452993</v>
      </c>
      <c r="X24" s="77">
        <f t="shared" si="4"/>
        <v>69306842</v>
      </c>
      <c r="Y24" s="78">
        <f>+IF(W24&lt;&gt;0,(X24/W24)*100,0)</f>
        <v>-243.58366095264566</v>
      </c>
      <c r="Z24" s="79">
        <f t="shared" si="4"/>
        <v>-113811967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2634272</v>
      </c>
      <c r="C27" s="22">
        <v>0</v>
      </c>
      <c r="D27" s="99">
        <v>14094250</v>
      </c>
      <c r="E27" s="100">
        <v>14094250</v>
      </c>
      <c r="F27" s="100">
        <v>12030</v>
      </c>
      <c r="G27" s="100">
        <v>31639</v>
      </c>
      <c r="H27" s="100">
        <v>62132</v>
      </c>
      <c r="I27" s="100">
        <v>105801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105801</v>
      </c>
      <c r="W27" s="100">
        <v>3523563</v>
      </c>
      <c r="X27" s="100">
        <v>-3417762</v>
      </c>
      <c r="Y27" s="101">
        <v>-97</v>
      </c>
      <c r="Z27" s="102">
        <v>14094250</v>
      </c>
    </row>
    <row r="28" spans="1:26" ht="13.5">
      <c r="A28" s="103" t="s">
        <v>46</v>
      </c>
      <c r="B28" s="19">
        <v>2634272</v>
      </c>
      <c r="C28" s="19">
        <v>0</v>
      </c>
      <c r="D28" s="59">
        <v>14094250</v>
      </c>
      <c r="E28" s="60">
        <v>14094250</v>
      </c>
      <c r="F28" s="60">
        <v>0</v>
      </c>
      <c r="G28" s="60">
        <v>31639</v>
      </c>
      <c r="H28" s="60">
        <v>0</v>
      </c>
      <c r="I28" s="60">
        <v>31639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31639</v>
      </c>
      <c r="W28" s="60">
        <v>3523563</v>
      </c>
      <c r="X28" s="60">
        <v>-3491924</v>
      </c>
      <c r="Y28" s="61">
        <v>-99.1</v>
      </c>
      <c r="Z28" s="62">
        <v>14094250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12030</v>
      </c>
      <c r="G31" s="60">
        <v>0</v>
      </c>
      <c r="H31" s="60">
        <v>62132</v>
      </c>
      <c r="I31" s="60">
        <v>74162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74162</v>
      </c>
      <c r="W31" s="60">
        <v>0</v>
      </c>
      <c r="X31" s="60">
        <v>74162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2634272</v>
      </c>
      <c r="C32" s="22">
        <f>SUM(C28:C31)</f>
        <v>0</v>
      </c>
      <c r="D32" s="99">
        <f aca="true" t="shared" si="5" ref="D32:Z32">SUM(D28:D31)</f>
        <v>14094250</v>
      </c>
      <c r="E32" s="100">
        <f t="shared" si="5"/>
        <v>14094250</v>
      </c>
      <c r="F32" s="100">
        <f t="shared" si="5"/>
        <v>12030</v>
      </c>
      <c r="G32" s="100">
        <f t="shared" si="5"/>
        <v>31639</v>
      </c>
      <c r="H32" s="100">
        <f t="shared" si="5"/>
        <v>62132</v>
      </c>
      <c r="I32" s="100">
        <f t="shared" si="5"/>
        <v>105801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105801</v>
      </c>
      <c r="W32" s="100">
        <f t="shared" si="5"/>
        <v>3523563</v>
      </c>
      <c r="X32" s="100">
        <f t="shared" si="5"/>
        <v>-3417762</v>
      </c>
      <c r="Y32" s="101">
        <f>+IF(W32&lt;&gt;0,(X32/W32)*100,0)</f>
        <v>-96.99732912395777</v>
      </c>
      <c r="Z32" s="102">
        <f t="shared" si="5"/>
        <v>14094250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180332592</v>
      </c>
      <c r="C35" s="19">
        <v>0</v>
      </c>
      <c r="D35" s="59">
        <v>147500000</v>
      </c>
      <c r="E35" s="60">
        <v>147500000</v>
      </c>
      <c r="F35" s="60">
        <v>18473233</v>
      </c>
      <c r="G35" s="60">
        <v>54926932</v>
      </c>
      <c r="H35" s="60">
        <v>18256408</v>
      </c>
      <c r="I35" s="60">
        <v>18256408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18256408</v>
      </c>
      <c r="W35" s="60">
        <v>36875000</v>
      </c>
      <c r="X35" s="60">
        <v>-18618592</v>
      </c>
      <c r="Y35" s="61">
        <v>-50.49</v>
      </c>
      <c r="Z35" s="62">
        <v>147500000</v>
      </c>
    </row>
    <row r="36" spans="1:26" ht="13.5">
      <c r="A36" s="58" t="s">
        <v>57</v>
      </c>
      <c r="B36" s="19">
        <v>17648832</v>
      </c>
      <c r="C36" s="19">
        <v>0</v>
      </c>
      <c r="D36" s="59">
        <v>48609876</v>
      </c>
      <c r="E36" s="60">
        <v>48609876</v>
      </c>
      <c r="F36" s="60">
        <v>12280</v>
      </c>
      <c r="G36" s="60">
        <v>31891</v>
      </c>
      <c r="H36" s="60">
        <v>62132</v>
      </c>
      <c r="I36" s="60">
        <v>62132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62132</v>
      </c>
      <c r="W36" s="60">
        <v>12152469</v>
      </c>
      <c r="X36" s="60">
        <v>-12090337</v>
      </c>
      <c r="Y36" s="61">
        <v>-99.49</v>
      </c>
      <c r="Z36" s="62">
        <v>48609876</v>
      </c>
    </row>
    <row r="37" spans="1:26" ht="13.5">
      <c r="A37" s="58" t="s">
        <v>58</v>
      </c>
      <c r="B37" s="19">
        <v>42788516</v>
      </c>
      <c r="C37" s="19">
        <v>0</v>
      </c>
      <c r="D37" s="59">
        <v>4700000</v>
      </c>
      <c r="E37" s="60">
        <v>4700000</v>
      </c>
      <c r="F37" s="60">
        <v>13928955</v>
      </c>
      <c r="G37" s="60">
        <v>3660332</v>
      </c>
      <c r="H37" s="60">
        <v>11287875</v>
      </c>
      <c r="I37" s="60">
        <v>11287875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11287875</v>
      </c>
      <c r="W37" s="60">
        <v>1175000</v>
      </c>
      <c r="X37" s="60">
        <v>10112875</v>
      </c>
      <c r="Y37" s="61">
        <v>860.67</v>
      </c>
      <c r="Z37" s="62">
        <v>4700000</v>
      </c>
    </row>
    <row r="38" spans="1:26" ht="13.5">
      <c r="A38" s="58" t="s">
        <v>59</v>
      </c>
      <c r="B38" s="19">
        <v>5273583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149919325</v>
      </c>
      <c r="C39" s="19">
        <v>0</v>
      </c>
      <c r="D39" s="59">
        <v>191409876</v>
      </c>
      <c r="E39" s="60">
        <v>191409876</v>
      </c>
      <c r="F39" s="60">
        <v>4556558</v>
      </c>
      <c r="G39" s="60">
        <v>51298491</v>
      </c>
      <c r="H39" s="60">
        <v>7030665</v>
      </c>
      <c r="I39" s="60">
        <v>7030665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7030665</v>
      </c>
      <c r="W39" s="60">
        <v>47852469</v>
      </c>
      <c r="X39" s="60">
        <v>-40821804</v>
      </c>
      <c r="Y39" s="61">
        <v>-85.31</v>
      </c>
      <c r="Z39" s="62">
        <v>191409876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-34321358</v>
      </c>
      <c r="C42" s="19">
        <v>0</v>
      </c>
      <c r="D42" s="59">
        <v>-110235291</v>
      </c>
      <c r="E42" s="60">
        <v>-110235291</v>
      </c>
      <c r="F42" s="60">
        <v>58599319</v>
      </c>
      <c r="G42" s="60">
        <v>-7722929</v>
      </c>
      <c r="H42" s="60">
        <v>-10022579</v>
      </c>
      <c r="I42" s="60">
        <v>40853811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40853811</v>
      </c>
      <c r="W42" s="60">
        <v>4652443</v>
      </c>
      <c r="X42" s="60">
        <v>36201368</v>
      </c>
      <c r="Y42" s="61">
        <v>778.12</v>
      </c>
      <c r="Z42" s="62">
        <v>-110235291</v>
      </c>
    </row>
    <row r="43" spans="1:26" ht="13.5">
      <c r="A43" s="58" t="s">
        <v>63</v>
      </c>
      <c r="B43" s="19">
        <v>2299929</v>
      </c>
      <c r="C43" s="19">
        <v>0</v>
      </c>
      <c r="D43" s="59">
        <v>-14094250</v>
      </c>
      <c r="E43" s="60">
        <v>-14094250</v>
      </c>
      <c r="F43" s="60">
        <v>-12030</v>
      </c>
      <c r="G43" s="60">
        <v>-31639</v>
      </c>
      <c r="H43" s="60">
        <v>-62132</v>
      </c>
      <c r="I43" s="60">
        <v>-105801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-105801</v>
      </c>
      <c r="W43" s="60">
        <v>-3656547</v>
      </c>
      <c r="X43" s="60">
        <v>3550746</v>
      </c>
      <c r="Y43" s="61">
        <v>-97.11</v>
      </c>
      <c r="Z43" s="62">
        <v>-14094250</v>
      </c>
    </row>
    <row r="44" spans="1:26" ht="13.5">
      <c r="A44" s="58" t="s">
        <v>64</v>
      </c>
      <c r="B44" s="19">
        <v>-166725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177314789</v>
      </c>
      <c r="C45" s="22">
        <v>0</v>
      </c>
      <c r="D45" s="99">
        <v>80670459</v>
      </c>
      <c r="E45" s="100">
        <v>80670459</v>
      </c>
      <c r="F45" s="100">
        <v>58587289</v>
      </c>
      <c r="G45" s="100">
        <v>50832721</v>
      </c>
      <c r="H45" s="100">
        <v>40748010</v>
      </c>
      <c r="I45" s="100">
        <v>40748010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40748010</v>
      </c>
      <c r="W45" s="100">
        <v>205995896</v>
      </c>
      <c r="X45" s="100">
        <v>-165247886</v>
      </c>
      <c r="Y45" s="101">
        <v>-80.22</v>
      </c>
      <c r="Z45" s="102">
        <v>80670459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1742651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1742651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563694</v>
      </c>
      <c r="C51" s="52">
        <v>0</v>
      </c>
      <c r="D51" s="129">
        <v>83380</v>
      </c>
      <c r="E51" s="54">
        <v>170802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817876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169374087</v>
      </c>
      <c r="D5" s="153">
        <f>SUM(D6:D8)</f>
        <v>0</v>
      </c>
      <c r="E5" s="154">
        <f t="shared" si="0"/>
        <v>171412000</v>
      </c>
      <c r="F5" s="100">
        <f t="shared" si="0"/>
        <v>171412000</v>
      </c>
      <c r="G5" s="100">
        <f t="shared" si="0"/>
        <v>65673000</v>
      </c>
      <c r="H5" s="100">
        <f t="shared" si="0"/>
        <v>1183457</v>
      </c>
      <c r="I5" s="100">
        <f t="shared" si="0"/>
        <v>1549269</v>
      </c>
      <c r="J5" s="100">
        <f t="shared" si="0"/>
        <v>68405726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68405726</v>
      </c>
      <c r="X5" s="100">
        <f t="shared" si="0"/>
        <v>42853000</v>
      </c>
      <c r="Y5" s="100">
        <f t="shared" si="0"/>
        <v>25552726</v>
      </c>
      <c r="Z5" s="137">
        <f>+IF(X5&lt;&gt;0,+(Y5/X5)*100,0)</f>
        <v>59.62879144984014</v>
      </c>
      <c r="AA5" s="153">
        <f>SUM(AA6:AA8)</f>
        <v>171412000</v>
      </c>
    </row>
    <row r="6" spans="1:27" ht="13.5">
      <c r="A6" s="138" t="s">
        <v>75</v>
      </c>
      <c r="B6" s="136"/>
      <c r="C6" s="155">
        <v>30310</v>
      </c>
      <c r="D6" s="155"/>
      <c r="E6" s="156">
        <v>300000</v>
      </c>
      <c r="F6" s="60">
        <v>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75000</v>
      </c>
      <c r="Y6" s="60">
        <v>-75000</v>
      </c>
      <c r="Z6" s="140">
        <v>-100</v>
      </c>
      <c r="AA6" s="155">
        <v>300000</v>
      </c>
    </row>
    <row r="7" spans="1:27" ht="13.5">
      <c r="A7" s="138" t="s">
        <v>76</v>
      </c>
      <c r="B7" s="136"/>
      <c r="C7" s="157">
        <v>169199255</v>
      </c>
      <c r="D7" s="157"/>
      <c r="E7" s="158">
        <v>170762000</v>
      </c>
      <c r="F7" s="159">
        <v>170762000</v>
      </c>
      <c r="G7" s="159">
        <v>65673000</v>
      </c>
      <c r="H7" s="159">
        <v>1183457</v>
      </c>
      <c r="I7" s="159">
        <v>1549269</v>
      </c>
      <c r="J7" s="159">
        <v>68405726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68405726</v>
      </c>
      <c r="X7" s="159">
        <v>42690500</v>
      </c>
      <c r="Y7" s="159">
        <v>25715226</v>
      </c>
      <c r="Z7" s="141">
        <v>60.24</v>
      </c>
      <c r="AA7" s="157">
        <v>170762000</v>
      </c>
    </row>
    <row r="8" spans="1:27" ht="13.5">
      <c r="A8" s="138" t="s">
        <v>77</v>
      </c>
      <c r="B8" s="136"/>
      <c r="C8" s="155">
        <v>144522</v>
      </c>
      <c r="D8" s="155"/>
      <c r="E8" s="156">
        <v>350000</v>
      </c>
      <c r="F8" s="60">
        <v>350000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87500</v>
      </c>
      <c r="Y8" s="60">
        <v>-87500</v>
      </c>
      <c r="Z8" s="140">
        <v>-100</v>
      </c>
      <c r="AA8" s="155">
        <v>350000</v>
      </c>
    </row>
    <row r="9" spans="1:27" ht="13.5">
      <c r="A9" s="135" t="s">
        <v>78</v>
      </c>
      <c r="B9" s="136"/>
      <c r="C9" s="153">
        <f aca="true" t="shared" si="1" ref="C9:Y9">SUM(C10:C14)</f>
        <v>619684</v>
      </c>
      <c r="D9" s="153">
        <f>SUM(D10:D14)</f>
        <v>0</v>
      </c>
      <c r="E9" s="154">
        <f t="shared" si="1"/>
        <v>2300000</v>
      </c>
      <c r="F9" s="100">
        <f t="shared" si="1"/>
        <v>2300000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575000</v>
      </c>
      <c r="Y9" s="100">
        <f t="shared" si="1"/>
        <v>-575000</v>
      </c>
      <c r="Z9" s="137">
        <f>+IF(X9&lt;&gt;0,+(Y9/X9)*100,0)</f>
        <v>-100</v>
      </c>
      <c r="AA9" s="153">
        <f>SUM(AA10:AA14)</f>
        <v>2300000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619684</v>
      </c>
      <c r="D12" s="155"/>
      <c r="E12" s="156">
        <v>2300000</v>
      </c>
      <c r="F12" s="60">
        <v>2300000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575000</v>
      </c>
      <c r="Y12" s="60">
        <v>-575000</v>
      </c>
      <c r="Z12" s="140">
        <v>-100</v>
      </c>
      <c r="AA12" s="155">
        <v>2300000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937809</v>
      </c>
      <c r="D15" s="153">
        <f>SUM(D16:D18)</f>
        <v>0</v>
      </c>
      <c r="E15" s="154">
        <f t="shared" si="2"/>
        <v>1000000</v>
      </c>
      <c r="F15" s="100">
        <f t="shared" si="2"/>
        <v>1000000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250000</v>
      </c>
      <c r="Y15" s="100">
        <f t="shared" si="2"/>
        <v>-250000</v>
      </c>
      <c r="Z15" s="137">
        <f>+IF(X15&lt;&gt;0,+(Y15/X15)*100,0)</f>
        <v>-100</v>
      </c>
      <c r="AA15" s="153">
        <f>SUM(AA16:AA18)</f>
        <v>1000000</v>
      </c>
    </row>
    <row r="16" spans="1:27" ht="13.5">
      <c r="A16" s="138" t="s">
        <v>85</v>
      </c>
      <c r="B16" s="136"/>
      <c r="C16" s="155">
        <v>921224</v>
      </c>
      <c r="D16" s="155"/>
      <c r="E16" s="156">
        <v>1000000</v>
      </c>
      <c r="F16" s="60">
        <v>1000000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250000</v>
      </c>
      <c r="Y16" s="60">
        <v>-250000</v>
      </c>
      <c r="Z16" s="140">
        <v>-100</v>
      </c>
      <c r="AA16" s="155">
        <v>1000000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16585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170931580</v>
      </c>
      <c r="D25" s="168">
        <f>+D5+D9+D15+D19+D24</f>
        <v>0</v>
      </c>
      <c r="E25" s="169">
        <f t="shared" si="4"/>
        <v>174712000</v>
      </c>
      <c r="F25" s="73">
        <f t="shared" si="4"/>
        <v>174712000</v>
      </c>
      <c r="G25" s="73">
        <f t="shared" si="4"/>
        <v>65673000</v>
      </c>
      <c r="H25" s="73">
        <f t="shared" si="4"/>
        <v>1183457</v>
      </c>
      <c r="I25" s="73">
        <f t="shared" si="4"/>
        <v>1549269</v>
      </c>
      <c r="J25" s="73">
        <f t="shared" si="4"/>
        <v>68405726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68405726</v>
      </c>
      <c r="X25" s="73">
        <f t="shared" si="4"/>
        <v>43678000</v>
      </c>
      <c r="Y25" s="73">
        <f t="shared" si="4"/>
        <v>24727726</v>
      </c>
      <c r="Z25" s="170">
        <f>+IF(X25&lt;&gt;0,+(Y25/X25)*100,0)</f>
        <v>56.61368652410824</v>
      </c>
      <c r="AA25" s="168">
        <f>+AA5+AA9+AA15+AA19+AA24</f>
        <v>174712000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71764032</v>
      </c>
      <c r="D28" s="153">
        <f>SUM(D29:D31)</f>
        <v>0</v>
      </c>
      <c r="E28" s="154">
        <f t="shared" si="5"/>
        <v>133671194</v>
      </c>
      <c r="F28" s="100">
        <f t="shared" si="5"/>
        <v>133671194</v>
      </c>
      <c r="G28" s="100">
        <f t="shared" si="5"/>
        <v>4756134</v>
      </c>
      <c r="H28" s="100">
        <f t="shared" si="5"/>
        <v>5071884</v>
      </c>
      <c r="I28" s="100">
        <f t="shared" si="5"/>
        <v>5236509</v>
      </c>
      <c r="J28" s="100">
        <f t="shared" si="5"/>
        <v>15064527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15064527</v>
      </c>
      <c r="X28" s="100">
        <f t="shared" si="5"/>
        <v>33417799</v>
      </c>
      <c r="Y28" s="100">
        <f t="shared" si="5"/>
        <v>-18353272</v>
      </c>
      <c r="Z28" s="137">
        <f>+IF(X28&lt;&gt;0,+(Y28/X28)*100,0)</f>
        <v>-54.92064872375347</v>
      </c>
      <c r="AA28" s="153">
        <f>SUM(AA29:AA31)</f>
        <v>133671194</v>
      </c>
    </row>
    <row r="29" spans="1:27" ht="13.5">
      <c r="A29" s="138" t="s">
        <v>75</v>
      </c>
      <c r="B29" s="136"/>
      <c r="C29" s="155">
        <v>47399189</v>
      </c>
      <c r="D29" s="155"/>
      <c r="E29" s="156">
        <v>96210572</v>
      </c>
      <c r="F29" s="60">
        <v>96210572</v>
      </c>
      <c r="G29" s="60">
        <v>2337203</v>
      </c>
      <c r="H29" s="60">
        <v>3354750</v>
      </c>
      <c r="I29" s="60">
        <v>3462653</v>
      </c>
      <c r="J29" s="60">
        <v>9154606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9154606</v>
      </c>
      <c r="X29" s="60">
        <v>24052643</v>
      </c>
      <c r="Y29" s="60">
        <v>-14898037</v>
      </c>
      <c r="Z29" s="140">
        <v>-61.94</v>
      </c>
      <c r="AA29" s="155">
        <v>96210572</v>
      </c>
    </row>
    <row r="30" spans="1:27" ht="13.5">
      <c r="A30" s="138" t="s">
        <v>76</v>
      </c>
      <c r="B30" s="136"/>
      <c r="C30" s="157">
        <v>12419234</v>
      </c>
      <c r="D30" s="157"/>
      <c r="E30" s="158">
        <v>17903976</v>
      </c>
      <c r="F30" s="159">
        <v>17903976</v>
      </c>
      <c r="G30" s="159">
        <v>610712</v>
      </c>
      <c r="H30" s="159">
        <v>622633</v>
      </c>
      <c r="I30" s="159">
        <v>895966</v>
      </c>
      <c r="J30" s="159">
        <v>2129311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2129311</v>
      </c>
      <c r="X30" s="159">
        <v>4475994</v>
      </c>
      <c r="Y30" s="159">
        <v>-2346683</v>
      </c>
      <c r="Z30" s="141">
        <v>-52.43</v>
      </c>
      <c r="AA30" s="157">
        <v>17903976</v>
      </c>
    </row>
    <row r="31" spans="1:27" ht="13.5">
      <c r="A31" s="138" t="s">
        <v>77</v>
      </c>
      <c r="B31" s="136"/>
      <c r="C31" s="155">
        <v>11945609</v>
      </c>
      <c r="D31" s="155"/>
      <c r="E31" s="156">
        <v>19556646</v>
      </c>
      <c r="F31" s="60">
        <v>19556646</v>
      </c>
      <c r="G31" s="60">
        <v>1808219</v>
      </c>
      <c r="H31" s="60">
        <v>1094501</v>
      </c>
      <c r="I31" s="60">
        <v>877890</v>
      </c>
      <c r="J31" s="60">
        <v>3780610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3780610</v>
      </c>
      <c r="X31" s="60">
        <v>4889162</v>
      </c>
      <c r="Y31" s="60">
        <v>-1108552</v>
      </c>
      <c r="Z31" s="140">
        <v>-22.67</v>
      </c>
      <c r="AA31" s="155">
        <v>19556646</v>
      </c>
    </row>
    <row r="32" spans="1:27" ht="13.5">
      <c r="A32" s="135" t="s">
        <v>78</v>
      </c>
      <c r="B32" s="136"/>
      <c r="C32" s="153">
        <f aca="true" t="shared" si="6" ref="C32:Y32">SUM(C33:C37)</f>
        <v>28593262</v>
      </c>
      <c r="D32" s="153">
        <f>SUM(D33:D37)</f>
        <v>0</v>
      </c>
      <c r="E32" s="154">
        <f t="shared" si="6"/>
        <v>39291023</v>
      </c>
      <c r="F32" s="100">
        <f t="shared" si="6"/>
        <v>39291023</v>
      </c>
      <c r="G32" s="100">
        <f t="shared" si="6"/>
        <v>298715</v>
      </c>
      <c r="H32" s="100">
        <f t="shared" si="6"/>
        <v>1127088</v>
      </c>
      <c r="I32" s="100">
        <f t="shared" si="6"/>
        <v>2089384</v>
      </c>
      <c r="J32" s="100">
        <f t="shared" si="6"/>
        <v>3515187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3515187</v>
      </c>
      <c r="X32" s="100">
        <f t="shared" si="6"/>
        <v>9822756</v>
      </c>
      <c r="Y32" s="100">
        <f t="shared" si="6"/>
        <v>-6307569</v>
      </c>
      <c r="Z32" s="137">
        <f>+IF(X32&lt;&gt;0,+(Y32/X32)*100,0)</f>
        <v>-64.2138418179175</v>
      </c>
      <c r="AA32" s="153">
        <f>SUM(AA33:AA37)</f>
        <v>39291023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28593262</v>
      </c>
      <c r="D35" s="155"/>
      <c r="E35" s="156">
        <v>39291023</v>
      </c>
      <c r="F35" s="60">
        <v>39291023</v>
      </c>
      <c r="G35" s="60">
        <v>298715</v>
      </c>
      <c r="H35" s="60">
        <v>1127088</v>
      </c>
      <c r="I35" s="60">
        <v>2089384</v>
      </c>
      <c r="J35" s="60">
        <v>3515187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3515187</v>
      </c>
      <c r="X35" s="60">
        <v>9822756</v>
      </c>
      <c r="Y35" s="60">
        <v>-6307569</v>
      </c>
      <c r="Z35" s="140">
        <v>-64.21</v>
      </c>
      <c r="AA35" s="155">
        <v>39291023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113787787</v>
      </c>
      <c r="D38" s="153">
        <f>SUM(D39:D41)</f>
        <v>0</v>
      </c>
      <c r="E38" s="154">
        <f t="shared" si="7"/>
        <v>115561750</v>
      </c>
      <c r="F38" s="100">
        <f t="shared" si="7"/>
        <v>115561750</v>
      </c>
      <c r="G38" s="100">
        <f t="shared" si="7"/>
        <v>2018821</v>
      </c>
      <c r="H38" s="100">
        <f t="shared" si="7"/>
        <v>2707401</v>
      </c>
      <c r="I38" s="100">
        <f t="shared" si="7"/>
        <v>4245941</v>
      </c>
      <c r="J38" s="100">
        <f t="shared" si="7"/>
        <v>8972163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8972163</v>
      </c>
      <c r="X38" s="100">
        <f t="shared" si="7"/>
        <v>28890437</v>
      </c>
      <c r="Y38" s="100">
        <f t="shared" si="7"/>
        <v>-19918274</v>
      </c>
      <c r="Z38" s="137">
        <f>+IF(X38&lt;&gt;0,+(Y38/X38)*100,0)</f>
        <v>-68.94417692608803</v>
      </c>
      <c r="AA38" s="153">
        <f>SUM(AA39:AA41)</f>
        <v>115561750</v>
      </c>
    </row>
    <row r="39" spans="1:27" ht="13.5">
      <c r="A39" s="138" t="s">
        <v>85</v>
      </c>
      <c r="B39" s="136"/>
      <c r="C39" s="155">
        <v>93777336</v>
      </c>
      <c r="D39" s="155"/>
      <c r="E39" s="156">
        <v>83625401</v>
      </c>
      <c r="F39" s="60">
        <v>83625401</v>
      </c>
      <c r="G39" s="60">
        <v>490996</v>
      </c>
      <c r="H39" s="60">
        <v>930428</v>
      </c>
      <c r="I39" s="60">
        <v>2664179</v>
      </c>
      <c r="J39" s="60">
        <v>4085603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4085603</v>
      </c>
      <c r="X39" s="60">
        <v>20906350</v>
      </c>
      <c r="Y39" s="60">
        <v>-16820747</v>
      </c>
      <c r="Z39" s="140">
        <v>-80.46</v>
      </c>
      <c r="AA39" s="155">
        <v>83625401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20010451</v>
      </c>
      <c r="D41" s="155"/>
      <c r="E41" s="156">
        <v>31936349</v>
      </c>
      <c r="F41" s="60">
        <v>31936349</v>
      </c>
      <c r="G41" s="60">
        <v>1527825</v>
      </c>
      <c r="H41" s="60">
        <v>1776973</v>
      </c>
      <c r="I41" s="60">
        <v>1581762</v>
      </c>
      <c r="J41" s="60">
        <v>4886560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4886560</v>
      </c>
      <c r="X41" s="60">
        <v>7984087</v>
      </c>
      <c r="Y41" s="60">
        <v>-3097527</v>
      </c>
      <c r="Z41" s="140">
        <v>-38.8</v>
      </c>
      <c r="AA41" s="155">
        <v>31936349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214145081</v>
      </c>
      <c r="D48" s="168">
        <f>+D28+D32+D38+D42+D47</f>
        <v>0</v>
      </c>
      <c r="E48" s="169">
        <f t="shared" si="9"/>
        <v>288523967</v>
      </c>
      <c r="F48" s="73">
        <f t="shared" si="9"/>
        <v>288523967</v>
      </c>
      <c r="G48" s="73">
        <f t="shared" si="9"/>
        <v>7073670</v>
      </c>
      <c r="H48" s="73">
        <f t="shared" si="9"/>
        <v>8906373</v>
      </c>
      <c r="I48" s="73">
        <f t="shared" si="9"/>
        <v>11571834</v>
      </c>
      <c r="J48" s="73">
        <f t="shared" si="9"/>
        <v>27551877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27551877</v>
      </c>
      <c r="X48" s="73">
        <f t="shared" si="9"/>
        <v>72130992</v>
      </c>
      <c r="Y48" s="73">
        <f t="shared" si="9"/>
        <v>-44579115</v>
      </c>
      <c r="Z48" s="170">
        <f>+IF(X48&lt;&gt;0,+(Y48/X48)*100,0)</f>
        <v>-61.802997247008605</v>
      </c>
      <c r="AA48" s="168">
        <f>+AA28+AA32+AA38+AA42+AA47</f>
        <v>288523967</v>
      </c>
    </row>
    <row r="49" spans="1:27" ht="13.5">
      <c r="A49" s="148" t="s">
        <v>49</v>
      </c>
      <c r="B49" s="149"/>
      <c r="C49" s="171">
        <f aca="true" t="shared" si="10" ref="C49:Y49">+C25-C48</f>
        <v>-43213501</v>
      </c>
      <c r="D49" s="171">
        <f>+D25-D48</f>
        <v>0</v>
      </c>
      <c r="E49" s="172">
        <f t="shared" si="10"/>
        <v>-113811967</v>
      </c>
      <c r="F49" s="173">
        <f t="shared" si="10"/>
        <v>-113811967</v>
      </c>
      <c r="G49" s="173">
        <f t="shared" si="10"/>
        <v>58599330</v>
      </c>
      <c r="H49" s="173">
        <f t="shared" si="10"/>
        <v>-7722916</v>
      </c>
      <c r="I49" s="173">
        <f t="shared" si="10"/>
        <v>-10022565</v>
      </c>
      <c r="J49" s="173">
        <f t="shared" si="10"/>
        <v>40853849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40853849</v>
      </c>
      <c r="X49" s="173">
        <f>IF(F25=F48,0,X25-X48)</f>
        <v>-28452992</v>
      </c>
      <c r="Y49" s="173">
        <f t="shared" si="10"/>
        <v>69306841</v>
      </c>
      <c r="Z49" s="174">
        <f>+IF(X49&lt;&gt;0,+(Y49/X49)*100,0)</f>
        <v>-243.58366599899227</v>
      </c>
      <c r="AA49" s="171">
        <f>+AA25-AA48</f>
        <v>-113811967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10751733</v>
      </c>
      <c r="D13" s="155">
        <v>0</v>
      </c>
      <c r="E13" s="156">
        <v>12600000</v>
      </c>
      <c r="F13" s="60">
        <v>12600000</v>
      </c>
      <c r="G13" s="60">
        <v>0</v>
      </c>
      <c r="H13" s="60">
        <v>290744</v>
      </c>
      <c r="I13" s="60">
        <v>1530678</v>
      </c>
      <c r="J13" s="60">
        <v>1821422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1821422</v>
      </c>
      <c r="X13" s="60">
        <v>3150000</v>
      </c>
      <c r="Y13" s="60">
        <v>-1328578</v>
      </c>
      <c r="Z13" s="140">
        <v>-42.18</v>
      </c>
      <c r="AA13" s="155">
        <v>12600000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1775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158451618</v>
      </c>
      <c r="D19" s="155">
        <v>0</v>
      </c>
      <c r="E19" s="156">
        <v>158772000</v>
      </c>
      <c r="F19" s="60">
        <v>158772000</v>
      </c>
      <c r="G19" s="60">
        <v>65673000</v>
      </c>
      <c r="H19" s="60">
        <v>890000</v>
      </c>
      <c r="I19" s="60">
        <v>0</v>
      </c>
      <c r="J19" s="60">
        <v>66563000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66563000</v>
      </c>
      <c r="X19" s="60">
        <v>39693000</v>
      </c>
      <c r="Y19" s="60">
        <v>26870000</v>
      </c>
      <c r="Z19" s="140">
        <v>67.69</v>
      </c>
      <c r="AA19" s="155">
        <v>158772000</v>
      </c>
    </row>
    <row r="20" spans="1:27" ht="13.5">
      <c r="A20" s="181" t="s">
        <v>35</v>
      </c>
      <c r="B20" s="185"/>
      <c r="C20" s="155">
        <v>761740</v>
      </c>
      <c r="D20" s="155">
        <v>0</v>
      </c>
      <c r="E20" s="156">
        <v>840000</v>
      </c>
      <c r="F20" s="54">
        <v>840000</v>
      </c>
      <c r="G20" s="54">
        <v>0</v>
      </c>
      <c r="H20" s="54">
        <v>2713</v>
      </c>
      <c r="I20" s="54">
        <v>18591</v>
      </c>
      <c r="J20" s="54">
        <v>21304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21304</v>
      </c>
      <c r="X20" s="54">
        <v>210000</v>
      </c>
      <c r="Y20" s="54">
        <v>-188696</v>
      </c>
      <c r="Z20" s="184">
        <v>-89.86</v>
      </c>
      <c r="AA20" s="130">
        <v>840000</v>
      </c>
    </row>
    <row r="21" spans="1:27" ht="13.5">
      <c r="A21" s="181" t="s">
        <v>115</v>
      </c>
      <c r="B21" s="185"/>
      <c r="C21" s="155">
        <v>20885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169987751</v>
      </c>
      <c r="D22" s="188">
        <f>SUM(D5:D21)</f>
        <v>0</v>
      </c>
      <c r="E22" s="189">
        <f t="shared" si="0"/>
        <v>172212000</v>
      </c>
      <c r="F22" s="190">
        <f t="shared" si="0"/>
        <v>172212000</v>
      </c>
      <c r="G22" s="190">
        <f t="shared" si="0"/>
        <v>65673000</v>
      </c>
      <c r="H22" s="190">
        <f t="shared" si="0"/>
        <v>1183457</v>
      </c>
      <c r="I22" s="190">
        <f t="shared" si="0"/>
        <v>1549269</v>
      </c>
      <c r="J22" s="190">
        <f t="shared" si="0"/>
        <v>68405726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68405726</v>
      </c>
      <c r="X22" s="190">
        <f t="shared" si="0"/>
        <v>43053000</v>
      </c>
      <c r="Y22" s="190">
        <f t="shared" si="0"/>
        <v>25352726</v>
      </c>
      <c r="Z22" s="191">
        <f>+IF(X22&lt;&gt;0,+(Y22/X22)*100,0)</f>
        <v>58.887245952662994</v>
      </c>
      <c r="AA22" s="188">
        <f>SUM(AA5:AA21)</f>
        <v>172212000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48405055</v>
      </c>
      <c r="D25" s="155">
        <v>0</v>
      </c>
      <c r="E25" s="156">
        <v>78747731</v>
      </c>
      <c r="F25" s="60">
        <v>78747731</v>
      </c>
      <c r="G25" s="60">
        <v>4448843</v>
      </c>
      <c r="H25" s="60">
        <v>4447964</v>
      </c>
      <c r="I25" s="60">
        <v>4225455</v>
      </c>
      <c r="J25" s="60">
        <v>13122262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13122262</v>
      </c>
      <c r="X25" s="60">
        <v>19686933</v>
      </c>
      <c r="Y25" s="60">
        <v>-6564671</v>
      </c>
      <c r="Z25" s="140">
        <v>-33.35</v>
      </c>
      <c r="AA25" s="155">
        <v>78747731</v>
      </c>
    </row>
    <row r="26" spans="1:27" ht="13.5">
      <c r="A26" s="183" t="s">
        <v>38</v>
      </c>
      <c r="B26" s="182"/>
      <c r="C26" s="155">
        <v>7333325</v>
      </c>
      <c r="D26" s="155">
        <v>0</v>
      </c>
      <c r="E26" s="156">
        <v>10351313</v>
      </c>
      <c r="F26" s="60">
        <v>10351313</v>
      </c>
      <c r="G26" s="60">
        <v>590793</v>
      </c>
      <c r="H26" s="60">
        <v>577440</v>
      </c>
      <c r="I26" s="60">
        <v>586417</v>
      </c>
      <c r="J26" s="60">
        <v>1754650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1754650</v>
      </c>
      <c r="X26" s="60">
        <v>2587828</v>
      </c>
      <c r="Y26" s="60">
        <v>-833178</v>
      </c>
      <c r="Z26" s="140">
        <v>-32.2</v>
      </c>
      <c r="AA26" s="155">
        <v>10351313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3031349</v>
      </c>
      <c r="D28" s="155">
        <v>0</v>
      </c>
      <c r="E28" s="156">
        <v>3452676</v>
      </c>
      <c r="F28" s="60">
        <v>3452676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863169</v>
      </c>
      <c r="Y28" s="60">
        <v>-863169</v>
      </c>
      <c r="Z28" s="140">
        <v>-100</v>
      </c>
      <c r="AA28" s="155">
        <v>3452676</v>
      </c>
    </row>
    <row r="29" spans="1:27" ht="13.5">
      <c r="A29" s="183" t="s">
        <v>40</v>
      </c>
      <c r="B29" s="182"/>
      <c r="C29" s="155">
        <v>1064110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908282</v>
      </c>
      <c r="D31" s="155">
        <v>0</v>
      </c>
      <c r="E31" s="156">
        <v>2093358</v>
      </c>
      <c r="F31" s="60">
        <v>2093358</v>
      </c>
      <c r="G31" s="60">
        <v>1394</v>
      </c>
      <c r="H31" s="60">
        <v>30645</v>
      </c>
      <c r="I31" s="60">
        <v>35518</v>
      </c>
      <c r="J31" s="60">
        <v>67557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67557</v>
      </c>
      <c r="X31" s="60">
        <v>523340</v>
      </c>
      <c r="Y31" s="60">
        <v>-455783</v>
      </c>
      <c r="Z31" s="140">
        <v>-87.09</v>
      </c>
      <c r="AA31" s="155">
        <v>2093358</v>
      </c>
    </row>
    <row r="32" spans="1:27" ht="13.5">
      <c r="A32" s="183" t="s">
        <v>121</v>
      </c>
      <c r="B32" s="182"/>
      <c r="C32" s="155">
        <v>2022564</v>
      </c>
      <c r="D32" s="155">
        <v>0</v>
      </c>
      <c r="E32" s="156">
        <v>4164810</v>
      </c>
      <c r="F32" s="60">
        <v>4164810</v>
      </c>
      <c r="G32" s="60">
        <v>81674</v>
      </c>
      <c r="H32" s="60">
        <v>152893</v>
      </c>
      <c r="I32" s="60">
        <v>69239</v>
      </c>
      <c r="J32" s="60">
        <v>303806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303806</v>
      </c>
      <c r="X32" s="60">
        <v>1041203</v>
      </c>
      <c r="Y32" s="60">
        <v>-737397</v>
      </c>
      <c r="Z32" s="140">
        <v>-70.82</v>
      </c>
      <c r="AA32" s="155">
        <v>4164810</v>
      </c>
    </row>
    <row r="33" spans="1:27" ht="13.5">
      <c r="A33" s="183" t="s">
        <v>42</v>
      </c>
      <c r="B33" s="182"/>
      <c r="C33" s="155">
        <v>120810707</v>
      </c>
      <c r="D33" s="155">
        <v>0</v>
      </c>
      <c r="E33" s="156">
        <v>147207795</v>
      </c>
      <c r="F33" s="60">
        <v>147207795</v>
      </c>
      <c r="G33" s="60">
        <v>429488</v>
      </c>
      <c r="H33" s="60">
        <v>2147638</v>
      </c>
      <c r="I33" s="60">
        <v>4896359</v>
      </c>
      <c r="J33" s="60">
        <v>7473485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7473485</v>
      </c>
      <c r="X33" s="60">
        <v>36801949</v>
      </c>
      <c r="Y33" s="60">
        <v>-29328464</v>
      </c>
      <c r="Z33" s="140">
        <v>-79.69</v>
      </c>
      <c r="AA33" s="155">
        <v>147207795</v>
      </c>
    </row>
    <row r="34" spans="1:27" ht="13.5">
      <c r="A34" s="183" t="s">
        <v>43</v>
      </c>
      <c r="B34" s="182"/>
      <c r="C34" s="155">
        <v>30569684</v>
      </c>
      <c r="D34" s="155">
        <v>0</v>
      </c>
      <c r="E34" s="156">
        <v>42382284</v>
      </c>
      <c r="F34" s="60">
        <v>42382284</v>
      </c>
      <c r="G34" s="60">
        <v>1521478</v>
      </c>
      <c r="H34" s="60">
        <v>1549793</v>
      </c>
      <c r="I34" s="60">
        <v>1758846</v>
      </c>
      <c r="J34" s="60">
        <v>4830117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4830117</v>
      </c>
      <c r="X34" s="60">
        <v>10595571</v>
      </c>
      <c r="Y34" s="60">
        <v>-5765454</v>
      </c>
      <c r="Z34" s="140">
        <v>-54.41</v>
      </c>
      <c r="AA34" s="155">
        <v>42382284</v>
      </c>
    </row>
    <row r="35" spans="1:27" ht="13.5">
      <c r="A35" s="181" t="s">
        <v>122</v>
      </c>
      <c r="B35" s="185"/>
      <c r="C35" s="155">
        <v>5</v>
      </c>
      <c r="D35" s="155">
        <v>0</v>
      </c>
      <c r="E35" s="156">
        <v>124000</v>
      </c>
      <c r="F35" s="60">
        <v>124000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31000</v>
      </c>
      <c r="Y35" s="60">
        <v>-31000</v>
      </c>
      <c r="Z35" s="140">
        <v>-100</v>
      </c>
      <c r="AA35" s="155">
        <v>124000</v>
      </c>
    </row>
    <row r="36" spans="1:27" ht="12.75">
      <c r="A36" s="193" t="s">
        <v>44</v>
      </c>
      <c r="B36" s="187"/>
      <c r="C36" s="188">
        <f aca="true" t="shared" si="1" ref="C36:Y36">SUM(C25:C35)</f>
        <v>214145081</v>
      </c>
      <c r="D36" s="188">
        <f>SUM(D25:D35)</f>
        <v>0</v>
      </c>
      <c r="E36" s="189">
        <f t="shared" si="1"/>
        <v>288523967</v>
      </c>
      <c r="F36" s="190">
        <f t="shared" si="1"/>
        <v>288523967</v>
      </c>
      <c r="G36" s="190">
        <f t="shared" si="1"/>
        <v>7073670</v>
      </c>
      <c r="H36" s="190">
        <f t="shared" si="1"/>
        <v>8906373</v>
      </c>
      <c r="I36" s="190">
        <f t="shared" si="1"/>
        <v>11571834</v>
      </c>
      <c r="J36" s="190">
        <f t="shared" si="1"/>
        <v>27551877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27551877</v>
      </c>
      <c r="X36" s="190">
        <f t="shared" si="1"/>
        <v>72130993</v>
      </c>
      <c r="Y36" s="190">
        <f t="shared" si="1"/>
        <v>-44579116</v>
      </c>
      <c r="Z36" s="191">
        <f>+IF(X36&lt;&gt;0,+(Y36/X36)*100,0)</f>
        <v>-61.802997776559096</v>
      </c>
      <c r="AA36" s="188">
        <f>SUM(AA25:AA35)</f>
        <v>288523967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-44157330</v>
      </c>
      <c r="D38" s="199">
        <f>+D22-D36</f>
        <v>0</v>
      </c>
      <c r="E38" s="200">
        <f t="shared" si="2"/>
        <v>-116311967</v>
      </c>
      <c r="F38" s="106">
        <f t="shared" si="2"/>
        <v>-116311967</v>
      </c>
      <c r="G38" s="106">
        <f t="shared" si="2"/>
        <v>58599330</v>
      </c>
      <c r="H38" s="106">
        <f t="shared" si="2"/>
        <v>-7722916</v>
      </c>
      <c r="I38" s="106">
        <f t="shared" si="2"/>
        <v>-10022565</v>
      </c>
      <c r="J38" s="106">
        <f t="shared" si="2"/>
        <v>40853849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40853849</v>
      </c>
      <c r="X38" s="106">
        <f>IF(F22=F36,0,X22-X36)</f>
        <v>-29077993</v>
      </c>
      <c r="Y38" s="106">
        <f t="shared" si="2"/>
        <v>69931842</v>
      </c>
      <c r="Z38" s="201">
        <f>+IF(X38&lt;&gt;0,+(Y38/X38)*100,0)</f>
        <v>-240.4974855038998</v>
      </c>
      <c r="AA38" s="199">
        <f>+AA22-AA36</f>
        <v>-116311967</v>
      </c>
    </row>
    <row r="39" spans="1:27" ht="13.5">
      <c r="A39" s="181" t="s">
        <v>46</v>
      </c>
      <c r="B39" s="185"/>
      <c r="C39" s="155">
        <v>943829</v>
      </c>
      <c r="D39" s="155">
        <v>0</v>
      </c>
      <c r="E39" s="156">
        <v>2500000</v>
      </c>
      <c r="F39" s="60">
        <v>2500000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625000</v>
      </c>
      <c r="Y39" s="60">
        <v>-625000</v>
      </c>
      <c r="Z39" s="140">
        <v>-100</v>
      </c>
      <c r="AA39" s="155">
        <v>2500000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-43213501</v>
      </c>
      <c r="D42" s="206">
        <f>SUM(D38:D41)</f>
        <v>0</v>
      </c>
      <c r="E42" s="207">
        <f t="shared" si="3"/>
        <v>-113811967</v>
      </c>
      <c r="F42" s="88">
        <f t="shared" si="3"/>
        <v>-113811967</v>
      </c>
      <c r="G42" s="88">
        <f t="shared" si="3"/>
        <v>58599330</v>
      </c>
      <c r="H42" s="88">
        <f t="shared" si="3"/>
        <v>-7722916</v>
      </c>
      <c r="I42" s="88">
        <f t="shared" si="3"/>
        <v>-10022565</v>
      </c>
      <c r="J42" s="88">
        <f t="shared" si="3"/>
        <v>40853849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40853849</v>
      </c>
      <c r="X42" s="88">
        <f t="shared" si="3"/>
        <v>-28452993</v>
      </c>
      <c r="Y42" s="88">
        <f t="shared" si="3"/>
        <v>69306842</v>
      </c>
      <c r="Z42" s="208">
        <f>+IF(X42&lt;&gt;0,+(Y42/X42)*100,0)</f>
        <v>-243.58366095264566</v>
      </c>
      <c r="AA42" s="206">
        <f>SUM(AA38:AA41)</f>
        <v>-113811967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-43213501</v>
      </c>
      <c r="D44" s="210">
        <f>+D42-D43</f>
        <v>0</v>
      </c>
      <c r="E44" s="211">
        <f t="shared" si="4"/>
        <v>-113811967</v>
      </c>
      <c r="F44" s="77">
        <f t="shared" si="4"/>
        <v>-113811967</v>
      </c>
      <c r="G44" s="77">
        <f t="shared" si="4"/>
        <v>58599330</v>
      </c>
      <c r="H44" s="77">
        <f t="shared" si="4"/>
        <v>-7722916</v>
      </c>
      <c r="I44" s="77">
        <f t="shared" si="4"/>
        <v>-10022565</v>
      </c>
      <c r="J44" s="77">
        <f t="shared" si="4"/>
        <v>40853849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40853849</v>
      </c>
      <c r="X44" s="77">
        <f t="shared" si="4"/>
        <v>-28452993</v>
      </c>
      <c r="Y44" s="77">
        <f t="shared" si="4"/>
        <v>69306842</v>
      </c>
      <c r="Z44" s="212">
        <f>+IF(X44&lt;&gt;0,+(Y44/X44)*100,0)</f>
        <v>-243.58366095264566</v>
      </c>
      <c r="AA44" s="210">
        <f>+AA42-AA43</f>
        <v>-113811967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-43213501</v>
      </c>
      <c r="D46" s="206">
        <f>SUM(D44:D45)</f>
        <v>0</v>
      </c>
      <c r="E46" s="207">
        <f t="shared" si="5"/>
        <v>-113811967</v>
      </c>
      <c r="F46" s="88">
        <f t="shared" si="5"/>
        <v>-113811967</v>
      </c>
      <c r="G46" s="88">
        <f t="shared" si="5"/>
        <v>58599330</v>
      </c>
      <c r="H46" s="88">
        <f t="shared" si="5"/>
        <v>-7722916</v>
      </c>
      <c r="I46" s="88">
        <f t="shared" si="5"/>
        <v>-10022565</v>
      </c>
      <c r="J46" s="88">
        <f t="shared" si="5"/>
        <v>40853849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40853849</v>
      </c>
      <c r="X46" s="88">
        <f t="shared" si="5"/>
        <v>-28452993</v>
      </c>
      <c r="Y46" s="88">
        <f t="shared" si="5"/>
        <v>69306842</v>
      </c>
      <c r="Z46" s="208">
        <f>+IF(X46&lt;&gt;0,+(Y46/X46)*100,0)</f>
        <v>-243.58366095264566</v>
      </c>
      <c r="AA46" s="206">
        <f>SUM(AA44:AA45)</f>
        <v>-113811967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-43213501</v>
      </c>
      <c r="D48" s="217">
        <f>SUM(D46:D47)</f>
        <v>0</v>
      </c>
      <c r="E48" s="218">
        <f t="shared" si="6"/>
        <v>-113811967</v>
      </c>
      <c r="F48" s="219">
        <f t="shared" si="6"/>
        <v>-113811967</v>
      </c>
      <c r="G48" s="219">
        <f t="shared" si="6"/>
        <v>58599330</v>
      </c>
      <c r="H48" s="220">
        <f t="shared" si="6"/>
        <v>-7722916</v>
      </c>
      <c r="I48" s="220">
        <f t="shared" si="6"/>
        <v>-10022565</v>
      </c>
      <c r="J48" s="220">
        <f t="shared" si="6"/>
        <v>40853849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40853849</v>
      </c>
      <c r="X48" s="220">
        <f t="shared" si="6"/>
        <v>-28452993</v>
      </c>
      <c r="Y48" s="220">
        <f t="shared" si="6"/>
        <v>69306842</v>
      </c>
      <c r="Z48" s="221">
        <f>+IF(X48&lt;&gt;0,+(Y48/X48)*100,0)</f>
        <v>-243.58366095264566</v>
      </c>
      <c r="AA48" s="222">
        <f>SUM(AA46:AA47)</f>
        <v>-113811967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788660</v>
      </c>
      <c r="D5" s="153">
        <f>SUM(D6:D8)</f>
        <v>0</v>
      </c>
      <c r="E5" s="154">
        <f t="shared" si="0"/>
        <v>4095000</v>
      </c>
      <c r="F5" s="100">
        <f t="shared" si="0"/>
        <v>4095000</v>
      </c>
      <c r="G5" s="100">
        <f t="shared" si="0"/>
        <v>0</v>
      </c>
      <c r="H5" s="100">
        <f t="shared" si="0"/>
        <v>21732</v>
      </c>
      <c r="I5" s="100">
        <f t="shared" si="0"/>
        <v>6132</v>
      </c>
      <c r="J5" s="100">
        <f t="shared" si="0"/>
        <v>27864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27864</v>
      </c>
      <c r="X5" s="100">
        <f t="shared" si="0"/>
        <v>1023750</v>
      </c>
      <c r="Y5" s="100">
        <f t="shared" si="0"/>
        <v>-995886</v>
      </c>
      <c r="Z5" s="137">
        <f>+IF(X5&lt;&gt;0,+(Y5/X5)*100,0)</f>
        <v>-97.27824175824176</v>
      </c>
      <c r="AA5" s="153">
        <f>SUM(AA6:AA8)</f>
        <v>4095000</v>
      </c>
    </row>
    <row r="6" spans="1:27" ht="13.5">
      <c r="A6" s="138" t="s">
        <v>75</v>
      </c>
      <c r="B6" s="136"/>
      <c r="C6" s="155">
        <v>579933</v>
      </c>
      <c r="D6" s="155"/>
      <c r="E6" s="156">
        <v>2705000</v>
      </c>
      <c r="F6" s="60">
        <v>2705000</v>
      </c>
      <c r="G6" s="60"/>
      <c r="H6" s="60">
        <v>9720</v>
      </c>
      <c r="I6" s="60">
        <v>1450</v>
      </c>
      <c r="J6" s="60">
        <v>11170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11170</v>
      </c>
      <c r="X6" s="60">
        <v>676250</v>
      </c>
      <c r="Y6" s="60">
        <v>-665080</v>
      </c>
      <c r="Z6" s="140">
        <v>-98.35</v>
      </c>
      <c r="AA6" s="62">
        <v>2705000</v>
      </c>
    </row>
    <row r="7" spans="1:27" ht="13.5">
      <c r="A7" s="138" t="s">
        <v>76</v>
      </c>
      <c r="B7" s="136"/>
      <c r="C7" s="157">
        <v>98688</v>
      </c>
      <c r="D7" s="157"/>
      <c r="E7" s="158">
        <v>1150000</v>
      </c>
      <c r="F7" s="159">
        <v>1150000</v>
      </c>
      <c r="G7" s="159"/>
      <c r="H7" s="159">
        <v>12012</v>
      </c>
      <c r="I7" s="159"/>
      <c r="J7" s="159">
        <v>12012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12012</v>
      </c>
      <c r="X7" s="159">
        <v>287500</v>
      </c>
      <c r="Y7" s="159">
        <v>-275488</v>
      </c>
      <c r="Z7" s="141">
        <v>-95.82</v>
      </c>
      <c r="AA7" s="225">
        <v>1150000</v>
      </c>
    </row>
    <row r="8" spans="1:27" ht="13.5">
      <c r="A8" s="138" t="s">
        <v>77</v>
      </c>
      <c r="B8" s="136"/>
      <c r="C8" s="155">
        <v>110039</v>
      </c>
      <c r="D8" s="155"/>
      <c r="E8" s="156">
        <v>240000</v>
      </c>
      <c r="F8" s="60">
        <v>240000</v>
      </c>
      <c r="G8" s="60"/>
      <c r="H8" s="60"/>
      <c r="I8" s="60">
        <v>4682</v>
      </c>
      <c r="J8" s="60">
        <v>4682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4682</v>
      </c>
      <c r="X8" s="60">
        <v>60000</v>
      </c>
      <c r="Y8" s="60">
        <v>-55318</v>
      </c>
      <c r="Z8" s="140">
        <v>-92.2</v>
      </c>
      <c r="AA8" s="62">
        <v>240000</v>
      </c>
    </row>
    <row r="9" spans="1:27" ht="13.5">
      <c r="A9" s="135" t="s">
        <v>78</v>
      </c>
      <c r="B9" s="136"/>
      <c r="C9" s="153">
        <f aca="true" t="shared" si="1" ref="C9:Y9">SUM(C10:C14)</f>
        <v>295571</v>
      </c>
      <c r="D9" s="153">
        <f>SUM(D10:D14)</f>
        <v>0</v>
      </c>
      <c r="E9" s="154">
        <f t="shared" si="1"/>
        <v>6830250</v>
      </c>
      <c r="F9" s="100">
        <f t="shared" si="1"/>
        <v>6830250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1707563</v>
      </c>
      <c r="Y9" s="100">
        <f t="shared" si="1"/>
        <v>-1707563</v>
      </c>
      <c r="Z9" s="137">
        <f>+IF(X9&lt;&gt;0,+(Y9/X9)*100,0)</f>
        <v>-100</v>
      </c>
      <c r="AA9" s="102">
        <f>SUM(AA10:AA14)</f>
        <v>6830250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295571</v>
      </c>
      <c r="D12" s="155"/>
      <c r="E12" s="156">
        <v>6830250</v>
      </c>
      <c r="F12" s="60">
        <v>6830250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1707563</v>
      </c>
      <c r="Y12" s="60">
        <v>-1707563</v>
      </c>
      <c r="Z12" s="140">
        <v>-100</v>
      </c>
      <c r="AA12" s="62">
        <v>6830250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1550041</v>
      </c>
      <c r="D15" s="153">
        <f>SUM(D16:D18)</f>
        <v>0</v>
      </c>
      <c r="E15" s="154">
        <f t="shared" si="2"/>
        <v>3169000</v>
      </c>
      <c r="F15" s="100">
        <f t="shared" si="2"/>
        <v>3169000</v>
      </c>
      <c r="G15" s="100">
        <f t="shared" si="2"/>
        <v>12030</v>
      </c>
      <c r="H15" s="100">
        <f t="shared" si="2"/>
        <v>9907</v>
      </c>
      <c r="I15" s="100">
        <f t="shared" si="2"/>
        <v>56000</v>
      </c>
      <c r="J15" s="100">
        <f t="shared" si="2"/>
        <v>77937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77937</v>
      </c>
      <c r="X15" s="100">
        <f t="shared" si="2"/>
        <v>792250</v>
      </c>
      <c r="Y15" s="100">
        <f t="shared" si="2"/>
        <v>-714313</v>
      </c>
      <c r="Z15" s="137">
        <f>+IF(X15&lt;&gt;0,+(Y15/X15)*100,0)</f>
        <v>-90.16257494477753</v>
      </c>
      <c r="AA15" s="102">
        <f>SUM(AA16:AA18)</f>
        <v>3169000</v>
      </c>
    </row>
    <row r="16" spans="1:27" ht="13.5">
      <c r="A16" s="138" t="s">
        <v>85</v>
      </c>
      <c r="B16" s="136"/>
      <c r="C16" s="155">
        <v>27197</v>
      </c>
      <c r="D16" s="155"/>
      <c r="E16" s="156">
        <v>963000</v>
      </c>
      <c r="F16" s="60">
        <v>963000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240750</v>
      </c>
      <c r="Y16" s="60">
        <v>-240750</v>
      </c>
      <c r="Z16" s="140">
        <v>-100</v>
      </c>
      <c r="AA16" s="62">
        <v>963000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>
        <v>1522844</v>
      </c>
      <c r="D18" s="155"/>
      <c r="E18" s="156">
        <v>2206000</v>
      </c>
      <c r="F18" s="60">
        <v>2206000</v>
      </c>
      <c r="G18" s="60">
        <v>12030</v>
      </c>
      <c r="H18" s="60">
        <v>9907</v>
      </c>
      <c r="I18" s="60">
        <v>56000</v>
      </c>
      <c r="J18" s="60">
        <v>77937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77937</v>
      </c>
      <c r="X18" s="60">
        <v>551500</v>
      </c>
      <c r="Y18" s="60">
        <v>-473563</v>
      </c>
      <c r="Z18" s="140">
        <v>-85.87</v>
      </c>
      <c r="AA18" s="62">
        <v>2206000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2634272</v>
      </c>
      <c r="D25" s="217">
        <f>+D5+D9+D15+D19+D24</f>
        <v>0</v>
      </c>
      <c r="E25" s="230">
        <f t="shared" si="4"/>
        <v>14094250</v>
      </c>
      <c r="F25" s="219">
        <f t="shared" si="4"/>
        <v>14094250</v>
      </c>
      <c r="G25" s="219">
        <f t="shared" si="4"/>
        <v>12030</v>
      </c>
      <c r="H25" s="219">
        <f t="shared" si="4"/>
        <v>31639</v>
      </c>
      <c r="I25" s="219">
        <f t="shared" si="4"/>
        <v>62132</v>
      </c>
      <c r="J25" s="219">
        <f t="shared" si="4"/>
        <v>105801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105801</v>
      </c>
      <c r="X25" s="219">
        <f t="shared" si="4"/>
        <v>3523563</v>
      </c>
      <c r="Y25" s="219">
        <f t="shared" si="4"/>
        <v>-3417762</v>
      </c>
      <c r="Z25" s="231">
        <f>+IF(X25&lt;&gt;0,+(Y25/X25)*100,0)</f>
        <v>-96.99732912395777</v>
      </c>
      <c r="AA25" s="232">
        <f>+AA5+AA9+AA15+AA19+AA24</f>
        <v>14094250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>
        <v>1750000</v>
      </c>
      <c r="F29" s="60">
        <v>1750000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437500</v>
      </c>
      <c r="Y29" s="60">
        <v>-437500</v>
      </c>
      <c r="Z29" s="140">
        <v>-100</v>
      </c>
      <c r="AA29" s="62">
        <v>1750000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2634272</v>
      </c>
      <c r="D31" s="155"/>
      <c r="E31" s="156">
        <v>12344250</v>
      </c>
      <c r="F31" s="60">
        <v>12344250</v>
      </c>
      <c r="G31" s="60"/>
      <c r="H31" s="60">
        <v>31639</v>
      </c>
      <c r="I31" s="60"/>
      <c r="J31" s="60">
        <v>31639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31639</v>
      </c>
      <c r="X31" s="60">
        <v>3086063</v>
      </c>
      <c r="Y31" s="60">
        <v>-3054424</v>
      </c>
      <c r="Z31" s="140">
        <v>-98.97</v>
      </c>
      <c r="AA31" s="62">
        <v>12344250</v>
      </c>
    </row>
    <row r="32" spans="1:27" ht="13.5">
      <c r="A32" s="236" t="s">
        <v>46</v>
      </c>
      <c r="B32" s="136"/>
      <c r="C32" s="210">
        <f aca="true" t="shared" si="5" ref="C32:Y32">SUM(C28:C31)</f>
        <v>2634272</v>
      </c>
      <c r="D32" s="210">
        <f>SUM(D28:D31)</f>
        <v>0</v>
      </c>
      <c r="E32" s="211">
        <f t="shared" si="5"/>
        <v>14094250</v>
      </c>
      <c r="F32" s="77">
        <f t="shared" si="5"/>
        <v>14094250</v>
      </c>
      <c r="G32" s="77">
        <f t="shared" si="5"/>
        <v>0</v>
      </c>
      <c r="H32" s="77">
        <f t="shared" si="5"/>
        <v>31639</v>
      </c>
      <c r="I32" s="77">
        <f t="shared" si="5"/>
        <v>0</v>
      </c>
      <c r="J32" s="77">
        <f t="shared" si="5"/>
        <v>31639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31639</v>
      </c>
      <c r="X32" s="77">
        <f t="shared" si="5"/>
        <v>3523563</v>
      </c>
      <c r="Y32" s="77">
        <f t="shared" si="5"/>
        <v>-3491924</v>
      </c>
      <c r="Z32" s="212">
        <f>+IF(X32&lt;&gt;0,+(Y32/X32)*100,0)</f>
        <v>-99.10207366804566</v>
      </c>
      <c r="AA32" s="79">
        <f>SUM(AA28:AA31)</f>
        <v>14094250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12030</v>
      </c>
      <c r="H35" s="60"/>
      <c r="I35" s="60">
        <v>62132</v>
      </c>
      <c r="J35" s="60">
        <v>74162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74162</v>
      </c>
      <c r="X35" s="60"/>
      <c r="Y35" s="60">
        <v>74162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2634272</v>
      </c>
      <c r="D36" s="222">
        <f>SUM(D32:D35)</f>
        <v>0</v>
      </c>
      <c r="E36" s="218">
        <f t="shared" si="6"/>
        <v>14094250</v>
      </c>
      <c r="F36" s="220">
        <f t="shared" si="6"/>
        <v>14094250</v>
      </c>
      <c r="G36" s="220">
        <f t="shared" si="6"/>
        <v>12030</v>
      </c>
      <c r="H36" s="220">
        <f t="shared" si="6"/>
        <v>31639</v>
      </c>
      <c r="I36" s="220">
        <f t="shared" si="6"/>
        <v>62132</v>
      </c>
      <c r="J36" s="220">
        <f t="shared" si="6"/>
        <v>105801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105801</v>
      </c>
      <c r="X36" s="220">
        <f t="shared" si="6"/>
        <v>3523563</v>
      </c>
      <c r="Y36" s="220">
        <f t="shared" si="6"/>
        <v>-3417762</v>
      </c>
      <c r="Z36" s="221">
        <f>+IF(X36&lt;&gt;0,+(Y36/X36)*100,0)</f>
        <v>-96.99732912395777</v>
      </c>
      <c r="AA36" s="239">
        <f>SUM(AA32:AA35)</f>
        <v>14094250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177314789</v>
      </c>
      <c r="D6" s="155"/>
      <c r="E6" s="59">
        <v>10000000</v>
      </c>
      <c r="F6" s="60">
        <v>10000000</v>
      </c>
      <c r="G6" s="60">
        <v>18284833</v>
      </c>
      <c r="H6" s="60">
        <v>14930846</v>
      </c>
      <c r="I6" s="60">
        <v>18256408</v>
      </c>
      <c r="J6" s="60">
        <v>18256408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18256408</v>
      </c>
      <c r="X6" s="60">
        <v>2500000</v>
      </c>
      <c r="Y6" s="60">
        <v>15756408</v>
      </c>
      <c r="Z6" s="140">
        <v>630.26</v>
      </c>
      <c r="AA6" s="62">
        <v>10000000</v>
      </c>
    </row>
    <row r="7" spans="1:27" ht="13.5">
      <c r="A7" s="249" t="s">
        <v>144</v>
      </c>
      <c r="B7" s="182"/>
      <c r="C7" s="155"/>
      <c r="D7" s="155"/>
      <c r="E7" s="59">
        <v>136000000</v>
      </c>
      <c r="F7" s="60">
        <v>136000000</v>
      </c>
      <c r="G7" s="60"/>
      <c r="H7" s="60">
        <v>39996086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34000000</v>
      </c>
      <c r="Y7" s="60">
        <v>-34000000</v>
      </c>
      <c r="Z7" s="140">
        <v>-100</v>
      </c>
      <c r="AA7" s="62">
        <v>136000000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3017803</v>
      </c>
      <c r="D9" s="155"/>
      <c r="E9" s="59">
        <v>1500000</v>
      </c>
      <c r="F9" s="60">
        <v>1500000</v>
      </c>
      <c r="G9" s="60">
        <v>188400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375000</v>
      </c>
      <c r="Y9" s="60">
        <v>-375000</v>
      </c>
      <c r="Z9" s="140">
        <v>-100</v>
      </c>
      <c r="AA9" s="62">
        <v>1500000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180332592</v>
      </c>
      <c r="D12" s="168">
        <f>SUM(D6:D11)</f>
        <v>0</v>
      </c>
      <c r="E12" s="72">
        <f t="shared" si="0"/>
        <v>147500000</v>
      </c>
      <c r="F12" s="73">
        <f t="shared" si="0"/>
        <v>147500000</v>
      </c>
      <c r="G12" s="73">
        <f t="shared" si="0"/>
        <v>18473233</v>
      </c>
      <c r="H12" s="73">
        <f t="shared" si="0"/>
        <v>54926932</v>
      </c>
      <c r="I12" s="73">
        <f t="shared" si="0"/>
        <v>18256408</v>
      </c>
      <c r="J12" s="73">
        <f t="shared" si="0"/>
        <v>18256408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18256408</v>
      </c>
      <c r="X12" s="73">
        <f t="shared" si="0"/>
        <v>36875000</v>
      </c>
      <c r="Y12" s="73">
        <f t="shared" si="0"/>
        <v>-18618592</v>
      </c>
      <c r="Z12" s="170">
        <f>+IF(X12&lt;&gt;0,+(Y12/X12)*100,0)</f>
        <v>-50.49109694915255</v>
      </c>
      <c r="AA12" s="74">
        <f>SUM(AA6:AA11)</f>
        <v>147500000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250</v>
      </c>
      <c r="H15" s="60">
        <v>250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5144621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>
        <v>120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12298795</v>
      </c>
      <c r="D19" s="155"/>
      <c r="E19" s="59">
        <v>47815876</v>
      </c>
      <c r="F19" s="60">
        <v>47815876</v>
      </c>
      <c r="G19" s="60">
        <v>12030</v>
      </c>
      <c r="H19" s="60">
        <v>27724</v>
      </c>
      <c r="I19" s="60">
        <v>62132</v>
      </c>
      <c r="J19" s="60">
        <v>62132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62132</v>
      </c>
      <c r="X19" s="60">
        <v>11953969</v>
      </c>
      <c r="Y19" s="60">
        <v>-11891837</v>
      </c>
      <c r="Z19" s="140">
        <v>-99.48</v>
      </c>
      <c r="AA19" s="62">
        <v>47815876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205296</v>
      </c>
      <c r="D22" s="155"/>
      <c r="E22" s="59">
        <v>794000</v>
      </c>
      <c r="F22" s="60">
        <v>794000</v>
      </c>
      <c r="G22" s="60"/>
      <c r="H22" s="60">
        <v>3917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198500</v>
      </c>
      <c r="Y22" s="60">
        <v>-198500</v>
      </c>
      <c r="Z22" s="140">
        <v>-100</v>
      </c>
      <c r="AA22" s="62">
        <v>794000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17648832</v>
      </c>
      <c r="D24" s="168">
        <f>SUM(D15:D23)</f>
        <v>0</v>
      </c>
      <c r="E24" s="76">
        <f t="shared" si="1"/>
        <v>48609876</v>
      </c>
      <c r="F24" s="77">
        <f t="shared" si="1"/>
        <v>48609876</v>
      </c>
      <c r="G24" s="77">
        <f t="shared" si="1"/>
        <v>12280</v>
      </c>
      <c r="H24" s="77">
        <f t="shared" si="1"/>
        <v>31891</v>
      </c>
      <c r="I24" s="77">
        <f t="shared" si="1"/>
        <v>62132</v>
      </c>
      <c r="J24" s="77">
        <f t="shared" si="1"/>
        <v>62132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62132</v>
      </c>
      <c r="X24" s="77">
        <f t="shared" si="1"/>
        <v>12152469</v>
      </c>
      <c r="Y24" s="77">
        <f t="shared" si="1"/>
        <v>-12090337</v>
      </c>
      <c r="Z24" s="212">
        <f>+IF(X24&lt;&gt;0,+(Y24/X24)*100,0)</f>
        <v>-99.48872940963685</v>
      </c>
      <c r="AA24" s="79">
        <f>SUM(AA15:AA23)</f>
        <v>48609876</v>
      </c>
    </row>
    <row r="25" spans="1:27" ht="13.5">
      <c r="A25" s="250" t="s">
        <v>159</v>
      </c>
      <c r="B25" s="251"/>
      <c r="C25" s="168">
        <f aca="true" t="shared" si="2" ref="C25:Y25">+C12+C24</f>
        <v>197981424</v>
      </c>
      <c r="D25" s="168">
        <f>+D12+D24</f>
        <v>0</v>
      </c>
      <c r="E25" s="72">
        <f t="shared" si="2"/>
        <v>196109876</v>
      </c>
      <c r="F25" s="73">
        <f t="shared" si="2"/>
        <v>196109876</v>
      </c>
      <c r="G25" s="73">
        <f t="shared" si="2"/>
        <v>18485513</v>
      </c>
      <c r="H25" s="73">
        <f t="shared" si="2"/>
        <v>54958823</v>
      </c>
      <c r="I25" s="73">
        <f t="shared" si="2"/>
        <v>18318540</v>
      </c>
      <c r="J25" s="73">
        <f t="shared" si="2"/>
        <v>18318540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18318540</v>
      </c>
      <c r="X25" s="73">
        <f t="shared" si="2"/>
        <v>49027469</v>
      </c>
      <c r="Y25" s="73">
        <f t="shared" si="2"/>
        <v>-30708929</v>
      </c>
      <c r="Z25" s="170">
        <f>+IF(X25&lt;&gt;0,+(Y25/X25)*100,0)</f>
        <v>-62.63617034768815</v>
      </c>
      <c r="AA25" s="74">
        <f>+AA12+AA24</f>
        <v>196109876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42283584</v>
      </c>
      <c r="D32" s="155"/>
      <c r="E32" s="59">
        <v>4700000</v>
      </c>
      <c r="F32" s="60">
        <v>4700000</v>
      </c>
      <c r="G32" s="60">
        <v>13918194</v>
      </c>
      <c r="H32" s="60">
        <v>3649571</v>
      </c>
      <c r="I32" s="60">
        <v>11287875</v>
      </c>
      <c r="J32" s="60">
        <v>11287875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11287875</v>
      </c>
      <c r="X32" s="60">
        <v>1175000</v>
      </c>
      <c r="Y32" s="60">
        <v>10112875</v>
      </c>
      <c r="Z32" s="140">
        <v>860.67</v>
      </c>
      <c r="AA32" s="62">
        <v>4700000</v>
      </c>
    </row>
    <row r="33" spans="1:27" ht="13.5">
      <c r="A33" s="249" t="s">
        <v>165</v>
      </c>
      <c r="B33" s="182"/>
      <c r="C33" s="155">
        <v>504932</v>
      </c>
      <c r="D33" s="155"/>
      <c r="E33" s="59"/>
      <c r="F33" s="60"/>
      <c r="G33" s="60">
        <v>10761</v>
      </c>
      <c r="H33" s="60">
        <v>10761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42788516</v>
      </c>
      <c r="D34" s="168">
        <f>SUM(D29:D33)</f>
        <v>0</v>
      </c>
      <c r="E34" s="72">
        <f t="shared" si="3"/>
        <v>4700000</v>
      </c>
      <c r="F34" s="73">
        <f t="shared" si="3"/>
        <v>4700000</v>
      </c>
      <c r="G34" s="73">
        <f t="shared" si="3"/>
        <v>13928955</v>
      </c>
      <c r="H34" s="73">
        <f t="shared" si="3"/>
        <v>3660332</v>
      </c>
      <c r="I34" s="73">
        <f t="shared" si="3"/>
        <v>11287875</v>
      </c>
      <c r="J34" s="73">
        <f t="shared" si="3"/>
        <v>11287875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11287875</v>
      </c>
      <c r="X34" s="73">
        <f t="shared" si="3"/>
        <v>1175000</v>
      </c>
      <c r="Y34" s="73">
        <f t="shared" si="3"/>
        <v>10112875</v>
      </c>
      <c r="Z34" s="170">
        <f>+IF(X34&lt;&gt;0,+(Y34/X34)*100,0)</f>
        <v>860.6702127659573</v>
      </c>
      <c r="AA34" s="74">
        <f>SUM(AA29:AA33)</f>
        <v>4700000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5273583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5273583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48062099</v>
      </c>
      <c r="D40" s="168">
        <f>+D34+D39</f>
        <v>0</v>
      </c>
      <c r="E40" s="72">
        <f t="shared" si="5"/>
        <v>4700000</v>
      </c>
      <c r="F40" s="73">
        <f t="shared" si="5"/>
        <v>4700000</v>
      </c>
      <c r="G40" s="73">
        <f t="shared" si="5"/>
        <v>13928955</v>
      </c>
      <c r="H40" s="73">
        <f t="shared" si="5"/>
        <v>3660332</v>
      </c>
      <c r="I40" s="73">
        <f t="shared" si="5"/>
        <v>11287875</v>
      </c>
      <c r="J40" s="73">
        <f t="shared" si="5"/>
        <v>11287875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11287875</v>
      </c>
      <c r="X40" s="73">
        <f t="shared" si="5"/>
        <v>1175000</v>
      </c>
      <c r="Y40" s="73">
        <f t="shared" si="5"/>
        <v>10112875</v>
      </c>
      <c r="Z40" s="170">
        <f>+IF(X40&lt;&gt;0,+(Y40/X40)*100,0)</f>
        <v>860.6702127659573</v>
      </c>
      <c r="AA40" s="74">
        <f>+AA34+AA39</f>
        <v>4700000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149919325</v>
      </c>
      <c r="D42" s="257">
        <f>+D25-D40</f>
        <v>0</v>
      </c>
      <c r="E42" s="258">
        <f t="shared" si="6"/>
        <v>191409876</v>
      </c>
      <c r="F42" s="259">
        <f t="shared" si="6"/>
        <v>191409876</v>
      </c>
      <c r="G42" s="259">
        <f t="shared" si="6"/>
        <v>4556558</v>
      </c>
      <c r="H42" s="259">
        <f t="shared" si="6"/>
        <v>51298491</v>
      </c>
      <c r="I42" s="259">
        <f t="shared" si="6"/>
        <v>7030665</v>
      </c>
      <c r="J42" s="259">
        <f t="shared" si="6"/>
        <v>7030665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7030665</v>
      </c>
      <c r="X42" s="259">
        <f t="shared" si="6"/>
        <v>47852469</v>
      </c>
      <c r="Y42" s="259">
        <f t="shared" si="6"/>
        <v>-40821804</v>
      </c>
      <c r="Z42" s="260">
        <f>+IF(X42&lt;&gt;0,+(Y42/X42)*100,0)</f>
        <v>-85.30762331197582</v>
      </c>
      <c r="AA42" s="261">
        <f>+AA25-AA40</f>
        <v>191409876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149919325</v>
      </c>
      <c r="D45" s="155"/>
      <c r="E45" s="59">
        <v>177031626</v>
      </c>
      <c r="F45" s="60">
        <v>177031626</v>
      </c>
      <c r="G45" s="60">
        <v>4544528</v>
      </c>
      <c r="H45" s="60">
        <v>51266850</v>
      </c>
      <c r="I45" s="60">
        <v>6968533</v>
      </c>
      <c r="J45" s="60">
        <v>6968533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6968533</v>
      </c>
      <c r="X45" s="60">
        <v>44257907</v>
      </c>
      <c r="Y45" s="60">
        <v>-37289374</v>
      </c>
      <c r="Z45" s="139">
        <v>-84.25</v>
      </c>
      <c r="AA45" s="62">
        <v>177031626</v>
      </c>
    </row>
    <row r="46" spans="1:27" ht="13.5">
      <c r="A46" s="249" t="s">
        <v>171</v>
      </c>
      <c r="B46" s="182"/>
      <c r="C46" s="155"/>
      <c r="D46" s="155"/>
      <c r="E46" s="59">
        <v>14378250</v>
      </c>
      <c r="F46" s="60">
        <v>14378250</v>
      </c>
      <c r="G46" s="60">
        <v>12030</v>
      </c>
      <c r="H46" s="60">
        <v>31641</v>
      </c>
      <c r="I46" s="60">
        <v>62132</v>
      </c>
      <c r="J46" s="60">
        <v>62132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62132</v>
      </c>
      <c r="X46" s="60">
        <v>3594563</v>
      </c>
      <c r="Y46" s="60">
        <v>-3532431</v>
      </c>
      <c r="Z46" s="139">
        <v>-98.27</v>
      </c>
      <c r="AA46" s="62">
        <v>14378250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149919325</v>
      </c>
      <c r="D48" s="217">
        <f>SUM(D45:D47)</f>
        <v>0</v>
      </c>
      <c r="E48" s="264">
        <f t="shared" si="7"/>
        <v>191409876</v>
      </c>
      <c r="F48" s="219">
        <f t="shared" si="7"/>
        <v>191409876</v>
      </c>
      <c r="G48" s="219">
        <f t="shared" si="7"/>
        <v>4556558</v>
      </c>
      <c r="H48" s="219">
        <f t="shared" si="7"/>
        <v>51298491</v>
      </c>
      <c r="I48" s="219">
        <f t="shared" si="7"/>
        <v>7030665</v>
      </c>
      <c r="J48" s="219">
        <f t="shared" si="7"/>
        <v>7030665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7030665</v>
      </c>
      <c r="X48" s="219">
        <f t="shared" si="7"/>
        <v>47852470</v>
      </c>
      <c r="Y48" s="219">
        <f t="shared" si="7"/>
        <v>-40821805</v>
      </c>
      <c r="Z48" s="265">
        <f>+IF(X48&lt;&gt;0,+(Y48/X48)*100,0)</f>
        <v>-85.30762361901067</v>
      </c>
      <c r="AA48" s="232">
        <f>SUM(AA45:AA47)</f>
        <v>191409876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1608858</v>
      </c>
      <c r="D6" s="155"/>
      <c r="E6" s="59">
        <v>840000</v>
      </c>
      <c r="F6" s="60">
        <v>840000</v>
      </c>
      <c r="G6" s="60"/>
      <c r="H6" s="60">
        <v>2713</v>
      </c>
      <c r="I6" s="60">
        <v>18591</v>
      </c>
      <c r="J6" s="60">
        <v>21304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21304</v>
      </c>
      <c r="X6" s="60">
        <v>135000</v>
      </c>
      <c r="Y6" s="60">
        <v>-113696</v>
      </c>
      <c r="Z6" s="140">
        <v>-84.22</v>
      </c>
      <c r="AA6" s="62">
        <v>840000</v>
      </c>
    </row>
    <row r="7" spans="1:27" ht="13.5">
      <c r="A7" s="249" t="s">
        <v>178</v>
      </c>
      <c r="B7" s="182"/>
      <c r="C7" s="155">
        <v>160806927</v>
      </c>
      <c r="D7" s="155"/>
      <c r="E7" s="59">
        <v>158772000</v>
      </c>
      <c r="F7" s="60">
        <v>158772000</v>
      </c>
      <c r="G7" s="60">
        <v>65673000</v>
      </c>
      <c r="H7" s="60">
        <v>890000</v>
      </c>
      <c r="I7" s="60"/>
      <c r="J7" s="60">
        <v>66563000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66563000</v>
      </c>
      <c r="X7" s="60">
        <v>67439000</v>
      </c>
      <c r="Y7" s="60">
        <v>-876000</v>
      </c>
      <c r="Z7" s="140">
        <v>-1.3</v>
      </c>
      <c r="AA7" s="62">
        <v>158772000</v>
      </c>
    </row>
    <row r="8" spans="1:27" ht="13.5">
      <c r="A8" s="249" t="s">
        <v>179</v>
      </c>
      <c r="B8" s="182"/>
      <c r="C8" s="155"/>
      <c r="D8" s="155"/>
      <c r="E8" s="59">
        <v>2500000</v>
      </c>
      <c r="F8" s="60">
        <v>2500000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700000</v>
      </c>
      <c r="Y8" s="60">
        <v>-700000</v>
      </c>
      <c r="Z8" s="140">
        <v>-100</v>
      </c>
      <c r="AA8" s="62">
        <v>2500000</v>
      </c>
    </row>
    <row r="9" spans="1:27" ht="13.5">
      <c r="A9" s="249" t="s">
        <v>180</v>
      </c>
      <c r="B9" s="182"/>
      <c r="C9" s="155">
        <v>10751734</v>
      </c>
      <c r="D9" s="155"/>
      <c r="E9" s="59">
        <v>12600000</v>
      </c>
      <c r="F9" s="60">
        <v>12600000</v>
      </c>
      <c r="G9" s="60"/>
      <c r="H9" s="60">
        <v>290744</v>
      </c>
      <c r="I9" s="60">
        <v>1530678</v>
      </c>
      <c r="J9" s="60">
        <v>1821422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1821422</v>
      </c>
      <c r="X9" s="60">
        <v>2800000</v>
      </c>
      <c r="Y9" s="60">
        <v>-978578</v>
      </c>
      <c r="Z9" s="140">
        <v>-34.95</v>
      </c>
      <c r="AA9" s="62">
        <v>12600000</v>
      </c>
    </row>
    <row r="10" spans="1:27" ht="13.5">
      <c r="A10" s="249" t="s">
        <v>181</v>
      </c>
      <c r="B10" s="182"/>
      <c r="C10" s="155">
        <v>1775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-85615831</v>
      </c>
      <c r="D12" s="155"/>
      <c r="E12" s="59">
        <v>-137739496</v>
      </c>
      <c r="F12" s="60">
        <v>-137739496</v>
      </c>
      <c r="G12" s="60">
        <v>-6644193</v>
      </c>
      <c r="H12" s="60">
        <v>-6758747</v>
      </c>
      <c r="I12" s="60">
        <v>-6675488</v>
      </c>
      <c r="J12" s="60">
        <v>-20078428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-20078428</v>
      </c>
      <c r="X12" s="60">
        <v>-34917855</v>
      </c>
      <c r="Y12" s="60">
        <v>14839427</v>
      </c>
      <c r="Z12" s="140">
        <v>-42.5</v>
      </c>
      <c r="AA12" s="62">
        <v>-137739496</v>
      </c>
    </row>
    <row r="13" spans="1:27" ht="13.5">
      <c r="A13" s="249" t="s">
        <v>40</v>
      </c>
      <c r="B13" s="182"/>
      <c r="C13" s="155">
        <v>-1064111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-120810710</v>
      </c>
      <c r="D14" s="155"/>
      <c r="E14" s="59">
        <v>-147207795</v>
      </c>
      <c r="F14" s="60">
        <v>-147207795</v>
      </c>
      <c r="G14" s="60">
        <v>-429488</v>
      </c>
      <c r="H14" s="60">
        <v>-2147639</v>
      </c>
      <c r="I14" s="60">
        <v>-4896360</v>
      </c>
      <c r="J14" s="60">
        <v>-7473487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-7473487</v>
      </c>
      <c r="X14" s="60">
        <v>-31503702</v>
      </c>
      <c r="Y14" s="60">
        <v>24030215</v>
      </c>
      <c r="Z14" s="140">
        <v>-76.28</v>
      </c>
      <c r="AA14" s="62">
        <v>-147207795</v>
      </c>
    </row>
    <row r="15" spans="1:27" ht="13.5">
      <c r="A15" s="250" t="s">
        <v>184</v>
      </c>
      <c r="B15" s="251"/>
      <c r="C15" s="168">
        <f aca="true" t="shared" si="0" ref="C15:Y15">SUM(C6:C14)</f>
        <v>-34321358</v>
      </c>
      <c r="D15" s="168">
        <f>SUM(D6:D14)</f>
        <v>0</v>
      </c>
      <c r="E15" s="72">
        <f t="shared" si="0"/>
        <v>-110235291</v>
      </c>
      <c r="F15" s="73">
        <f t="shared" si="0"/>
        <v>-110235291</v>
      </c>
      <c r="G15" s="73">
        <f t="shared" si="0"/>
        <v>58599319</v>
      </c>
      <c r="H15" s="73">
        <f t="shared" si="0"/>
        <v>-7722929</v>
      </c>
      <c r="I15" s="73">
        <f t="shared" si="0"/>
        <v>-10022579</v>
      </c>
      <c r="J15" s="73">
        <f t="shared" si="0"/>
        <v>40853811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40853811</v>
      </c>
      <c r="X15" s="73">
        <f t="shared" si="0"/>
        <v>4652443</v>
      </c>
      <c r="Y15" s="73">
        <f t="shared" si="0"/>
        <v>36201368</v>
      </c>
      <c r="Z15" s="170">
        <f>+IF(X15&lt;&gt;0,+(Y15/X15)*100,0)</f>
        <v>778.1152396708568</v>
      </c>
      <c r="AA15" s="74">
        <f>SUM(AA6:AA14)</f>
        <v>-110235291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146391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5100000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-2946462</v>
      </c>
      <c r="D24" s="155"/>
      <c r="E24" s="59">
        <v>-14094250</v>
      </c>
      <c r="F24" s="60">
        <v>-14094250</v>
      </c>
      <c r="G24" s="60">
        <v>-12030</v>
      </c>
      <c r="H24" s="60">
        <v>-31639</v>
      </c>
      <c r="I24" s="60">
        <v>-62132</v>
      </c>
      <c r="J24" s="60">
        <v>-105801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-105801</v>
      </c>
      <c r="X24" s="60">
        <v>-3656547</v>
      </c>
      <c r="Y24" s="60">
        <v>3550746</v>
      </c>
      <c r="Z24" s="140">
        <v>-97.11</v>
      </c>
      <c r="AA24" s="62">
        <v>-14094250</v>
      </c>
    </row>
    <row r="25" spans="1:27" ht="13.5">
      <c r="A25" s="250" t="s">
        <v>191</v>
      </c>
      <c r="B25" s="251"/>
      <c r="C25" s="168">
        <f aca="true" t="shared" si="1" ref="C25:Y25">SUM(C19:C24)</f>
        <v>2299929</v>
      </c>
      <c r="D25" s="168">
        <f>SUM(D19:D24)</f>
        <v>0</v>
      </c>
      <c r="E25" s="72">
        <f t="shared" si="1"/>
        <v>-14094250</v>
      </c>
      <c r="F25" s="73">
        <f t="shared" si="1"/>
        <v>-14094250</v>
      </c>
      <c r="G25" s="73">
        <f t="shared" si="1"/>
        <v>-12030</v>
      </c>
      <c r="H25" s="73">
        <f t="shared" si="1"/>
        <v>-31639</v>
      </c>
      <c r="I25" s="73">
        <f t="shared" si="1"/>
        <v>-62132</v>
      </c>
      <c r="J25" s="73">
        <f t="shared" si="1"/>
        <v>-105801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-105801</v>
      </c>
      <c r="X25" s="73">
        <f t="shared" si="1"/>
        <v>-3656547</v>
      </c>
      <c r="Y25" s="73">
        <f t="shared" si="1"/>
        <v>3550746</v>
      </c>
      <c r="Z25" s="170">
        <f>+IF(X25&lt;&gt;0,+(Y25/X25)*100,0)</f>
        <v>-97.10653247449028</v>
      </c>
      <c r="AA25" s="74">
        <f>SUM(AA19:AA24)</f>
        <v>-14094250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-166725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-166725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-32188154</v>
      </c>
      <c r="D36" s="153">
        <f>+D15+D25+D34</f>
        <v>0</v>
      </c>
      <c r="E36" s="99">
        <f t="shared" si="3"/>
        <v>-124329541</v>
      </c>
      <c r="F36" s="100">
        <f t="shared" si="3"/>
        <v>-124329541</v>
      </c>
      <c r="G36" s="100">
        <f t="shared" si="3"/>
        <v>58587289</v>
      </c>
      <c r="H36" s="100">
        <f t="shared" si="3"/>
        <v>-7754568</v>
      </c>
      <c r="I36" s="100">
        <f t="shared" si="3"/>
        <v>-10084711</v>
      </c>
      <c r="J36" s="100">
        <f t="shared" si="3"/>
        <v>40748010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40748010</v>
      </c>
      <c r="X36" s="100">
        <f t="shared" si="3"/>
        <v>995896</v>
      </c>
      <c r="Y36" s="100">
        <f t="shared" si="3"/>
        <v>39752114</v>
      </c>
      <c r="Z36" s="137">
        <f>+IF(X36&lt;&gt;0,+(Y36/X36)*100,0)</f>
        <v>3991.592897250315</v>
      </c>
      <c r="AA36" s="102">
        <f>+AA15+AA25+AA34</f>
        <v>-124329541</v>
      </c>
    </row>
    <row r="37" spans="1:27" ht="13.5">
      <c r="A37" s="249" t="s">
        <v>199</v>
      </c>
      <c r="B37" s="182"/>
      <c r="C37" s="153">
        <v>209502943</v>
      </c>
      <c r="D37" s="153"/>
      <c r="E37" s="99">
        <v>205000000</v>
      </c>
      <c r="F37" s="100">
        <v>205000000</v>
      </c>
      <c r="G37" s="100"/>
      <c r="H37" s="100">
        <v>58587289</v>
      </c>
      <c r="I37" s="100">
        <v>50832721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205000000</v>
      </c>
      <c r="Y37" s="100">
        <v>-205000000</v>
      </c>
      <c r="Z37" s="137">
        <v>-100</v>
      </c>
      <c r="AA37" s="102">
        <v>205000000</v>
      </c>
    </row>
    <row r="38" spans="1:27" ht="13.5">
      <c r="A38" s="269" t="s">
        <v>200</v>
      </c>
      <c r="B38" s="256"/>
      <c r="C38" s="257">
        <v>177314789</v>
      </c>
      <c r="D38" s="257"/>
      <c r="E38" s="258">
        <v>80670459</v>
      </c>
      <c r="F38" s="259">
        <v>80670459</v>
      </c>
      <c r="G38" s="259">
        <v>58587289</v>
      </c>
      <c r="H38" s="259">
        <v>50832721</v>
      </c>
      <c r="I38" s="259">
        <v>40748010</v>
      </c>
      <c r="J38" s="259">
        <v>40748010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40748010</v>
      </c>
      <c r="X38" s="259">
        <v>205995896</v>
      </c>
      <c r="Y38" s="259">
        <v>-165247886</v>
      </c>
      <c r="Z38" s="260">
        <v>-80.22</v>
      </c>
      <c r="AA38" s="261">
        <v>80670459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2634272</v>
      </c>
      <c r="D5" s="200">
        <f t="shared" si="0"/>
        <v>0</v>
      </c>
      <c r="E5" s="106">
        <f t="shared" si="0"/>
        <v>14094250</v>
      </c>
      <c r="F5" s="106">
        <f t="shared" si="0"/>
        <v>14094250</v>
      </c>
      <c r="G5" s="106">
        <f t="shared" si="0"/>
        <v>12030</v>
      </c>
      <c r="H5" s="106">
        <f t="shared" si="0"/>
        <v>31639</v>
      </c>
      <c r="I5" s="106">
        <f t="shared" si="0"/>
        <v>62132</v>
      </c>
      <c r="J5" s="106">
        <f t="shared" si="0"/>
        <v>105801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105801</v>
      </c>
      <c r="X5" s="106">
        <f t="shared" si="0"/>
        <v>3523563</v>
      </c>
      <c r="Y5" s="106">
        <f t="shared" si="0"/>
        <v>-3417762</v>
      </c>
      <c r="Z5" s="201">
        <f>+IF(X5&lt;&gt;0,+(Y5/X5)*100,0)</f>
        <v>-96.99732912395777</v>
      </c>
      <c r="AA5" s="199">
        <f>SUM(AA11:AA18)</f>
        <v>14094250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2461264</v>
      </c>
      <c r="D15" s="156"/>
      <c r="E15" s="60">
        <v>13250250</v>
      </c>
      <c r="F15" s="60">
        <v>13250250</v>
      </c>
      <c r="G15" s="60">
        <v>12030</v>
      </c>
      <c r="H15" s="60">
        <v>27722</v>
      </c>
      <c r="I15" s="60">
        <v>62132</v>
      </c>
      <c r="J15" s="60">
        <v>101884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101884</v>
      </c>
      <c r="X15" s="60">
        <v>3312563</v>
      </c>
      <c r="Y15" s="60">
        <v>-3210679</v>
      </c>
      <c r="Z15" s="140">
        <v>-96.92</v>
      </c>
      <c r="AA15" s="155">
        <v>13250250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173008</v>
      </c>
      <c r="D18" s="276"/>
      <c r="E18" s="82">
        <v>844000</v>
      </c>
      <c r="F18" s="82">
        <v>844000</v>
      </c>
      <c r="G18" s="82"/>
      <c r="H18" s="82">
        <v>3917</v>
      </c>
      <c r="I18" s="82"/>
      <c r="J18" s="82">
        <v>3917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>
        <v>3917</v>
      </c>
      <c r="X18" s="82">
        <v>211000</v>
      </c>
      <c r="Y18" s="82">
        <v>-207083</v>
      </c>
      <c r="Z18" s="270">
        <v>-98.14</v>
      </c>
      <c r="AA18" s="278">
        <v>844000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2461264</v>
      </c>
      <c r="D45" s="129">
        <f t="shared" si="7"/>
        <v>0</v>
      </c>
      <c r="E45" s="54">
        <f t="shared" si="7"/>
        <v>13250250</v>
      </c>
      <c r="F45" s="54">
        <f t="shared" si="7"/>
        <v>13250250</v>
      </c>
      <c r="G45" s="54">
        <f t="shared" si="7"/>
        <v>12030</v>
      </c>
      <c r="H45" s="54">
        <f t="shared" si="7"/>
        <v>27722</v>
      </c>
      <c r="I45" s="54">
        <f t="shared" si="7"/>
        <v>62132</v>
      </c>
      <c r="J45" s="54">
        <f t="shared" si="7"/>
        <v>101884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101884</v>
      </c>
      <c r="X45" s="54">
        <f t="shared" si="7"/>
        <v>3312563</v>
      </c>
      <c r="Y45" s="54">
        <f t="shared" si="7"/>
        <v>-3210679</v>
      </c>
      <c r="Z45" s="184">
        <f t="shared" si="5"/>
        <v>-96.92431509981849</v>
      </c>
      <c r="AA45" s="130">
        <f t="shared" si="8"/>
        <v>13250250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173008</v>
      </c>
      <c r="D48" s="129">
        <f t="shared" si="7"/>
        <v>0</v>
      </c>
      <c r="E48" s="54">
        <f t="shared" si="7"/>
        <v>844000</v>
      </c>
      <c r="F48" s="54">
        <f t="shared" si="7"/>
        <v>844000</v>
      </c>
      <c r="G48" s="54">
        <f t="shared" si="7"/>
        <v>0</v>
      </c>
      <c r="H48" s="54">
        <f t="shared" si="7"/>
        <v>3917</v>
      </c>
      <c r="I48" s="54">
        <f t="shared" si="7"/>
        <v>0</v>
      </c>
      <c r="J48" s="54">
        <f t="shared" si="7"/>
        <v>3917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3917</v>
      </c>
      <c r="X48" s="54">
        <f t="shared" si="7"/>
        <v>211000</v>
      </c>
      <c r="Y48" s="54">
        <f t="shared" si="7"/>
        <v>-207083</v>
      </c>
      <c r="Z48" s="184">
        <f t="shared" si="5"/>
        <v>-98.1436018957346</v>
      </c>
      <c r="AA48" s="130">
        <f t="shared" si="8"/>
        <v>844000</v>
      </c>
    </row>
    <row r="49" spans="1:27" ht="13.5">
      <c r="A49" s="308" t="s">
        <v>219</v>
      </c>
      <c r="B49" s="149"/>
      <c r="C49" s="239">
        <f aca="true" t="shared" si="9" ref="C49:Y49">SUM(C41:C48)</f>
        <v>2634272</v>
      </c>
      <c r="D49" s="218">
        <f t="shared" si="9"/>
        <v>0</v>
      </c>
      <c r="E49" s="220">
        <f t="shared" si="9"/>
        <v>14094250</v>
      </c>
      <c r="F49" s="220">
        <f t="shared" si="9"/>
        <v>14094250</v>
      </c>
      <c r="G49" s="220">
        <f t="shared" si="9"/>
        <v>12030</v>
      </c>
      <c r="H49" s="220">
        <f t="shared" si="9"/>
        <v>31639</v>
      </c>
      <c r="I49" s="220">
        <f t="shared" si="9"/>
        <v>62132</v>
      </c>
      <c r="J49" s="220">
        <f t="shared" si="9"/>
        <v>105801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105801</v>
      </c>
      <c r="X49" s="220">
        <f t="shared" si="9"/>
        <v>3523563</v>
      </c>
      <c r="Y49" s="220">
        <f t="shared" si="9"/>
        <v>-3417762</v>
      </c>
      <c r="Z49" s="221">
        <f t="shared" si="5"/>
        <v>-96.99732912395777</v>
      </c>
      <c r="AA49" s="222">
        <f>SUM(AA41:AA48)</f>
        <v>14094250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2093358</v>
      </c>
      <c r="F66" s="275"/>
      <c r="G66" s="275">
        <v>1394</v>
      </c>
      <c r="H66" s="275">
        <v>30645</v>
      </c>
      <c r="I66" s="275">
        <v>35520</v>
      </c>
      <c r="J66" s="275">
        <v>67559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67559</v>
      </c>
      <c r="X66" s="275"/>
      <c r="Y66" s="275">
        <v>67559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2093358</v>
      </c>
      <c r="F69" s="220">
        <f t="shared" si="12"/>
        <v>0</v>
      </c>
      <c r="G69" s="220">
        <f t="shared" si="12"/>
        <v>1394</v>
      </c>
      <c r="H69" s="220">
        <f t="shared" si="12"/>
        <v>30645</v>
      </c>
      <c r="I69" s="220">
        <f t="shared" si="12"/>
        <v>35520</v>
      </c>
      <c r="J69" s="220">
        <f t="shared" si="12"/>
        <v>67559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67559</v>
      </c>
      <c r="X69" s="220">
        <f t="shared" si="12"/>
        <v>0</v>
      </c>
      <c r="Y69" s="220">
        <f t="shared" si="12"/>
        <v>67559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2461264</v>
      </c>
      <c r="D40" s="344">
        <f t="shared" si="9"/>
        <v>0</v>
      </c>
      <c r="E40" s="343">
        <f t="shared" si="9"/>
        <v>13250250</v>
      </c>
      <c r="F40" s="345">
        <f t="shared" si="9"/>
        <v>13250250</v>
      </c>
      <c r="G40" s="345">
        <f t="shared" si="9"/>
        <v>12030</v>
      </c>
      <c r="H40" s="343">
        <f t="shared" si="9"/>
        <v>27722</v>
      </c>
      <c r="I40" s="343">
        <f t="shared" si="9"/>
        <v>62132</v>
      </c>
      <c r="J40" s="345">
        <f t="shared" si="9"/>
        <v>101884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101884</v>
      </c>
      <c r="X40" s="343">
        <f t="shared" si="9"/>
        <v>3312563</v>
      </c>
      <c r="Y40" s="345">
        <f t="shared" si="9"/>
        <v>-3210679</v>
      </c>
      <c r="Z40" s="336">
        <f>+IF(X40&lt;&gt;0,+(Y40/X40)*100,0)</f>
        <v>-96.92431509981849</v>
      </c>
      <c r="AA40" s="350">
        <f>SUM(AA41:AA49)</f>
        <v>13250250</v>
      </c>
    </row>
    <row r="41" spans="1:27" ht="13.5">
      <c r="A41" s="361" t="s">
        <v>247</v>
      </c>
      <c r="B41" s="142"/>
      <c r="C41" s="362">
        <v>305022</v>
      </c>
      <c r="D41" s="363"/>
      <c r="E41" s="362">
        <v>2300000</v>
      </c>
      <c r="F41" s="364">
        <v>2300000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575000</v>
      </c>
      <c r="Y41" s="364">
        <v>-575000</v>
      </c>
      <c r="Z41" s="365">
        <v>-100</v>
      </c>
      <c r="AA41" s="366">
        <v>2300000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1500000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375000</v>
      </c>
      <c r="Y42" s="53">
        <f t="shared" si="10"/>
        <v>-375000</v>
      </c>
      <c r="Z42" s="94">
        <f>+IF(X42&lt;&gt;0,+(Y42/X42)*100,0)</f>
        <v>-100</v>
      </c>
      <c r="AA42" s="95">
        <f>+AA62</f>
        <v>1500000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243847</v>
      </c>
      <c r="D44" s="368"/>
      <c r="E44" s="54">
        <v>480000</v>
      </c>
      <c r="F44" s="53">
        <v>480000</v>
      </c>
      <c r="G44" s="53">
        <v>12030</v>
      </c>
      <c r="H44" s="54">
        <v>19627</v>
      </c>
      <c r="I44" s="54">
        <v>1450</v>
      </c>
      <c r="J44" s="53">
        <v>33107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33107</v>
      </c>
      <c r="X44" s="54">
        <v>120000</v>
      </c>
      <c r="Y44" s="53">
        <v>-86893</v>
      </c>
      <c r="Z44" s="94">
        <v>-72.41</v>
      </c>
      <c r="AA44" s="95">
        <v>480000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1912395</v>
      </c>
      <c r="D49" s="368"/>
      <c r="E49" s="54">
        <v>8970250</v>
      </c>
      <c r="F49" s="53">
        <v>8970250</v>
      </c>
      <c r="G49" s="53"/>
      <c r="H49" s="54">
        <v>8095</v>
      </c>
      <c r="I49" s="54">
        <v>60682</v>
      </c>
      <c r="J49" s="53">
        <v>68777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68777</v>
      </c>
      <c r="X49" s="54">
        <v>2242563</v>
      </c>
      <c r="Y49" s="53">
        <v>-2173786</v>
      </c>
      <c r="Z49" s="94">
        <v>-96.93</v>
      </c>
      <c r="AA49" s="95">
        <v>8970250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173008</v>
      </c>
      <c r="D57" s="344">
        <f aca="true" t="shared" si="13" ref="D57:AA57">+D58</f>
        <v>0</v>
      </c>
      <c r="E57" s="343">
        <f t="shared" si="13"/>
        <v>844000</v>
      </c>
      <c r="F57" s="345">
        <f t="shared" si="13"/>
        <v>844000</v>
      </c>
      <c r="G57" s="345">
        <f t="shared" si="13"/>
        <v>0</v>
      </c>
      <c r="H57" s="343">
        <f t="shared" si="13"/>
        <v>3917</v>
      </c>
      <c r="I57" s="343">
        <f t="shared" si="13"/>
        <v>0</v>
      </c>
      <c r="J57" s="345">
        <f t="shared" si="13"/>
        <v>3917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3917</v>
      </c>
      <c r="X57" s="343">
        <f t="shared" si="13"/>
        <v>211000</v>
      </c>
      <c r="Y57" s="345">
        <f t="shared" si="13"/>
        <v>-207083</v>
      </c>
      <c r="Z57" s="336">
        <f>+IF(X57&lt;&gt;0,+(Y57/X57)*100,0)</f>
        <v>-98.1436018957346</v>
      </c>
      <c r="AA57" s="350">
        <f t="shared" si="13"/>
        <v>844000</v>
      </c>
    </row>
    <row r="58" spans="1:27" ht="13.5">
      <c r="A58" s="361" t="s">
        <v>216</v>
      </c>
      <c r="B58" s="136"/>
      <c r="C58" s="60">
        <v>173008</v>
      </c>
      <c r="D58" s="340"/>
      <c r="E58" s="60">
        <v>844000</v>
      </c>
      <c r="F58" s="59">
        <v>844000</v>
      </c>
      <c r="G58" s="59"/>
      <c r="H58" s="60">
        <v>3917</v>
      </c>
      <c r="I58" s="60"/>
      <c r="J58" s="59">
        <v>3917</v>
      </c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>
        <v>3917</v>
      </c>
      <c r="X58" s="60">
        <v>211000</v>
      </c>
      <c r="Y58" s="59">
        <v>-207083</v>
      </c>
      <c r="Z58" s="61">
        <v>-98.14</v>
      </c>
      <c r="AA58" s="62">
        <v>844000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2634272</v>
      </c>
      <c r="D60" s="346">
        <f t="shared" si="14"/>
        <v>0</v>
      </c>
      <c r="E60" s="219">
        <f t="shared" si="14"/>
        <v>14094250</v>
      </c>
      <c r="F60" s="264">
        <f t="shared" si="14"/>
        <v>14094250</v>
      </c>
      <c r="G60" s="264">
        <f t="shared" si="14"/>
        <v>12030</v>
      </c>
      <c r="H60" s="219">
        <f t="shared" si="14"/>
        <v>31639</v>
      </c>
      <c r="I60" s="219">
        <f t="shared" si="14"/>
        <v>62132</v>
      </c>
      <c r="J60" s="264">
        <f t="shared" si="14"/>
        <v>105801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105801</v>
      </c>
      <c r="X60" s="219">
        <f t="shared" si="14"/>
        <v>3523563</v>
      </c>
      <c r="Y60" s="264">
        <f t="shared" si="14"/>
        <v>-3417762</v>
      </c>
      <c r="Z60" s="337">
        <f>+IF(X60&lt;&gt;0,+(Y60/X60)*100,0)</f>
        <v>-96.99732912395777</v>
      </c>
      <c r="AA60" s="232">
        <f>+AA57+AA54+AA51+AA40+AA37+AA34+AA22+AA5</f>
        <v>14094250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1500000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375000</v>
      </c>
      <c r="Y62" s="349">
        <f t="shared" si="15"/>
        <v>-375000</v>
      </c>
      <c r="Z62" s="338">
        <f>+IF(X62&lt;&gt;0,+(Y62/X62)*100,0)</f>
        <v>-100</v>
      </c>
      <c r="AA62" s="351">
        <f>SUM(AA63:AA66)</f>
        <v>1500000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1500000</v>
      </c>
      <c r="F64" s="59">
        <v>1500000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375000</v>
      </c>
      <c r="Y64" s="59">
        <v>-375000</v>
      </c>
      <c r="Z64" s="61">
        <v>-100</v>
      </c>
      <c r="AA64" s="62">
        <v>1500000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2013-11-05T10:59:43Z</dcterms:created>
  <dcterms:modified xsi:type="dcterms:W3CDTF">2013-11-05T10:59:48Z</dcterms:modified>
  <cp:category/>
  <cp:version/>
  <cp:contentType/>
  <cp:contentStatus/>
</cp:coreProperties>
</file>