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<sst xmlns="http://schemas.openxmlformats.org/spreadsheetml/2006/main" count="855" uniqueCount="302">
  <si>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Sedibeng(DC42)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</si>
  <si>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</si>
  <si>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</si>
  <si>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</si>
  <si>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</si>
  <si>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</si>
  <si>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</si>
  <si>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</si>
  <si>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</si>
  <si>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</si>
  <si>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</si>
  <si>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</si>
  <si>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</si>
  <si>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</si>
  <si>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</si>
  <si>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</si>
  <si>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</si>
  <si>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</si>
  <si>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</si>
  <si>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</si>
  <si>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</si>
  <si>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</si>
  <si>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</si>
  <si>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</si>
  <si>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</si>
  <si>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</si>
  <si>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</si>
  <si>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</si>
  <si>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</si>
  <si>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</si>
  <si>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</si>
  <si>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</si>
  <si>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</si>
  <si>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</si>
  <si>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</si>
  <si>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</si>
  <si>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</si>
  <si>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</si>
  <si>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</si>
  <si>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</si>
  <si>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</si>
  <si>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</si>
  <si>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</si>
  <si>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</si>
  <si>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</si>
  <si>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</si>
  <si>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</si>
  <si>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</si>
  <si>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</si>
  <si>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</si>
  <si>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</si>
  <si>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</si>
  <si>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</si>
  <si>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</si>
  <si>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</si>
  <si>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</si>
  <si>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</si>
  <si>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</si>
  <si>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</si>
  <si>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</si>
  <si>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</si>
  <si>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</si>
  <si>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</si>
  <si>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</si>
  <si>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</si>
  <si>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</si>
  <si>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</si>
  <si>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</si>
  <si>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</si>
  <si>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</si>
  <si>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</si>
  <si>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</si>
  <si>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</si>
  <si>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</si>
  <si>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</si>
  <si>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</si>
  <si>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</si>
  <si>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</si>
  <si>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</si>
  <si>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</si>
  <si>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</si>
  <si>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</si>
  <si>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</si>
  <si>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</si>
  <si>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</si>
  <si>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</si>
  <si>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</si>
  <si>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</si>
  <si>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</si>
  <si>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</si>
  <si>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</si>
  <si>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</si>
  <si>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</si>
  <si>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</si>
  <si>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</si>
  <si>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</si>
  <si>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</si>
  <si>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</si>
  <si>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</si>
  <si>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</si>
  <si>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</si>
  <si>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</si>
  <si>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</si>
  <si>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</si>
  <si>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</si>
  <si>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</si>
  <si>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</si>
  <si>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</si>
  <si>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</si>
  <si>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</si>
  <si>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</si>
  <si>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</si>
  <si>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</si>
  <si>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</si>
  <si>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</si>
  <si>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</si>
  <si>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</si>
  <si>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</si>
  <si>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</si>
  <si>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</si>
  <si>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</si>
  <si>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</si>
  <si>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</si>
  <si>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</si>
  <si>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</si>
  <si>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</si>
  <si>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</si>
  <si>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</si>
  <si>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</si>
  <si>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Sedibeng(DC42)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</si>
  <si>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</si>
  <si>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</si>
  <si>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</si>
  <si>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</si>
  <si>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</si>
  <si>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</si>
  <si>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</si>
  <si>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</si>
  <si>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</si>
  <si>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</si>
  <si>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Sedibeng(DC42)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</si>
  <si>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</si>
  <si>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</si>
  <si>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</si>
  <si>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</si>
  <si>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</si>
  <si>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</si>
  <si>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</si>
  <si>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</si>
  <si>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</si>
  <si>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</si>
  <si>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</si>
  <si>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</si>
  <si>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</si>
  <si>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</si>
  <si>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</si>
  <si>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</si>
  <si>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</si>
  <si>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</si>
  <si>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</si>
  <si>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</si>
  <si>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</si>
  <si>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</si>
  <si>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</si>
  <si>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</si>
  <si>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</si>
  <si>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</si>
  <si>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</si>
  <si>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</si>
  <si>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</si>
  <si>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</si>
  <si>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</si>
  <si>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</si>
  <si>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</si>
  <si>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</si>
  <si>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</si>
  <si>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</si>
  <si>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</si>
  <si>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</si>
  <si>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</si>
  <si>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</si>
  <si>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</si>
  <si>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</si>
  <si>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</si>
  <si>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</si>
  <si>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</si>
  <si>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</si>
  <si>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</si>
  <si>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</si>
  <si>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</si>
  <si>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</si>
  <si>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</si>
  <si>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</si>
  <si>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</si>
  <si>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</si>
  <si>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</si>
  <si>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</si>
  <si>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</si>
  <si>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</si>
  <si>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</si>
  <si>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</si>
  <si>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Sedibeng(DC42)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</si>
  <si>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</si>
  <si>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</si>
  <si>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</si>
  <si>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</si>
  <si>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</si>
  <si>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</si>
  <si>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</si>
  <si>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</si>
  <si>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</si>
  <si>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</si>
  <si>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</si>
  <si>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</si>
  <si>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</si>
  <si>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</si>
  <si>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</si>
  <si>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</si>
  <si>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</si>
  <si>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</si>
  <si>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</si>
  <si>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</si>
  <si>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</si>
  <si>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</si>
  <si>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</si>
  <si>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</si>
  <si>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Sedibeng(DC42)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</si>
  <si>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</si>
  <si>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</si>
  <si>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</si>
  <si>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</si>
  <si>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</si>
  <si>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</si>
  <si>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</si>
  <si>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</si>
  <si>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</si>
  <si>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</si>
  <si>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</si>
  <si>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</si>
  <si>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</si>
  <si>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</si>
  <si>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</si>
  <si>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</si>
  <si>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</si>
  <si>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</si>
  <si>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</si>
  <si>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</si>
  <si>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</si>
  <si>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</si>
  <si>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</si>
  <si>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</si>
  <si>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</si>
  <si>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</si>
  <si>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</si>
  <si>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</si>
  <si>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</si>
  <si>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</si>
  <si>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</si>
  <si>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</si>
  <si>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</si>
  <si>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</si>
  <si>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</si>
  <si>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Sedibeng(DC42)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</si>
  <si>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</si>
  <si>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</si>
  <si>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Sedibeng(DC42)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</si>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</sst>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2115595</v>
      </c>
      <c r="C7" s="19">
        <v>0</v>
      </c>
      <c r="D7" s="59">
        <v>2060000</v>
      </c>
      <c r="E7" s="60">
        <v>2060000</v>
      </c>
      <c r="F7" s="60">
        <v>107940</v>
      </c>
      <c r="G7" s="60">
        <v>79516</v>
      </c>
      <c r="H7" s="60">
        <v>520131</v>
      </c>
      <c r="I7" s="60">
        <v>707587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707587</v>
      </c>
      <c r="W7" s="60">
        <v>515000</v>
      </c>
      <c r="X7" s="60">
        <v>192587</v>
      </c>
      <c r="Y7" s="61">
        <v>37.4</v>
      </c>
      <c r="Z7" s="62">
        <v>2060000</v>
      </c>
    </row>
    <row r="8" spans="1:26" ht="13.5">
      <c r="A8" s="58" t="s">
        <v>34</v>
      </c>
      <c r="B8" s="19">
        <v>259626688</v>
      </c>
      <c r="C8" s="19">
        <v>0</v>
      </c>
      <c r="D8" s="59">
        <v>260552000</v>
      </c>
      <c r="E8" s="60">
        <v>260552000</v>
      </c>
      <c r="F8" s="60">
        <v>97055000</v>
      </c>
      <c r="G8" s="60">
        <v>61000</v>
      </c>
      <c r="H8" s="60">
        <v>61000</v>
      </c>
      <c r="I8" s="60">
        <v>97177000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97177000</v>
      </c>
      <c r="W8" s="60">
        <v>65138000</v>
      </c>
      <c r="X8" s="60">
        <v>32039000</v>
      </c>
      <c r="Y8" s="61">
        <v>49.19</v>
      </c>
      <c r="Z8" s="62">
        <v>260552000</v>
      </c>
    </row>
    <row r="9" spans="1:26" ht="13.5">
      <c r="A9" s="58" t="s">
        <v>35</v>
      </c>
      <c r="B9" s="19">
        <v>79443462</v>
      </c>
      <c r="C9" s="19">
        <v>0</v>
      </c>
      <c r="D9" s="59">
        <v>87955331</v>
      </c>
      <c r="E9" s="60">
        <v>87955331</v>
      </c>
      <c r="F9" s="60">
        <v>1550613</v>
      </c>
      <c r="G9" s="60">
        <v>1612354</v>
      </c>
      <c r="H9" s="60">
        <v>11586617</v>
      </c>
      <c r="I9" s="60">
        <v>14749584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14749584</v>
      </c>
      <c r="W9" s="60">
        <v>21988833</v>
      </c>
      <c r="X9" s="60">
        <v>-7239249</v>
      </c>
      <c r="Y9" s="61">
        <v>-32.92</v>
      </c>
      <c r="Z9" s="62">
        <v>87955331</v>
      </c>
    </row>
    <row r="10" spans="1:26" ht="25.5">
      <c r="A10" s="63" t="s">
        <v>277</v>
      </c>
      <c r="B10" s="64">
        <f>SUM(B5:B9)</f>
        <v>341185745</v>
      </c>
      <c r="C10" s="64">
        <f>SUM(C5:C9)</f>
        <v>0</v>
      </c>
      <c r="D10" s="65">
        <f aca="true" t="shared" si="0" ref="D10:Z10">SUM(D5:D9)</f>
        <v>350567331</v>
      </c>
      <c r="E10" s="66">
        <f t="shared" si="0"/>
        <v>350567331</v>
      </c>
      <c r="F10" s="66">
        <f t="shared" si="0"/>
        <v>98713553</v>
      </c>
      <c r="G10" s="66">
        <f t="shared" si="0"/>
        <v>1752870</v>
      </c>
      <c r="H10" s="66">
        <f t="shared" si="0"/>
        <v>12167748</v>
      </c>
      <c r="I10" s="66">
        <f t="shared" si="0"/>
        <v>112634171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112634171</v>
      </c>
      <c r="W10" s="66">
        <f t="shared" si="0"/>
        <v>87641833</v>
      </c>
      <c r="X10" s="66">
        <f t="shared" si="0"/>
        <v>24992338</v>
      </c>
      <c r="Y10" s="67">
        <f>+IF(W10&lt;&gt;0,(X10/W10)*100,0)</f>
        <v>28.516448303859644</v>
      </c>
      <c r="Z10" s="68">
        <f t="shared" si="0"/>
        <v>350567331</v>
      </c>
    </row>
    <row r="11" spans="1:26" ht="13.5">
      <c r="A11" s="58" t="s">
        <v>37</v>
      </c>
      <c r="B11" s="19">
        <v>202849143</v>
      </c>
      <c r="C11" s="19">
        <v>0</v>
      </c>
      <c r="D11" s="59">
        <v>195544243</v>
      </c>
      <c r="E11" s="60">
        <v>195544243</v>
      </c>
      <c r="F11" s="60">
        <v>16137213</v>
      </c>
      <c r="G11" s="60">
        <v>16997697</v>
      </c>
      <c r="H11" s="60">
        <v>17493091</v>
      </c>
      <c r="I11" s="60">
        <v>50628001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50628001</v>
      </c>
      <c r="W11" s="60">
        <v>48886061</v>
      </c>
      <c r="X11" s="60">
        <v>1741940</v>
      </c>
      <c r="Y11" s="61">
        <v>3.56</v>
      </c>
      <c r="Z11" s="62">
        <v>195544243</v>
      </c>
    </row>
    <row r="12" spans="1:26" ht="13.5">
      <c r="A12" s="58" t="s">
        <v>38</v>
      </c>
      <c r="B12" s="19">
        <v>10284043</v>
      </c>
      <c r="C12" s="19">
        <v>0</v>
      </c>
      <c r="D12" s="59">
        <v>10579993</v>
      </c>
      <c r="E12" s="60">
        <v>10579993</v>
      </c>
      <c r="F12" s="60">
        <v>827022</v>
      </c>
      <c r="G12" s="60">
        <v>815630</v>
      </c>
      <c r="H12" s="60">
        <v>875959</v>
      </c>
      <c r="I12" s="60">
        <v>2518611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2518611</v>
      </c>
      <c r="W12" s="60">
        <v>2644998</v>
      </c>
      <c r="X12" s="60">
        <v>-126387</v>
      </c>
      <c r="Y12" s="61">
        <v>-4.78</v>
      </c>
      <c r="Z12" s="62">
        <v>10579993</v>
      </c>
    </row>
    <row r="13" spans="1:26" ht="13.5">
      <c r="A13" s="58" t="s">
        <v>278</v>
      </c>
      <c r="B13" s="19">
        <v>26516627</v>
      </c>
      <c r="C13" s="19">
        <v>0</v>
      </c>
      <c r="D13" s="59">
        <v>23265556</v>
      </c>
      <c r="E13" s="60">
        <v>23265556</v>
      </c>
      <c r="F13" s="60">
        <v>0</v>
      </c>
      <c r="G13" s="60">
        <v>2237435</v>
      </c>
      <c r="H13" s="60">
        <v>2353181</v>
      </c>
      <c r="I13" s="60">
        <v>4590616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4590616</v>
      </c>
      <c r="W13" s="60">
        <v>5816389</v>
      </c>
      <c r="X13" s="60">
        <v>-1225773</v>
      </c>
      <c r="Y13" s="61">
        <v>-21.07</v>
      </c>
      <c r="Z13" s="62">
        <v>23265556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5221646</v>
      </c>
      <c r="C16" s="19">
        <v>0</v>
      </c>
      <c r="D16" s="59">
        <v>16013158</v>
      </c>
      <c r="E16" s="60">
        <v>16013158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4003290</v>
      </c>
      <c r="X16" s="60">
        <v>-4003290</v>
      </c>
      <c r="Y16" s="61">
        <v>-100</v>
      </c>
      <c r="Z16" s="62">
        <v>16013158</v>
      </c>
    </row>
    <row r="17" spans="1:26" ht="13.5">
      <c r="A17" s="58" t="s">
        <v>43</v>
      </c>
      <c r="B17" s="19">
        <v>109551227</v>
      </c>
      <c r="C17" s="19">
        <v>0</v>
      </c>
      <c r="D17" s="59">
        <v>104984604</v>
      </c>
      <c r="E17" s="60">
        <v>104984604</v>
      </c>
      <c r="F17" s="60">
        <v>7980148</v>
      </c>
      <c r="G17" s="60">
        <v>6497039</v>
      </c>
      <c r="H17" s="60">
        <v>10244146</v>
      </c>
      <c r="I17" s="60">
        <v>24721333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24721333</v>
      </c>
      <c r="W17" s="60">
        <v>26246151</v>
      </c>
      <c r="X17" s="60">
        <v>-1524818</v>
      </c>
      <c r="Y17" s="61">
        <v>-5.81</v>
      </c>
      <c r="Z17" s="62">
        <v>104984604</v>
      </c>
    </row>
    <row r="18" spans="1:26" ht="13.5">
      <c r="A18" s="70" t="s">
        <v>44</v>
      </c>
      <c r="B18" s="71">
        <f>SUM(B11:B17)</f>
        <v>354422686</v>
      </c>
      <c r="C18" s="71">
        <f>SUM(C11:C17)</f>
        <v>0</v>
      </c>
      <c r="D18" s="72">
        <f aca="true" t="shared" si="1" ref="D18:Z18">SUM(D11:D17)</f>
        <v>350387554</v>
      </c>
      <c r="E18" s="73">
        <f t="shared" si="1"/>
        <v>350387554</v>
      </c>
      <c r="F18" s="73">
        <f t="shared" si="1"/>
        <v>24944383</v>
      </c>
      <c r="G18" s="73">
        <f t="shared" si="1"/>
        <v>26547801</v>
      </c>
      <c r="H18" s="73">
        <f t="shared" si="1"/>
        <v>30966377</v>
      </c>
      <c r="I18" s="73">
        <f t="shared" si="1"/>
        <v>82458561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82458561</v>
      </c>
      <c r="W18" s="73">
        <f t="shared" si="1"/>
        <v>87596889</v>
      </c>
      <c r="X18" s="73">
        <f t="shared" si="1"/>
        <v>-5138328</v>
      </c>
      <c r="Y18" s="67">
        <f>+IF(W18&lt;&gt;0,(X18/W18)*100,0)</f>
        <v>-5.865879551955321</v>
      </c>
      <c r="Z18" s="74">
        <f t="shared" si="1"/>
        <v>350387554</v>
      </c>
    </row>
    <row r="19" spans="1:26" ht="13.5">
      <c r="A19" s="70" t="s">
        <v>45</v>
      </c>
      <c r="B19" s="75">
        <f>+B10-B18</f>
        <v>-13236941</v>
      </c>
      <c r="C19" s="75">
        <f>+C10-C18</f>
        <v>0</v>
      </c>
      <c r="D19" s="76">
        <f aca="true" t="shared" si="2" ref="D19:Z19">+D10-D18</f>
        <v>179777</v>
      </c>
      <c r="E19" s="77">
        <f t="shared" si="2"/>
        <v>179777</v>
      </c>
      <c r="F19" s="77">
        <f t="shared" si="2"/>
        <v>73769170</v>
      </c>
      <c r="G19" s="77">
        <f t="shared" si="2"/>
        <v>-24794931</v>
      </c>
      <c r="H19" s="77">
        <f t="shared" si="2"/>
        <v>-18798629</v>
      </c>
      <c r="I19" s="77">
        <f t="shared" si="2"/>
        <v>30175610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30175610</v>
      </c>
      <c r="W19" s="77">
        <f>IF(E10=E18,0,W10-W18)</f>
        <v>44944</v>
      </c>
      <c r="X19" s="77">
        <f t="shared" si="2"/>
        <v>30130666</v>
      </c>
      <c r="Y19" s="78">
        <f>+IF(W19&lt;&gt;0,(X19/W19)*100,0)</f>
        <v>67040.46368814525</v>
      </c>
      <c r="Z19" s="79">
        <f t="shared" si="2"/>
        <v>179777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-13236941</v>
      </c>
      <c r="C22" s="86">
        <f>SUM(C19:C21)</f>
        <v>0</v>
      </c>
      <c r="D22" s="87">
        <f aca="true" t="shared" si="3" ref="D22:Z22">SUM(D19:D21)</f>
        <v>179777</v>
      </c>
      <c r="E22" s="88">
        <f t="shared" si="3"/>
        <v>179777</v>
      </c>
      <c r="F22" s="88">
        <f t="shared" si="3"/>
        <v>73769170</v>
      </c>
      <c r="G22" s="88">
        <f t="shared" si="3"/>
        <v>-24794931</v>
      </c>
      <c r="H22" s="88">
        <f t="shared" si="3"/>
        <v>-18798629</v>
      </c>
      <c r="I22" s="88">
        <f t="shared" si="3"/>
        <v>30175610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30175610</v>
      </c>
      <c r="W22" s="88">
        <f t="shared" si="3"/>
        <v>44944</v>
      </c>
      <c r="X22" s="88">
        <f t="shared" si="3"/>
        <v>30130666</v>
      </c>
      <c r="Y22" s="89">
        <f>+IF(W22&lt;&gt;0,(X22/W22)*100,0)</f>
        <v>67040.46368814525</v>
      </c>
      <c r="Z22" s="90">
        <f t="shared" si="3"/>
        <v>179777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-13236941</v>
      </c>
      <c r="C24" s="75">
        <f>SUM(C22:C23)</f>
        <v>0</v>
      </c>
      <c r="D24" s="76">
        <f aca="true" t="shared" si="4" ref="D24:Z24">SUM(D22:D23)</f>
        <v>179777</v>
      </c>
      <c r="E24" s="77">
        <f t="shared" si="4"/>
        <v>179777</v>
      </c>
      <c r="F24" s="77">
        <f t="shared" si="4"/>
        <v>73769170</v>
      </c>
      <c r="G24" s="77">
        <f t="shared" si="4"/>
        <v>-24794931</v>
      </c>
      <c r="H24" s="77">
        <f t="shared" si="4"/>
        <v>-18798629</v>
      </c>
      <c r="I24" s="77">
        <f t="shared" si="4"/>
        <v>30175610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30175610</v>
      </c>
      <c r="W24" s="77">
        <f t="shared" si="4"/>
        <v>44944</v>
      </c>
      <c r="X24" s="77">
        <f t="shared" si="4"/>
        <v>30130666</v>
      </c>
      <c r="Y24" s="78">
        <f>+IF(W24&lt;&gt;0,(X24/W24)*100,0)</f>
        <v>67040.46368814525</v>
      </c>
      <c r="Z24" s="79">
        <f t="shared" si="4"/>
        <v>179777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13275075</v>
      </c>
      <c r="C27" s="22">
        <v>0</v>
      </c>
      <c r="D27" s="99">
        <v>17702113</v>
      </c>
      <c r="E27" s="100">
        <v>17702113</v>
      </c>
      <c r="F27" s="100">
        <v>3477289</v>
      </c>
      <c r="G27" s="100">
        <v>1915324</v>
      </c>
      <c r="H27" s="100">
        <v>2004309</v>
      </c>
      <c r="I27" s="100">
        <v>7396922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7396922</v>
      </c>
      <c r="W27" s="100">
        <v>4425528</v>
      </c>
      <c r="X27" s="100">
        <v>2971394</v>
      </c>
      <c r="Y27" s="101">
        <v>67.14</v>
      </c>
      <c r="Z27" s="102">
        <v>17702113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13275075</v>
      </c>
      <c r="C31" s="19">
        <v>0</v>
      </c>
      <c r="D31" s="59">
        <v>17702113</v>
      </c>
      <c r="E31" s="60">
        <v>17702113</v>
      </c>
      <c r="F31" s="60">
        <v>3477290</v>
      </c>
      <c r="G31" s="60">
        <v>1915324</v>
      </c>
      <c r="H31" s="60">
        <v>2004309</v>
      </c>
      <c r="I31" s="60">
        <v>7396923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7396923</v>
      </c>
      <c r="W31" s="60">
        <v>4425528</v>
      </c>
      <c r="X31" s="60">
        <v>2971395</v>
      </c>
      <c r="Y31" s="61">
        <v>67.14</v>
      </c>
      <c r="Z31" s="62">
        <v>17702113</v>
      </c>
    </row>
    <row r="32" spans="1:26" ht="13.5">
      <c r="A32" s="70" t="s">
        <v>54</v>
      </c>
      <c r="B32" s="22">
        <f>SUM(B28:B31)</f>
        <v>13275075</v>
      </c>
      <c r="C32" s="22">
        <f>SUM(C28:C31)</f>
        <v>0</v>
      </c>
      <c r="D32" s="99">
        <f aca="true" t="shared" si="5" ref="D32:Z32">SUM(D28:D31)</f>
        <v>17702113</v>
      </c>
      <c r="E32" s="100">
        <f t="shared" si="5"/>
        <v>17702113</v>
      </c>
      <c r="F32" s="100">
        <f t="shared" si="5"/>
        <v>3477290</v>
      </c>
      <c r="G32" s="100">
        <f t="shared" si="5"/>
        <v>1915324</v>
      </c>
      <c r="H32" s="100">
        <f t="shared" si="5"/>
        <v>2004309</v>
      </c>
      <c r="I32" s="100">
        <f t="shared" si="5"/>
        <v>7396923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7396923</v>
      </c>
      <c r="W32" s="100">
        <f t="shared" si="5"/>
        <v>4425528</v>
      </c>
      <c r="X32" s="100">
        <f t="shared" si="5"/>
        <v>2971395</v>
      </c>
      <c r="Y32" s="101">
        <f>+IF(W32&lt;&gt;0,(X32/W32)*100,0)</f>
        <v>67.14215795267819</v>
      </c>
      <c r="Z32" s="102">
        <f t="shared" si="5"/>
        <v>17702113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18605318</v>
      </c>
      <c r="C35" s="19">
        <v>0</v>
      </c>
      <c r="D35" s="59">
        <v>77115204</v>
      </c>
      <c r="E35" s="60">
        <v>77115204</v>
      </c>
      <c r="F35" s="60">
        <v>93222290</v>
      </c>
      <c r="G35" s="60">
        <v>75729345</v>
      </c>
      <c r="H35" s="60">
        <v>54958907</v>
      </c>
      <c r="I35" s="60">
        <v>54958907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54958907</v>
      </c>
      <c r="W35" s="60">
        <v>19278801</v>
      </c>
      <c r="X35" s="60">
        <v>35680106</v>
      </c>
      <c r="Y35" s="61">
        <v>185.07</v>
      </c>
      <c r="Z35" s="62">
        <v>77115204</v>
      </c>
    </row>
    <row r="36" spans="1:26" ht="13.5">
      <c r="A36" s="58" t="s">
        <v>57</v>
      </c>
      <c r="B36" s="19">
        <v>176786297</v>
      </c>
      <c r="C36" s="19">
        <v>0</v>
      </c>
      <c r="D36" s="59">
        <v>142726113</v>
      </c>
      <c r="E36" s="60">
        <v>142726113</v>
      </c>
      <c r="F36" s="60">
        <v>180263587</v>
      </c>
      <c r="G36" s="60">
        <v>178910481</v>
      </c>
      <c r="H36" s="60">
        <v>179568179</v>
      </c>
      <c r="I36" s="60">
        <v>179568179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179568179</v>
      </c>
      <c r="W36" s="60">
        <v>35681528</v>
      </c>
      <c r="X36" s="60">
        <v>143886651</v>
      </c>
      <c r="Y36" s="61">
        <v>403.25</v>
      </c>
      <c r="Z36" s="62">
        <v>142726113</v>
      </c>
    </row>
    <row r="37" spans="1:26" ht="13.5">
      <c r="A37" s="58" t="s">
        <v>58</v>
      </c>
      <c r="B37" s="19">
        <v>58835411</v>
      </c>
      <c r="C37" s="19">
        <v>0</v>
      </c>
      <c r="D37" s="59">
        <v>66510617</v>
      </c>
      <c r="E37" s="60">
        <v>66510617</v>
      </c>
      <c r="F37" s="60">
        <v>64178194</v>
      </c>
      <c r="G37" s="60">
        <v>70071663</v>
      </c>
      <c r="H37" s="60">
        <v>68738082</v>
      </c>
      <c r="I37" s="60">
        <v>68738082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68738082</v>
      </c>
      <c r="W37" s="60">
        <v>16627654</v>
      </c>
      <c r="X37" s="60">
        <v>52110428</v>
      </c>
      <c r="Y37" s="61">
        <v>313.4</v>
      </c>
      <c r="Z37" s="62">
        <v>66510617</v>
      </c>
    </row>
    <row r="38" spans="1:26" ht="13.5">
      <c r="A38" s="58" t="s">
        <v>59</v>
      </c>
      <c r="B38" s="19">
        <v>945394</v>
      </c>
      <c r="C38" s="19">
        <v>0</v>
      </c>
      <c r="D38" s="59">
        <v>0</v>
      </c>
      <c r="E38" s="60">
        <v>0</v>
      </c>
      <c r="F38" s="60">
        <v>945394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135610810</v>
      </c>
      <c r="C39" s="19">
        <v>0</v>
      </c>
      <c r="D39" s="59">
        <v>153330700</v>
      </c>
      <c r="E39" s="60">
        <v>153330700</v>
      </c>
      <c r="F39" s="60">
        <v>208362289</v>
      </c>
      <c r="G39" s="60">
        <v>184568163</v>
      </c>
      <c r="H39" s="60">
        <v>165789004</v>
      </c>
      <c r="I39" s="60">
        <v>165789004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165789004</v>
      </c>
      <c r="W39" s="60">
        <v>38332675</v>
      </c>
      <c r="X39" s="60">
        <v>127456329</v>
      </c>
      <c r="Y39" s="61">
        <v>332.5</v>
      </c>
      <c r="Z39" s="62">
        <v>153330700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6211242</v>
      </c>
      <c r="C42" s="19">
        <v>0</v>
      </c>
      <c r="D42" s="59">
        <v>39619283</v>
      </c>
      <c r="E42" s="60">
        <v>39619283</v>
      </c>
      <c r="F42" s="60">
        <v>77662223</v>
      </c>
      <c r="G42" s="60">
        <v>-15145582</v>
      </c>
      <c r="H42" s="60">
        <v>-22406304</v>
      </c>
      <c r="I42" s="60">
        <v>40110337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40110337</v>
      </c>
      <c r="W42" s="60">
        <v>45676739</v>
      </c>
      <c r="X42" s="60">
        <v>-5566402</v>
      </c>
      <c r="Y42" s="61">
        <v>-12.19</v>
      </c>
      <c r="Z42" s="62">
        <v>39619283</v>
      </c>
    </row>
    <row r="43" spans="1:26" ht="13.5">
      <c r="A43" s="58" t="s">
        <v>63</v>
      </c>
      <c r="B43" s="19">
        <v>-11798521</v>
      </c>
      <c r="C43" s="19">
        <v>0</v>
      </c>
      <c r="D43" s="59">
        <v>-17652113</v>
      </c>
      <c r="E43" s="60">
        <v>-17652113</v>
      </c>
      <c r="F43" s="60">
        <v>-3477290</v>
      </c>
      <c r="G43" s="60">
        <v>-1915324</v>
      </c>
      <c r="H43" s="60">
        <v>-2004309</v>
      </c>
      <c r="I43" s="60">
        <v>-7396923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-7396923</v>
      </c>
      <c r="W43" s="60">
        <v>-6032653</v>
      </c>
      <c r="X43" s="60">
        <v>-1364270</v>
      </c>
      <c r="Y43" s="61">
        <v>22.61</v>
      </c>
      <c r="Z43" s="62">
        <v>-17652113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6904717</v>
      </c>
      <c r="C45" s="22">
        <v>0</v>
      </c>
      <c r="D45" s="99">
        <v>33125382</v>
      </c>
      <c r="E45" s="100">
        <v>33125382</v>
      </c>
      <c r="F45" s="100">
        <v>81089650</v>
      </c>
      <c r="G45" s="100">
        <v>64028744</v>
      </c>
      <c r="H45" s="100">
        <v>39618131</v>
      </c>
      <c r="I45" s="100">
        <v>39618131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39618131</v>
      </c>
      <c r="W45" s="100">
        <v>50802298</v>
      </c>
      <c r="X45" s="100">
        <v>-11184167</v>
      </c>
      <c r="Y45" s="101">
        <v>-22.02</v>
      </c>
      <c r="Z45" s="102">
        <v>33125382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516135</v>
      </c>
      <c r="C49" s="52">
        <v>0</v>
      </c>
      <c r="D49" s="129">
        <v>458866</v>
      </c>
      <c r="E49" s="54">
        <v>478905</v>
      </c>
      <c r="F49" s="54">
        <v>0</v>
      </c>
      <c r="G49" s="54">
        <v>0</v>
      </c>
      <c r="H49" s="54">
        <v>0</v>
      </c>
      <c r="I49" s="54">
        <v>560900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1454525</v>
      </c>
      <c r="W49" s="54">
        <v>0</v>
      </c>
      <c r="X49" s="54">
        <v>0</v>
      </c>
      <c r="Y49" s="54">
        <v>0</v>
      </c>
      <c r="Z49" s="130">
        <v>3469331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-39746233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-39746233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>
        <v>633939</v>
      </c>
      <c r="G76" s="34">
        <v>668486</v>
      </c>
      <c r="H76" s="34">
        <v>791953</v>
      </c>
      <c r="I76" s="34">
        <v>2094378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2094378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>
        <v>633939</v>
      </c>
      <c r="G78" s="21">
        <v>668486</v>
      </c>
      <c r="H78" s="21">
        <v>791953</v>
      </c>
      <c r="I78" s="21">
        <v>2094378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2094378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>
        <v>633939</v>
      </c>
      <c r="G83" s="21">
        <v>668486</v>
      </c>
      <c r="H83" s="21">
        <v>791953</v>
      </c>
      <c r="I83" s="21">
        <v>2094378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2094378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247895634</v>
      </c>
      <c r="D5" s="153">
        <f>SUM(D6:D8)</f>
        <v>0</v>
      </c>
      <c r="E5" s="154">
        <f t="shared" si="0"/>
        <v>259746489</v>
      </c>
      <c r="F5" s="100">
        <f t="shared" si="0"/>
        <v>259746489</v>
      </c>
      <c r="G5" s="100">
        <f t="shared" si="0"/>
        <v>98690106</v>
      </c>
      <c r="H5" s="100">
        <f t="shared" si="0"/>
        <v>1735653</v>
      </c>
      <c r="I5" s="100">
        <f t="shared" si="0"/>
        <v>2279543</v>
      </c>
      <c r="J5" s="100">
        <f t="shared" si="0"/>
        <v>102705302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102705302</v>
      </c>
      <c r="X5" s="100">
        <f t="shared" si="0"/>
        <v>64936623</v>
      </c>
      <c r="Y5" s="100">
        <f t="shared" si="0"/>
        <v>37768679</v>
      </c>
      <c r="Z5" s="137">
        <f>+IF(X5&lt;&gt;0,+(Y5/X5)*100,0)</f>
        <v>58.162370100459334</v>
      </c>
      <c r="AA5" s="153">
        <f>SUM(AA6:AA8)</f>
        <v>259746489</v>
      </c>
    </row>
    <row r="6" spans="1:27" ht="13.5">
      <c r="A6" s="138" t="s">
        <v>75</v>
      </c>
      <c r="B6" s="136"/>
      <c r="C6" s="155">
        <v>13239</v>
      </c>
      <c r="D6" s="155"/>
      <c r="E6" s="156">
        <v>24970</v>
      </c>
      <c r="F6" s="60">
        <v>24970</v>
      </c>
      <c r="G6" s="60">
        <v>1826</v>
      </c>
      <c r="H6" s="60"/>
      <c r="I6" s="60">
        <v>2339</v>
      </c>
      <c r="J6" s="60">
        <v>4165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4165</v>
      </c>
      <c r="X6" s="60">
        <v>6243</v>
      </c>
      <c r="Y6" s="60">
        <v>-2078</v>
      </c>
      <c r="Z6" s="140">
        <v>-33.29</v>
      </c>
      <c r="AA6" s="155">
        <v>24970</v>
      </c>
    </row>
    <row r="7" spans="1:27" ht="13.5">
      <c r="A7" s="138" t="s">
        <v>76</v>
      </c>
      <c r="B7" s="136"/>
      <c r="C7" s="157">
        <v>231078511</v>
      </c>
      <c r="D7" s="157"/>
      <c r="E7" s="158">
        <v>238418376</v>
      </c>
      <c r="F7" s="159">
        <v>238418376</v>
      </c>
      <c r="G7" s="159">
        <v>97179064</v>
      </c>
      <c r="H7" s="159">
        <v>202511</v>
      </c>
      <c r="I7" s="159">
        <v>627437</v>
      </c>
      <c r="J7" s="159">
        <v>98009012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98009012</v>
      </c>
      <c r="X7" s="159">
        <v>59604594</v>
      </c>
      <c r="Y7" s="159">
        <v>38404418</v>
      </c>
      <c r="Z7" s="141">
        <v>64.43</v>
      </c>
      <c r="AA7" s="157">
        <v>238418376</v>
      </c>
    </row>
    <row r="8" spans="1:27" ht="13.5">
      <c r="A8" s="138" t="s">
        <v>77</v>
      </c>
      <c r="B8" s="136"/>
      <c r="C8" s="155">
        <v>16803884</v>
      </c>
      <c r="D8" s="155"/>
      <c r="E8" s="156">
        <v>21303143</v>
      </c>
      <c r="F8" s="60">
        <v>21303143</v>
      </c>
      <c r="G8" s="60">
        <v>1509216</v>
      </c>
      <c r="H8" s="60">
        <v>1533142</v>
      </c>
      <c r="I8" s="60">
        <v>1649767</v>
      </c>
      <c r="J8" s="60">
        <v>4692125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4692125</v>
      </c>
      <c r="X8" s="60">
        <v>5325786</v>
      </c>
      <c r="Y8" s="60">
        <v>-633661</v>
      </c>
      <c r="Z8" s="140">
        <v>-11.9</v>
      </c>
      <c r="AA8" s="155">
        <v>21303143</v>
      </c>
    </row>
    <row r="9" spans="1:27" ht="13.5">
      <c r="A9" s="135" t="s">
        <v>78</v>
      </c>
      <c r="B9" s="136"/>
      <c r="C9" s="153">
        <f aca="true" t="shared" si="1" ref="C9:Y9">SUM(C10:C14)</f>
        <v>26176119</v>
      </c>
      <c r="D9" s="153">
        <f>SUM(D10:D14)</f>
        <v>0</v>
      </c>
      <c r="E9" s="154">
        <f t="shared" si="1"/>
        <v>6655989</v>
      </c>
      <c r="F9" s="100">
        <f t="shared" si="1"/>
        <v>6655989</v>
      </c>
      <c r="G9" s="100">
        <f t="shared" si="1"/>
        <v>19491</v>
      </c>
      <c r="H9" s="100">
        <f t="shared" si="1"/>
        <v>17217</v>
      </c>
      <c r="I9" s="100">
        <f t="shared" si="1"/>
        <v>27173</v>
      </c>
      <c r="J9" s="100">
        <f t="shared" si="1"/>
        <v>63881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63881</v>
      </c>
      <c r="X9" s="100">
        <f t="shared" si="1"/>
        <v>1663998</v>
      </c>
      <c r="Y9" s="100">
        <f t="shared" si="1"/>
        <v>-1600117</v>
      </c>
      <c r="Z9" s="137">
        <f>+IF(X9&lt;&gt;0,+(Y9/X9)*100,0)</f>
        <v>-96.16099298196272</v>
      </c>
      <c r="AA9" s="153">
        <f>SUM(AA10:AA14)</f>
        <v>6655989</v>
      </c>
    </row>
    <row r="10" spans="1:27" ht="13.5">
      <c r="A10" s="138" t="s">
        <v>79</v>
      </c>
      <c r="B10" s="136"/>
      <c r="C10" s="155">
        <v>202799</v>
      </c>
      <c r="D10" s="155"/>
      <c r="E10" s="156">
        <v>252942</v>
      </c>
      <c r="F10" s="60">
        <v>252942</v>
      </c>
      <c r="G10" s="60">
        <v>18492</v>
      </c>
      <c r="H10" s="60">
        <v>17217</v>
      </c>
      <c r="I10" s="60">
        <v>20084</v>
      </c>
      <c r="J10" s="60">
        <v>55793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55793</v>
      </c>
      <c r="X10" s="60">
        <v>63236</v>
      </c>
      <c r="Y10" s="60">
        <v>-7443</v>
      </c>
      <c r="Z10" s="140">
        <v>-11.77</v>
      </c>
      <c r="AA10" s="155">
        <v>252942</v>
      </c>
    </row>
    <row r="11" spans="1:27" ht="13.5">
      <c r="A11" s="138" t="s">
        <v>80</v>
      </c>
      <c r="B11" s="136"/>
      <c r="C11" s="155">
        <v>579</v>
      </c>
      <c r="D11" s="155"/>
      <c r="E11" s="156">
        <v>1124</v>
      </c>
      <c r="F11" s="60">
        <v>1124</v>
      </c>
      <c r="G11" s="60">
        <v>53</v>
      </c>
      <c r="H11" s="60"/>
      <c r="I11" s="60">
        <v>189</v>
      </c>
      <c r="J11" s="60">
        <v>242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242</v>
      </c>
      <c r="X11" s="60">
        <v>281</v>
      </c>
      <c r="Y11" s="60">
        <v>-39</v>
      </c>
      <c r="Z11" s="140">
        <v>-13.88</v>
      </c>
      <c r="AA11" s="155">
        <v>1124</v>
      </c>
    </row>
    <row r="12" spans="1:27" ht="13.5">
      <c r="A12" s="138" t="s">
        <v>81</v>
      </c>
      <c r="B12" s="136"/>
      <c r="C12" s="155">
        <v>13847</v>
      </c>
      <c r="D12" s="155"/>
      <c r="E12" s="156">
        <v>27691</v>
      </c>
      <c r="F12" s="60">
        <v>27691</v>
      </c>
      <c r="G12" s="60">
        <v>708</v>
      </c>
      <c r="H12" s="60"/>
      <c r="I12" s="60">
        <v>6635</v>
      </c>
      <c r="J12" s="60">
        <v>7343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7343</v>
      </c>
      <c r="X12" s="60">
        <v>6923</v>
      </c>
      <c r="Y12" s="60">
        <v>420</v>
      </c>
      <c r="Z12" s="140">
        <v>6.07</v>
      </c>
      <c r="AA12" s="155">
        <v>27691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25958894</v>
      </c>
      <c r="D14" s="157"/>
      <c r="E14" s="158">
        <v>6374232</v>
      </c>
      <c r="F14" s="159">
        <v>6374232</v>
      </c>
      <c r="G14" s="159">
        <v>238</v>
      </c>
      <c r="H14" s="159"/>
      <c r="I14" s="159">
        <v>265</v>
      </c>
      <c r="J14" s="159">
        <v>503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503</v>
      </c>
      <c r="X14" s="159">
        <v>1593558</v>
      </c>
      <c r="Y14" s="159">
        <v>-1593055</v>
      </c>
      <c r="Z14" s="141">
        <v>-99.97</v>
      </c>
      <c r="AA14" s="157">
        <v>6374232</v>
      </c>
    </row>
    <row r="15" spans="1:27" ht="13.5">
      <c r="A15" s="135" t="s">
        <v>84</v>
      </c>
      <c r="B15" s="142"/>
      <c r="C15" s="153">
        <f aca="true" t="shared" si="2" ref="C15:Y15">SUM(C16:C18)</f>
        <v>67113992</v>
      </c>
      <c r="D15" s="153">
        <f>SUM(D16:D18)</f>
        <v>0</v>
      </c>
      <c r="E15" s="154">
        <f t="shared" si="2"/>
        <v>84164853</v>
      </c>
      <c r="F15" s="100">
        <f t="shared" si="2"/>
        <v>84164853</v>
      </c>
      <c r="G15" s="100">
        <f t="shared" si="2"/>
        <v>3956</v>
      </c>
      <c r="H15" s="100">
        <f t="shared" si="2"/>
        <v>0</v>
      </c>
      <c r="I15" s="100">
        <f t="shared" si="2"/>
        <v>9861032</v>
      </c>
      <c r="J15" s="100">
        <f t="shared" si="2"/>
        <v>9864988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9864988</v>
      </c>
      <c r="X15" s="100">
        <f t="shared" si="2"/>
        <v>21041214</v>
      </c>
      <c r="Y15" s="100">
        <f t="shared" si="2"/>
        <v>-11176226</v>
      </c>
      <c r="Z15" s="137">
        <f>+IF(X15&lt;&gt;0,+(Y15/X15)*100,0)</f>
        <v>-53.11588010083449</v>
      </c>
      <c r="AA15" s="153">
        <f>SUM(AA16:AA18)</f>
        <v>84164853</v>
      </c>
    </row>
    <row r="16" spans="1:27" ht="13.5">
      <c r="A16" s="138" t="s">
        <v>85</v>
      </c>
      <c r="B16" s="136"/>
      <c r="C16" s="155">
        <v>4945936</v>
      </c>
      <c r="D16" s="155"/>
      <c r="E16" s="156">
        <v>18284473</v>
      </c>
      <c r="F16" s="60">
        <v>18284473</v>
      </c>
      <c r="G16" s="60">
        <v>293</v>
      </c>
      <c r="H16" s="60"/>
      <c r="I16" s="60">
        <v>21</v>
      </c>
      <c r="J16" s="60">
        <v>314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314</v>
      </c>
      <c r="X16" s="60">
        <v>4571118</v>
      </c>
      <c r="Y16" s="60">
        <v>-4570804</v>
      </c>
      <c r="Z16" s="140">
        <v>-99.99</v>
      </c>
      <c r="AA16" s="155">
        <v>18284473</v>
      </c>
    </row>
    <row r="17" spans="1:27" ht="13.5">
      <c r="A17" s="138" t="s">
        <v>86</v>
      </c>
      <c r="B17" s="136"/>
      <c r="C17" s="155">
        <v>62167523</v>
      </c>
      <c r="D17" s="155"/>
      <c r="E17" s="156">
        <v>64979314</v>
      </c>
      <c r="F17" s="60">
        <v>64979314</v>
      </c>
      <c r="G17" s="60">
        <v>3577</v>
      </c>
      <c r="H17" s="60"/>
      <c r="I17" s="60">
        <v>9860985</v>
      </c>
      <c r="J17" s="60">
        <v>9864562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9864562</v>
      </c>
      <c r="X17" s="60">
        <v>16244829</v>
      </c>
      <c r="Y17" s="60">
        <v>-6380267</v>
      </c>
      <c r="Z17" s="140">
        <v>-39.28</v>
      </c>
      <c r="AA17" s="155">
        <v>64979314</v>
      </c>
    </row>
    <row r="18" spans="1:27" ht="13.5">
      <c r="A18" s="138" t="s">
        <v>87</v>
      </c>
      <c r="B18" s="136"/>
      <c r="C18" s="155">
        <v>533</v>
      </c>
      <c r="D18" s="155"/>
      <c r="E18" s="156">
        <v>901066</v>
      </c>
      <c r="F18" s="60">
        <v>901066</v>
      </c>
      <c r="G18" s="60">
        <v>86</v>
      </c>
      <c r="H18" s="60"/>
      <c r="I18" s="60">
        <v>26</v>
      </c>
      <c r="J18" s="60">
        <v>112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112</v>
      </c>
      <c r="X18" s="60">
        <v>225267</v>
      </c>
      <c r="Y18" s="60">
        <v>-225155</v>
      </c>
      <c r="Z18" s="140">
        <v>-99.95</v>
      </c>
      <c r="AA18" s="155">
        <v>901066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341185745</v>
      </c>
      <c r="D25" s="168">
        <f>+D5+D9+D15+D19+D24</f>
        <v>0</v>
      </c>
      <c r="E25" s="169">
        <f t="shared" si="4"/>
        <v>350567331</v>
      </c>
      <c r="F25" s="73">
        <f t="shared" si="4"/>
        <v>350567331</v>
      </c>
      <c r="G25" s="73">
        <f t="shared" si="4"/>
        <v>98713553</v>
      </c>
      <c r="H25" s="73">
        <f t="shared" si="4"/>
        <v>1752870</v>
      </c>
      <c r="I25" s="73">
        <f t="shared" si="4"/>
        <v>12167748</v>
      </c>
      <c r="J25" s="73">
        <f t="shared" si="4"/>
        <v>112634171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112634171</v>
      </c>
      <c r="X25" s="73">
        <f t="shared" si="4"/>
        <v>87641835</v>
      </c>
      <c r="Y25" s="73">
        <f t="shared" si="4"/>
        <v>24992336</v>
      </c>
      <c r="Z25" s="170">
        <f>+IF(X25&lt;&gt;0,+(Y25/X25)*100,0)</f>
        <v>28.51644537109475</v>
      </c>
      <c r="AA25" s="168">
        <f>+AA5+AA9+AA15+AA19+AA24</f>
        <v>350567331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200476958</v>
      </c>
      <c r="D28" s="153">
        <f>SUM(D29:D31)</f>
        <v>0</v>
      </c>
      <c r="E28" s="154">
        <f t="shared" si="5"/>
        <v>182547918</v>
      </c>
      <c r="F28" s="100">
        <f t="shared" si="5"/>
        <v>182547918</v>
      </c>
      <c r="G28" s="100">
        <f t="shared" si="5"/>
        <v>14828564</v>
      </c>
      <c r="H28" s="100">
        <f t="shared" si="5"/>
        <v>14007233</v>
      </c>
      <c r="I28" s="100">
        <f t="shared" si="5"/>
        <v>18188276</v>
      </c>
      <c r="J28" s="100">
        <f t="shared" si="5"/>
        <v>47024073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47024073</v>
      </c>
      <c r="X28" s="100">
        <f t="shared" si="5"/>
        <v>45636981</v>
      </c>
      <c r="Y28" s="100">
        <f t="shared" si="5"/>
        <v>1387092</v>
      </c>
      <c r="Z28" s="137">
        <f>+IF(X28&lt;&gt;0,+(Y28/X28)*100,0)</f>
        <v>3.0394035048023884</v>
      </c>
      <c r="AA28" s="153">
        <f>SUM(AA29:AA31)</f>
        <v>182547918</v>
      </c>
    </row>
    <row r="29" spans="1:27" ht="13.5">
      <c r="A29" s="138" t="s">
        <v>75</v>
      </c>
      <c r="B29" s="136"/>
      <c r="C29" s="155">
        <v>42603239</v>
      </c>
      <c r="D29" s="155"/>
      <c r="E29" s="156">
        <v>41740426</v>
      </c>
      <c r="F29" s="60">
        <v>41740426</v>
      </c>
      <c r="G29" s="60">
        <v>2933882</v>
      </c>
      <c r="H29" s="60">
        <v>3719344</v>
      </c>
      <c r="I29" s="60">
        <v>3912149</v>
      </c>
      <c r="J29" s="60">
        <v>10565375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10565375</v>
      </c>
      <c r="X29" s="60">
        <v>10435107</v>
      </c>
      <c r="Y29" s="60">
        <v>130268</v>
      </c>
      <c r="Z29" s="140">
        <v>1.25</v>
      </c>
      <c r="AA29" s="155">
        <v>41740426</v>
      </c>
    </row>
    <row r="30" spans="1:27" ht="13.5">
      <c r="A30" s="138" t="s">
        <v>76</v>
      </c>
      <c r="B30" s="136"/>
      <c r="C30" s="157">
        <v>56377124</v>
      </c>
      <c r="D30" s="157"/>
      <c r="E30" s="158">
        <v>43629590</v>
      </c>
      <c r="F30" s="159">
        <v>43629590</v>
      </c>
      <c r="G30" s="159">
        <v>4559065</v>
      </c>
      <c r="H30" s="159">
        <v>3424737</v>
      </c>
      <c r="I30" s="159">
        <v>3574308</v>
      </c>
      <c r="J30" s="159">
        <v>11558110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11558110</v>
      </c>
      <c r="X30" s="159">
        <v>10907398</v>
      </c>
      <c r="Y30" s="159">
        <v>650712</v>
      </c>
      <c r="Z30" s="141">
        <v>5.97</v>
      </c>
      <c r="AA30" s="157">
        <v>43629590</v>
      </c>
    </row>
    <row r="31" spans="1:27" ht="13.5">
      <c r="A31" s="138" t="s">
        <v>77</v>
      </c>
      <c r="B31" s="136"/>
      <c r="C31" s="155">
        <v>101496595</v>
      </c>
      <c r="D31" s="155"/>
      <c r="E31" s="156">
        <v>97177902</v>
      </c>
      <c r="F31" s="60">
        <v>97177902</v>
      </c>
      <c r="G31" s="60">
        <v>7335617</v>
      </c>
      <c r="H31" s="60">
        <v>6863152</v>
      </c>
      <c r="I31" s="60">
        <v>10701819</v>
      </c>
      <c r="J31" s="60">
        <v>24900588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24900588</v>
      </c>
      <c r="X31" s="60">
        <v>24294476</v>
      </c>
      <c r="Y31" s="60">
        <v>606112</v>
      </c>
      <c r="Z31" s="140">
        <v>2.49</v>
      </c>
      <c r="AA31" s="155">
        <v>97177902</v>
      </c>
    </row>
    <row r="32" spans="1:27" ht="13.5">
      <c r="A32" s="135" t="s">
        <v>78</v>
      </c>
      <c r="B32" s="136"/>
      <c r="C32" s="153">
        <f aca="true" t="shared" si="6" ref="C32:Y32">SUM(C33:C37)</f>
        <v>65547479</v>
      </c>
      <c r="D32" s="153">
        <f>SUM(D33:D37)</f>
        <v>0</v>
      </c>
      <c r="E32" s="154">
        <f t="shared" si="6"/>
        <v>58612984</v>
      </c>
      <c r="F32" s="100">
        <f t="shared" si="6"/>
        <v>58612984</v>
      </c>
      <c r="G32" s="100">
        <f t="shared" si="6"/>
        <v>4270728</v>
      </c>
      <c r="H32" s="100">
        <f t="shared" si="6"/>
        <v>4266708</v>
      </c>
      <c r="I32" s="100">
        <f t="shared" si="6"/>
        <v>4146099</v>
      </c>
      <c r="J32" s="100">
        <f t="shared" si="6"/>
        <v>12683535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12683535</v>
      </c>
      <c r="X32" s="100">
        <f t="shared" si="6"/>
        <v>14653247</v>
      </c>
      <c r="Y32" s="100">
        <f t="shared" si="6"/>
        <v>-1969712</v>
      </c>
      <c r="Z32" s="137">
        <f>+IF(X32&lt;&gt;0,+(Y32/X32)*100,0)</f>
        <v>-13.442153810687829</v>
      </c>
      <c r="AA32" s="153">
        <f>SUM(AA33:AA37)</f>
        <v>58612984</v>
      </c>
    </row>
    <row r="33" spans="1:27" ht="13.5">
      <c r="A33" s="138" t="s">
        <v>79</v>
      </c>
      <c r="B33" s="136"/>
      <c r="C33" s="155">
        <v>26196712</v>
      </c>
      <c r="D33" s="155"/>
      <c r="E33" s="156">
        <v>27616186</v>
      </c>
      <c r="F33" s="60">
        <v>27616186</v>
      </c>
      <c r="G33" s="60">
        <v>2052339</v>
      </c>
      <c r="H33" s="60">
        <v>2090436</v>
      </c>
      <c r="I33" s="60">
        <v>2117618</v>
      </c>
      <c r="J33" s="60">
        <v>6260393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6260393</v>
      </c>
      <c r="X33" s="60">
        <v>6904047</v>
      </c>
      <c r="Y33" s="60">
        <v>-643654</v>
      </c>
      <c r="Z33" s="140">
        <v>-9.32</v>
      </c>
      <c r="AA33" s="155">
        <v>27616186</v>
      </c>
    </row>
    <row r="34" spans="1:27" ht="13.5">
      <c r="A34" s="138" t="s">
        <v>80</v>
      </c>
      <c r="B34" s="136"/>
      <c r="C34" s="155">
        <v>393160</v>
      </c>
      <c r="D34" s="155"/>
      <c r="E34" s="156">
        <v>532000</v>
      </c>
      <c r="F34" s="60">
        <v>532000</v>
      </c>
      <c r="G34" s="60">
        <v>12713</v>
      </c>
      <c r="H34" s="60">
        <v>9691</v>
      </c>
      <c r="I34" s="60">
        <v>29718</v>
      </c>
      <c r="J34" s="60">
        <v>52122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52122</v>
      </c>
      <c r="X34" s="60">
        <v>133000</v>
      </c>
      <c r="Y34" s="60">
        <v>-80878</v>
      </c>
      <c r="Z34" s="140">
        <v>-60.81</v>
      </c>
      <c r="AA34" s="155">
        <v>532000</v>
      </c>
    </row>
    <row r="35" spans="1:27" ht="13.5">
      <c r="A35" s="138" t="s">
        <v>81</v>
      </c>
      <c r="B35" s="136"/>
      <c r="C35" s="155">
        <v>19503502</v>
      </c>
      <c r="D35" s="155"/>
      <c r="E35" s="156">
        <v>19118630</v>
      </c>
      <c r="F35" s="60">
        <v>19118630</v>
      </c>
      <c r="G35" s="60">
        <v>1777404</v>
      </c>
      <c r="H35" s="60">
        <v>1676624</v>
      </c>
      <c r="I35" s="60">
        <v>1602483</v>
      </c>
      <c r="J35" s="60">
        <v>5056511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5056511</v>
      </c>
      <c r="X35" s="60">
        <v>4779658</v>
      </c>
      <c r="Y35" s="60">
        <v>276853</v>
      </c>
      <c r="Z35" s="140">
        <v>5.79</v>
      </c>
      <c r="AA35" s="155">
        <v>19118630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19454105</v>
      </c>
      <c r="D37" s="157"/>
      <c r="E37" s="158">
        <v>11346168</v>
      </c>
      <c r="F37" s="159">
        <v>11346168</v>
      </c>
      <c r="G37" s="159">
        <v>428272</v>
      </c>
      <c r="H37" s="159">
        <v>489957</v>
      </c>
      <c r="I37" s="159">
        <v>396280</v>
      </c>
      <c r="J37" s="159">
        <v>1314509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1314509</v>
      </c>
      <c r="X37" s="159">
        <v>2836542</v>
      </c>
      <c r="Y37" s="159">
        <v>-1522033</v>
      </c>
      <c r="Z37" s="141">
        <v>-53.66</v>
      </c>
      <c r="AA37" s="157">
        <v>11346168</v>
      </c>
    </row>
    <row r="38" spans="1:27" ht="13.5">
      <c r="A38" s="135" t="s">
        <v>84</v>
      </c>
      <c r="B38" s="142"/>
      <c r="C38" s="153">
        <f aca="true" t="shared" si="7" ref="C38:Y38">SUM(C39:C41)</f>
        <v>88398249</v>
      </c>
      <c r="D38" s="153">
        <f>SUM(D39:D41)</f>
        <v>0</v>
      </c>
      <c r="E38" s="154">
        <f t="shared" si="7"/>
        <v>109226652</v>
      </c>
      <c r="F38" s="100">
        <f t="shared" si="7"/>
        <v>109226652</v>
      </c>
      <c r="G38" s="100">
        <f t="shared" si="7"/>
        <v>5845091</v>
      </c>
      <c r="H38" s="100">
        <f t="shared" si="7"/>
        <v>8273860</v>
      </c>
      <c r="I38" s="100">
        <f t="shared" si="7"/>
        <v>8632002</v>
      </c>
      <c r="J38" s="100">
        <f t="shared" si="7"/>
        <v>22750953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22750953</v>
      </c>
      <c r="X38" s="100">
        <f t="shared" si="7"/>
        <v>27306664</v>
      </c>
      <c r="Y38" s="100">
        <f t="shared" si="7"/>
        <v>-4555711</v>
      </c>
      <c r="Z38" s="137">
        <f>+IF(X38&lt;&gt;0,+(Y38/X38)*100,0)</f>
        <v>-16.68351359214</v>
      </c>
      <c r="AA38" s="153">
        <f>SUM(AA39:AA41)</f>
        <v>109226652</v>
      </c>
    </row>
    <row r="39" spans="1:27" ht="13.5">
      <c r="A39" s="138" t="s">
        <v>85</v>
      </c>
      <c r="B39" s="136"/>
      <c r="C39" s="155">
        <v>21902246</v>
      </c>
      <c r="D39" s="155"/>
      <c r="E39" s="156">
        <v>38712230</v>
      </c>
      <c r="F39" s="60">
        <v>38712230</v>
      </c>
      <c r="G39" s="60">
        <v>1674549</v>
      </c>
      <c r="H39" s="60">
        <v>2560845</v>
      </c>
      <c r="I39" s="60">
        <v>1764093</v>
      </c>
      <c r="J39" s="60">
        <v>5999487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5999487</v>
      </c>
      <c r="X39" s="60">
        <v>9678058</v>
      </c>
      <c r="Y39" s="60">
        <v>-3678571</v>
      </c>
      <c r="Z39" s="140">
        <v>-38.01</v>
      </c>
      <c r="AA39" s="155">
        <v>38712230</v>
      </c>
    </row>
    <row r="40" spans="1:27" ht="13.5">
      <c r="A40" s="138" t="s">
        <v>86</v>
      </c>
      <c r="B40" s="136"/>
      <c r="C40" s="155">
        <v>48213145</v>
      </c>
      <c r="D40" s="155"/>
      <c r="E40" s="156">
        <v>48115332</v>
      </c>
      <c r="F40" s="60">
        <v>48115332</v>
      </c>
      <c r="G40" s="60">
        <v>3739072</v>
      </c>
      <c r="H40" s="60">
        <v>4098963</v>
      </c>
      <c r="I40" s="60">
        <v>5088080</v>
      </c>
      <c r="J40" s="60">
        <v>12926115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12926115</v>
      </c>
      <c r="X40" s="60">
        <v>12028833</v>
      </c>
      <c r="Y40" s="60">
        <v>897282</v>
      </c>
      <c r="Z40" s="140">
        <v>7.46</v>
      </c>
      <c r="AA40" s="155">
        <v>48115332</v>
      </c>
    </row>
    <row r="41" spans="1:27" ht="13.5">
      <c r="A41" s="138" t="s">
        <v>87</v>
      </c>
      <c r="B41" s="136"/>
      <c r="C41" s="155">
        <v>18282858</v>
      </c>
      <c r="D41" s="155"/>
      <c r="E41" s="156">
        <v>22399090</v>
      </c>
      <c r="F41" s="60">
        <v>22399090</v>
      </c>
      <c r="G41" s="60">
        <v>431470</v>
      </c>
      <c r="H41" s="60">
        <v>1614052</v>
      </c>
      <c r="I41" s="60">
        <v>1779829</v>
      </c>
      <c r="J41" s="60">
        <v>3825351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3825351</v>
      </c>
      <c r="X41" s="60">
        <v>5599773</v>
      </c>
      <c r="Y41" s="60">
        <v>-1774422</v>
      </c>
      <c r="Z41" s="140">
        <v>-31.69</v>
      </c>
      <c r="AA41" s="155">
        <v>22399090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354422686</v>
      </c>
      <c r="D48" s="168">
        <f>+D28+D32+D38+D42+D47</f>
        <v>0</v>
      </c>
      <c r="E48" s="169">
        <f t="shared" si="9"/>
        <v>350387554</v>
      </c>
      <c r="F48" s="73">
        <f t="shared" si="9"/>
        <v>350387554</v>
      </c>
      <c r="G48" s="73">
        <f t="shared" si="9"/>
        <v>24944383</v>
      </c>
      <c r="H48" s="73">
        <f t="shared" si="9"/>
        <v>26547801</v>
      </c>
      <c r="I48" s="73">
        <f t="shared" si="9"/>
        <v>30966377</v>
      </c>
      <c r="J48" s="73">
        <f t="shared" si="9"/>
        <v>82458561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82458561</v>
      </c>
      <c r="X48" s="73">
        <f t="shared" si="9"/>
        <v>87596892</v>
      </c>
      <c r="Y48" s="73">
        <f t="shared" si="9"/>
        <v>-5138331</v>
      </c>
      <c r="Z48" s="170">
        <f>+IF(X48&lt;&gt;0,+(Y48/X48)*100,0)</f>
        <v>-5.8658827758409515</v>
      </c>
      <c r="AA48" s="168">
        <f>+AA28+AA32+AA38+AA42+AA47</f>
        <v>350387554</v>
      </c>
    </row>
    <row r="49" spans="1:27" ht="13.5">
      <c r="A49" s="148" t="s">
        <v>49</v>
      </c>
      <c r="B49" s="149"/>
      <c r="C49" s="171">
        <f aca="true" t="shared" si="10" ref="C49:Y49">+C25-C48</f>
        <v>-13236941</v>
      </c>
      <c r="D49" s="171">
        <f>+D25-D48</f>
        <v>0</v>
      </c>
      <c r="E49" s="172">
        <f t="shared" si="10"/>
        <v>179777</v>
      </c>
      <c r="F49" s="173">
        <f t="shared" si="10"/>
        <v>179777</v>
      </c>
      <c r="G49" s="173">
        <f t="shared" si="10"/>
        <v>73769170</v>
      </c>
      <c r="H49" s="173">
        <f t="shared" si="10"/>
        <v>-24794931</v>
      </c>
      <c r="I49" s="173">
        <f t="shared" si="10"/>
        <v>-18798629</v>
      </c>
      <c r="J49" s="173">
        <f t="shared" si="10"/>
        <v>30175610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30175610</v>
      </c>
      <c r="X49" s="173">
        <f>IF(F25=F48,0,X25-X48)</f>
        <v>44943</v>
      </c>
      <c r="Y49" s="173">
        <f t="shared" si="10"/>
        <v>30130667</v>
      </c>
      <c r="Z49" s="174">
        <f>+IF(X49&lt;&gt;0,+(Y49/X49)*100,0)</f>
        <v>67041.95759072603</v>
      </c>
      <c r="AA49" s="171">
        <f>+AA25-AA48</f>
        <v>179777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7926622</v>
      </c>
      <c r="D12" s="155">
        <v>0</v>
      </c>
      <c r="E12" s="156">
        <v>9103570</v>
      </c>
      <c r="F12" s="60">
        <v>9103570</v>
      </c>
      <c r="G12" s="60">
        <v>688569</v>
      </c>
      <c r="H12" s="60">
        <v>720981</v>
      </c>
      <c r="I12" s="60">
        <v>835254</v>
      </c>
      <c r="J12" s="60">
        <v>2244804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2244804</v>
      </c>
      <c r="X12" s="60">
        <v>2275893</v>
      </c>
      <c r="Y12" s="60">
        <v>-31089</v>
      </c>
      <c r="Z12" s="140">
        <v>-1.37</v>
      </c>
      <c r="AA12" s="155">
        <v>9103570</v>
      </c>
    </row>
    <row r="13" spans="1:27" ht="13.5">
      <c r="A13" s="181" t="s">
        <v>109</v>
      </c>
      <c r="B13" s="185"/>
      <c r="C13" s="155">
        <v>2115595</v>
      </c>
      <c r="D13" s="155">
        <v>0</v>
      </c>
      <c r="E13" s="156">
        <v>2060000</v>
      </c>
      <c r="F13" s="60">
        <v>2060000</v>
      </c>
      <c r="G13" s="60">
        <v>107940</v>
      </c>
      <c r="H13" s="60">
        <v>79516</v>
      </c>
      <c r="I13" s="60">
        <v>520131</v>
      </c>
      <c r="J13" s="60">
        <v>707587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707587</v>
      </c>
      <c r="X13" s="60">
        <v>515000</v>
      </c>
      <c r="Y13" s="60">
        <v>192587</v>
      </c>
      <c r="Z13" s="140">
        <v>37.4</v>
      </c>
      <c r="AA13" s="155">
        <v>2060000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62151875</v>
      </c>
      <c r="D17" s="155">
        <v>0</v>
      </c>
      <c r="E17" s="156">
        <v>65854802</v>
      </c>
      <c r="F17" s="60">
        <v>65854802</v>
      </c>
      <c r="G17" s="60">
        <v>0</v>
      </c>
      <c r="H17" s="60">
        <v>0</v>
      </c>
      <c r="I17" s="60">
        <v>9857066</v>
      </c>
      <c r="J17" s="60">
        <v>9857066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9857066</v>
      </c>
      <c r="X17" s="60">
        <v>16463701</v>
      </c>
      <c r="Y17" s="60">
        <v>-6606635</v>
      </c>
      <c r="Z17" s="140">
        <v>-40.13</v>
      </c>
      <c r="AA17" s="155">
        <v>65854802</v>
      </c>
    </row>
    <row r="18" spans="1:27" ht="13.5">
      <c r="A18" s="183" t="s">
        <v>114</v>
      </c>
      <c r="B18" s="182"/>
      <c r="C18" s="155">
        <v>7246453</v>
      </c>
      <c r="D18" s="155">
        <v>0</v>
      </c>
      <c r="E18" s="156">
        <v>7307390</v>
      </c>
      <c r="F18" s="60">
        <v>7307390</v>
      </c>
      <c r="G18" s="60">
        <v>561991</v>
      </c>
      <c r="H18" s="60">
        <v>542098</v>
      </c>
      <c r="I18" s="60">
        <v>567746</v>
      </c>
      <c r="J18" s="60">
        <v>1671835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1671835</v>
      </c>
      <c r="X18" s="60">
        <v>1826848</v>
      </c>
      <c r="Y18" s="60">
        <v>-155013</v>
      </c>
      <c r="Z18" s="140">
        <v>-8.49</v>
      </c>
      <c r="AA18" s="155">
        <v>7307390</v>
      </c>
    </row>
    <row r="19" spans="1:27" ht="13.5">
      <c r="A19" s="181" t="s">
        <v>34</v>
      </c>
      <c r="B19" s="185"/>
      <c r="C19" s="155">
        <v>259626688</v>
      </c>
      <c r="D19" s="155">
        <v>0</v>
      </c>
      <c r="E19" s="156">
        <v>260552000</v>
      </c>
      <c r="F19" s="60">
        <v>260552000</v>
      </c>
      <c r="G19" s="60">
        <v>97055000</v>
      </c>
      <c r="H19" s="60">
        <v>61000</v>
      </c>
      <c r="I19" s="60">
        <v>61000</v>
      </c>
      <c r="J19" s="60">
        <v>97177000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97177000</v>
      </c>
      <c r="X19" s="60">
        <v>65138000</v>
      </c>
      <c r="Y19" s="60">
        <v>32039000</v>
      </c>
      <c r="Z19" s="140">
        <v>49.19</v>
      </c>
      <c r="AA19" s="155">
        <v>260552000</v>
      </c>
    </row>
    <row r="20" spans="1:27" ht="13.5">
      <c r="A20" s="181" t="s">
        <v>35</v>
      </c>
      <c r="B20" s="185"/>
      <c r="C20" s="155">
        <v>2282472</v>
      </c>
      <c r="D20" s="155">
        <v>0</v>
      </c>
      <c r="E20" s="156">
        <v>5589569</v>
      </c>
      <c r="F20" s="54">
        <v>5589569</v>
      </c>
      <c r="G20" s="54">
        <v>294705</v>
      </c>
      <c r="H20" s="54">
        <v>349275</v>
      </c>
      <c r="I20" s="54">
        <v>289935</v>
      </c>
      <c r="J20" s="54">
        <v>933915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933915</v>
      </c>
      <c r="X20" s="54">
        <v>1397392</v>
      </c>
      <c r="Y20" s="54">
        <v>-463477</v>
      </c>
      <c r="Z20" s="184">
        <v>-33.17</v>
      </c>
      <c r="AA20" s="130">
        <v>5589569</v>
      </c>
    </row>
    <row r="21" spans="1:27" ht="13.5">
      <c r="A21" s="181" t="s">
        <v>115</v>
      </c>
      <c r="B21" s="185"/>
      <c r="C21" s="155">
        <v>-163960</v>
      </c>
      <c r="D21" s="155">
        <v>0</v>
      </c>
      <c r="E21" s="156">
        <v>100000</v>
      </c>
      <c r="F21" s="60">
        <v>100000</v>
      </c>
      <c r="G21" s="60">
        <v>5348</v>
      </c>
      <c r="H21" s="60">
        <v>0</v>
      </c>
      <c r="I21" s="82">
        <v>36616</v>
      </c>
      <c r="J21" s="60">
        <v>41964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41964</v>
      </c>
      <c r="X21" s="60">
        <v>25000</v>
      </c>
      <c r="Y21" s="60">
        <v>16964</v>
      </c>
      <c r="Z21" s="140">
        <v>67.86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341185745</v>
      </c>
      <c r="D22" s="188">
        <f>SUM(D5:D21)</f>
        <v>0</v>
      </c>
      <c r="E22" s="189">
        <f t="shared" si="0"/>
        <v>350567331</v>
      </c>
      <c r="F22" s="190">
        <f t="shared" si="0"/>
        <v>350567331</v>
      </c>
      <c r="G22" s="190">
        <f t="shared" si="0"/>
        <v>98713553</v>
      </c>
      <c r="H22" s="190">
        <f t="shared" si="0"/>
        <v>1752870</v>
      </c>
      <c r="I22" s="190">
        <f t="shared" si="0"/>
        <v>12167748</v>
      </c>
      <c r="J22" s="190">
        <f t="shared" si="0"/>
        <v>112634171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112634171</v>
      </c>
      <c r="X22" s="190">
        <f t="shared" si="0"/>
        <v>87641834</v>
      </c>
      <c r="Y22" s="190">
        <f t="shared" si="0"/>
        <v>24992337</v>
      </c>
      <c r="Z22" s="191">
        <f>+IF(X22&lt;&gt;0,+(Y22/X22)*100,0)</f>
        <v>28.516446837477183</v>
      </c>
      <c r="AA22" s="188">
        <f>SUM(AA5:AA21)</f>
        <v>350567331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202849143</v>
      </c>
      <c r="D25" s="155">
        <v>0</v>
      </c>
      <c r="E25" s="156">
        <v>195544243</v>
      </c>
      <c r="F25" s="60">
        <v>195544243</v>
      </c>
      <c r="G25" s="60">
        <v>16137213</v>
      </c>
      <c r="H25" s="60">
        <v>16997697</v>
      </c>
      <c r="I25" s="60">
        <v>17493091</v>
      </c>
      <c r="J25" s="60">
        <v>50628001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50628001</v>
      </c>
      <c r="X25" s="60">
        <v>48886061</v>
      </c>
      <c r="Y25" s="60">
        <v>1741940</v>
      </c>
      <c r="Z25" s="140">
        <v>3.56</v>
      </c>
      <c r="AA25" s="155">
        <v>195544243</v>
      </c>
    </row>
    <row r="26" spans="1:27" ht="13.5">
      <c r="A26" s="183" t="s">
        <v>38</v>
      </c>
      <c r="B26" s="182"/>
      <c r="C26" s="155">
        <v>10284043</v>
      </c>
      <c r="D26" s="155">
        <v>0</v>
      </c>
      <c r="E26" s="156">
        <v>10579993</v>
      </c>
      <c r="F26" s="60">
        <v>10579993</v>
      </c>
      <c r="G26" s="60">
        <v>827022</v>
      </c>
      <c r="H26" s="60">
        <v>815630</v>
      </c>
      <c r="I26" s="60">
        <v>875959</v>
      </c>
      <c r="J26" s="60">
        <v>2518611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2518611</v>
      </c>
      <c r="X26" s="60">
        <v>2644998</v>
      </c>
      <c r="Y26" s="60">
        <v>-126387</v>
      </c>
      <c r="Z26" s="140">
        <v>-4.78</v>
      </c>
      <c r="AA26" s="155">
        <v>10579993</v>
      </c>
    </row>
    <row r="27" spans="1:27" ht="13.5">
      <c r="A27" s="183" t="s">
        <v>118</v>
      </c>
      <c r="B27" s="182"/>
      <c r="C27" s="155">
        <v>125855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26516627</v>
      </c>
      <c r="D28" s="155">
        <v>0</v>
      </c>
      <c r="E28" s="156">
        <v>23265556</v>
      </c>
      <c r="F28" s="60">
        <v>23265556</v>
      </c>
      <c r="G28" s="60">
        <v>0</v>
      </c>
      <c r="H28" s="60">
        <v>2237435</v>
      </c>
      <c r="I28" s="60">
        <v>2353181</v>
      </c>
      <c r="J28" s="60">
        <v>4590616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4590616</v>
      </c>
      <c r="X28" s="60">
        <v>5816389</v>
      </c>
      <c r="Y28" s="60">
        <v>-1225773</v>
      </c>
      <c r="Z28" s="140">
        <v>-21.07</v>
      </c>
      <c r="AA28" s="155">
        <v>23265556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41315422</v>
      </c>
      <c r="D32" s="155">
        <v>0</v>
      </c>
      <c r="E32" s="156">
        <v>39560241</v>
      </c>
      <c r="F32" s="60">
        <v>39560241</v>
      </c>
      <c r="G32" s="60">
        <v>1772835</v>
      </c>
      <c r="H32" s="60">
        <v>2050182</v>
      </c>
      <c r="I32" s="60">
        <v>4561081</v>
      </c>
      <c r="J32" s="60">
        <v>8384098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8384098</v>
      </c>
      <c r="X32" s="60">
        <v>9890060</v>
      </c>
      <c r="Y32" s="60">
        <v>-1505962</v>
      </c>
      <c r="Z32" s="140">
        <v>-15.23</v>
      </c>
      <c r="AA32" s="155">
        <v>39560241</v>
      </c>
    </row>
    <row r="33" spans="1:27" ht="13.5">
      <c r="A33" s="183" t="s">
        <v>42</v>
      </c>
      <c r="B33" s="182"/>
      <c r="C33" s="155">
        <v>5221646</v>
      </c>
      <c r="D33" s="155">
        <v>0</v>
      </c>
      <c r="E33" s="156">
        <v>16013158</v>
      </c>
      <c r="F33" s="60">
        <v>16013158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4003290</v>
      </c>
      <c r="Y33" s="60">
        <v>-4003290</v>
      </c>
      <c r="Z33" s="140">
        <v>-100</v>
      </c>
      <c r="AA33" s="155">
        <v>16013158</v>
      </c>
    </row>
    <row r="34" spans="1:27" ht="13.5">
      <c r="A34" s="183" t="s">
        <v>43</v>
      </c>
      <c r="B34" s="182"/>
      <c r="C34" s="155">
        <v>68109950</v>
      </c>
      <c r="D34" s="155">
        <v>0</v>
      </c>
      <c r="E34" s="156">
        <v>65424363</v>
      </c>
      <c r="F34" s="60">
        <v>65424363</v>
      </c>
      <c r="G34" s="60">
        <v>6207313</v>
      </c>
      <c r="H34" s="60">
        <v>4446857</v>
      </c>
      <c r="I34" s="60">
        <v>5683065</v>
      </c>
      <c r="J34" s="60">
        <v>16337235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16337235</v>
      </c>
      <c r="X34" s="60">
        <v>16356091</v>
      </c>
      <c r="Y34" s="60">
        <v>-18856</v>
      </c>
      <c r="Z34" s="140">
        <v>-0.12</v>
      </c>
      <c r="AA34" s="155">
        <v>65424363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354422686</v>
      </c>
      <c r="D36" s="188">
        <f>SUM(D25:D35)</f>
        <v>0</v>
      </c>
      <c r="E36" s="189">
        <f t="shared" si="1"/>
        <v>350387554</v>
      </c>
      <c r="F36" s="190">
        <f t="shared" si="1"/>
        <v>350387554</v>
      </c>
      <c r="G36" s="190">
        <f t="shared" si="1"/>
        <v>24944383</v>
      </c>
      <c r="H36" s="190">
        <f t="shared" si="1"/>
        <v>26547801</v>
      </c>
      <c r="I36" s="190">
        <f t="shared" si="1"/>
        <v>30966377</v>
      </c>
      <c r="J36" s="190">
        <f t="shared" si="1"/>
        <v>82458561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82458561</v>
      </c>
      <c r="X36" s="190">
        <f t="shared" si="1"/>
        <v>87596889</v>
      </c>
      <c r="Y36" s="190">
        <f t="shared" si="1"/>
        <v>-5138328</v>
      </c>
      <c r="Z36" s="191">
        <f>+IF(X36&lt;&gt;0,+(Y36/X36)*100,0)</f>
        <v>-5.865879551955321</v>
      </c>
      <c r="AA36" s="188">
        <f>SUM(AA25:AA35)</f>
        <v>350387554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-13236941</v>
      </c>
      <c r="D38" s="199">
        <f>+D22-D36</f>
        <v>0</v>
      </c>
      <c r="E38" s="200">
        <f t="shared" si="2"/>
        <v>179777</v>
      </c>
      <c r="F38" s="106">
        <f t="shared" si="2"/>
        <v>179777</v>
      </c>
      <c r="G38" s="106">
        <f t="shared" si="2"/>
        <v>73769170</v>
      </c>
      <c r="H38" s="106">
        <f t="shared" si="2"/>
        <v>-24794931</v>
      </c>
      <c r="I38" s="106">
        <f t="shared" si="2"/>
        <v>-18798629</v>
      </c>
      <c r="J38" s="106">
        <f t="shared" si="2"/>
        <v>30175610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30175610</v>
      </c>
      <c r="X38" s="106">
        <f>IF(F22=F36,0,X22-X36)</f>
        <v>44945</v>
      </c>
      <c r="Y38" s="106">
        <f t="shared" si="2"/>
        <v>30130665</v>
      </c>
      <c r="Z38" s="201">
        <f>+IF(X38&lt;&gt;0,+(Y38/X38)*100,0)</f>
        <v>67038.96985204138</v>
      </c>
      <c r="AA38" s="199">
        <f>+AA22-AA36</f>
        <v>179777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-13236941</v>
      </c>
      <c r="D42" s="206">
        <f>SUM(D38:D41)</f>
        <v>0</v>
      </c>
      <c r="E42" s="207">
        <f t="shared" si="3"/>
        <v>179777</v>
      </c>
      <c r="F42" s="88">
        <f t="shared" si="3"/>
        <v>179777</v>
      </c>
      <c r="G42" s="88">
        <f t="shared" si="3"/>
        <v>73769170</v>
      </c>
      <c r="H42" s="88">
        <f t="shared" si="3"/>
        <v>-24794931</v>
      </c>
      <c r="I42" s="88">
        <f t="shared" si="3"/>
        <v>-18798629</v>
      </c>
      <c r="J42" s="88">
        <f t="shared" si="3"/>
        <v>30175610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30175610</v>
      </c>
      <c r="X42" s="88">
        <f t="shared" si="3"/>
        <v>44945</v>
      </c>
      <c r="Y42" s="88">
        <f t="shared" si="3"/>
        <v>30130665</v>
      </c>
      <c r="Z42" s="208">
        <f>+IF(X42&lt;&gt;0,+(Y42/X42)*100,0)</f>
        <v>67038.96985204138</v>
      </c>
      <c r="AA42" s="206">
        <f>SUM(AA38:AA41)</f>
        <v>179777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-13236941</v>
      </c>
      <c r="D44" s="210">
        <f>+D42-D43</f>
        <v>0</v>
      </c>
      <c r="E44" s="211">
        <f t="shared" si="4"/>
        <v>179777</v>
      </c>
      <c r="F44" s="77">
        <f t="shared" si="4"/>
        <v>179777</v>
      </c>
      <c r="G44" s="77">
        <f t="shared" si="4"/>
        <v>73769170</v>
      </c>
      <c r="H44" s="77">
        <f t="shared" si="4"/>
        <v>-24794931</v>
      </c>
      <c r="I44" s="77">
        <f t="shared" si="4"/>
        <v>-18798629</v>
      </c>
      <c r="J44" s="77">
        <f t="shared" si="4"/>
        <v>30175610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30175610</v>
      </c>
      <c r="X44" s="77">
        <f t="shared" si="4"/>
        <v>44945</v>
      </c>
      <c r="Y44" s="77">
        <f t="shared" si="4"/>
        <v>30130665</v>
      </c>
      <c r="Z44" s="212">
        <f>+IF(X44&lt;&gt;0,+(Y44/X44)*100,0)</f>
        <v>67038.96985204138</v>
      </c>
      <c r="AA44" s="210">
        <f>+AA42-AA43</f>
        <v>179777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-13236941</v>
      </c>
      <c r="D46" s="206">
        <f>SUM(D44:D45)</f>
        <v>0</v>
      </c>
      <c r="E46" s="207">
        <f t="shared" si="5"/>
        <v>179777</v>
      </c>
      <c r="F46" s="88">
        <f t="shared" si="5"/>
        <v>179777</v>
      </c>
      <c r="G46" s="88">
        <f t="shared" si="5"/>
        <v>73769170</v>
      </c>
      <c r="H46" s="88">
        <f t="shared" si="5"/>
        <v>-24794931</v>
      </c>
      <c r="I46" s="88">
        <f t="shared" si="5"/>
        <v>-18798629</v>
      </c>
      <c r="J46" s="88">
        <f t="shared" si="5"/>
        <v>30175610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30175610</v>
      </c>
      <c r="X46" s="88">
        <f t="shared" si="5"/>
        <v>44945</v>
      </c>
      <c r="Y46" s="88">
        <f t="shared" si="5"/>
        <v>30130665</v>
      </c>
      <c r="Z46" s="208">
        <f>+IF(X46&lt;&gt;0,+(Y46/X46)*100,0)</f>
        <v>67038.96985204138</v>
      </c>
      <c r="AA46" s="206">
        <f>SUM(AA44:AA45)</f>
        <v>179777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-13236941</v>
      </c>
      <c r="D48" s="217">
        <f>SUM(D46:D47)</f>
        <v>0</v>
      </c>
      <c r="E48" s="218">
        <f t="shared" si="6"/>
        <v>179777</v>
      </c>
      <c r="F48" s="219">
        <f t="shared" si="6"/>
        <v>179777</v>
      </c>
      <c r="G48" s="219">
        <f t="shared" si="6"/>
        <v>73769170</v>
      </c>
      <c r="H48" s="220">
        <f t="shared" si="6"/>
        <v>-24794931</v>
      </c>
      <c r="I48" s="220">
        <f t="shared" si="6"/>
        <v>-18798629</v>
      </c>
      <c r="J48" s="220">
        <f t="shared" si="6"/>
        <v>30175610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30175610</v>
      </c>
      <c r="X48" s="220">
        <f t="shared" si="6"/>
        <v>44945</v>
      </c>
      <c r="Y48" s="220">
        <f t="shared" si="6"/>
        <v>30130665</v>
      </c>
      <c r="Z48" s="221">
        <f>+IF(X48&lt;&gt;0,+(Y48/X48)*100,0)</f>
        <v>67038.96985204138</v>
      </c>
      <c r="AA48" s="222">
        <f>SUM(AA46:AA47)</f>
        <v>179777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12864119</v>
      </c>
      <c r="D5" s="153">
        <f>SUM(D6:D8)</f>
        <v>0</v>
      </c>
      <c r="E5" s="154">
        <f t="shared" si="0"/>
        <v>12261053</v>
      </c>
      <c r="F5" s="100">
        <f t="shared" si="0"/>
        <v>12261053</v>
      </c>
      <c r="G5" s="100">
        <f t="shared" si="0"/>
        <v>3477289</v>
      </c>
      <c r="H5" s="100">
        <f t="shared" si="0"/>
        <v>1029488</v>
      </c>
      <c r="I5" s="100">
        <f t="shared" si="0"/>
        <v>1517409</v>
      </c>
      <c r="J5" s="100">
        <f t="shared" si="0"/>
        <v>6024186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6024186</v>
      </c>
      <c r="X5" s="100">
        <f t="shared" si="0"/>
        <v>3065263</v>
      </c>
      <c r="Y5" s="100">
        <f t="shared" si="0"/>
        <v>2958923</v>
      </c>
      <c r="Z5" s="137">
        <f>+IF(X5&lt;&gt;0,+(Y5/X5)*100,0)</f>
        <v>96.53080339272682</v>
      </c>
      <c r="AA5" s="153">
        <f>SUM(AA6:AA8)</f>
        <v>12261053</v>
      </c>
    </row>
    <row r="6" spans="1:27" ht="13.5">
      <c r="A6" s="138" t="s">
        <v>75</v>
      </c>
      <c r="B6" s="136"/>
      <c r="C6" s="155">
        <v>165808</v>
      </c>
      <c r="D6" s="155"/>
      <c r="E6" s="156">
        <v>490000</v>
      </c>
      <c r="F6" s="60">
        <v>490000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122500</v>
      </c>
      <c r="Y6" s="60">
        <v>-122500</v>
      </c>
      <c r="Z6" s="140">
        <v>-100</v>
      </c>
      <c r="AA6" s="62">
        <v>490000</v>
      </c>
    </row>
    <row r="7" spans="1:27" ht="13.5">
      <c r="A7" s="138" t="s">
        <v>76</v>
      </c>
      <c r="B7" s="136"/>
      <c r="C7" s="157">
        <v>56949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12641362</v>
      </c>
      <c r="D8" s="155"/>
      <c r="E8" s="156">
        <v>11771053</v>
      </c>
      <c r="F8" s="60">
        <v>11771053</v>
      </c>
      <c r="G8" s="60">
        <v>3477289</v>
      </c>
      <c r="H8" s="60">
        <v>1029488</v>
      </c>
      <c r="I8" s="60">
        <v>1517409</v>
      </c>
      <c r="J8" s="60">
        <v>6024186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6024186</v>
      </c>
      <c r="X8" s="60">
        <v>2942763</v>
      </c>
      <c r="Y8" s="60">
        <v>3081423</v>
      </c>
      <c r="Z8" s="140">
        <v>104.71</v>
      </c>
      <c r="AA8" s="62">
        <v>11771053</v>
      </c>
    </row>
    <row r="9" spans="1:27" ht="13.5">
      <c r="A9" s="135" t="s">
        <v>78</v>
      </c>
      <c r="B9" s="136"/>
      <c r="C9" s="153">
        <f aca="true" t="shared" si="1" ref="C9:Y9">SUM(C10:C14)</f>
        <v>122358</v>
      </c>
      <c r="D9" s="153">
        <f>SUM(D10:D14)</f>
        <v>0</v>
      </c>
      <c r="E9" s="154">
        <f t="shared" si="1"/>
        <v>1300000</v>
      </c>
      <c r="F9" s="100">
        <f t="shared" si="1"/>
        <v>1300000</v>
      </c>
      <c r="G9" s="100">
        <f t="shared" si="1"/>
        <v>0</v>
      </c>
      <c r="H9" s="100">
        <f t="shared" si="1"/>
        <v>559136</v>
      </c>
      <c r="I9" s="100">
        <f t="shared" si="1"/>
        <v>0</v>
      </c>
      <c r="J9" s="100">
        <f t="shared" si="1"/>
        <v>559136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559136</v>
      </c>
      <c r="X9" s="100">
        <f t="shared" si="1"/>
        <v>325000</v>
      </c>
      <c r="Y9" s="100">
        <f t="shared" si="1"/>
        <v>234136</v>
      </c>
      <c r="Z9" s="137">
        <f>+IF(X9&lt;&gt;0,+(Y9/X9)*100,0)</f>
        <v>72.04184615384615</v>
      </c>
      <c r="AA9" s="102">
        <f>SUM(AA10:AA14)</f>
        <v>1300000</v>
      </c>
    </row>
    <row r="10" spans="1:27" ht="13.5">
      <c r="A10" s="138" t="s">
        <v>79</v>
      </c>
      <c r="B10" s="136"/>
      <c r="C10" s="155">
        <v>48660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1300000</v>
      </c>
      <c r="F11" s="60">
        <v>1300000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325000</v>
      </c>
      <c r="Y11" s="60">
        <v>-325000</v>
      </c>
      <c r="Z11" s="140">
        <v>-100</v>
      </c>
      <c r="AA11" s="62">
        <v>1300000</v>
      </c>
    </row>
    <row r="12" spans="1:27" ht="13.5">
      <c r="A12" s="138" t="s">
        <v>81</v>
      </c>
      <c r="B12" s="136"/>
      <c r="C12" s="155">
        <v>71198</v>
      </c>
      <c r="D12" s="155"/>
      <c r="E12" s="156"/>
      <c r="F12" s="60"/>
      <c r="G12" s="60"/>
      <c r="H12" s="60">
        <v>559136</v>
      </c>
      <c r="I12" s="60"/>
      <c r="J12" s="60">
        <v>559136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559136</v>
      </c>
      <c r="X12" s="60"/>
      <c r="Y12" s="60">
        <v>559136</v>
      </c>
      <c r="Z12" s="140"/>
      <c r="AA12" s="62"/>
    </row>
    <row r="13" spans="1:27" ht="13.5">
      <c r="A13" s="138" t="s">
        <v>82</v>
      </c>
      <c r="B13" s="136"/>
      <c r="C13" s="155">
        <v>2500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234240</v>
      </c>
      <c r="D15" s="153">
        <f>SUM(D16:D18)</f>
        <v>0</v>
      </c>
      <c r="E15" s="154">
        <f t="shared" si="2"/>
        <v>4141060</v>
      </c>
      <c r="F15" s="100">
        <f t="shared" si="2"/>
        <v>4141060</v>
      </c>
      <c r="G15" s="100">
        <f t="shared" si="2"/>
        <v>0</v>
      </c>
      <c r="H15" s="100">
        <f t="shared" si="2"/>
        <v>326700</v>
      </c>
      <c r="I15" s="100">
        <f t="shared" si="2"/>
        <v>486900</v>
      </c>
      <c r="J15" s="100">
        <f t="shared" si="2"/>
        <v>813600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813600</v>
      </c>
      <c r="X15" s="100">
        <f t="shared" si="2"/>
        <v>1035265</v>
      </c>
      <c r="Y15" s="100">
        <f t="shared" si="2"/>
        <v>-221665</v>
      </c>
      <c r="Z15" s="137">
        <f>+IF(X15&lt;&gt;0,+(Y15/X15)*100,0)</f>
        <v>-21.4114260599943</v>
      </c>
      <c r="AA15" s="102">
        <f>SUM(AA16:AA18)</f>
        <v>4141060</v>
      </c>
    </row>
    <row r="16" spans="1:27" ht="13.5">
      <c r="A16" s="138" t="s">
        <v>85</v>
      </c>
      <c r="B16" s="136"/>
      <c r="C16" s="155">
        <v>98577</v>
      </c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250000</v>
      </c>
      <c r="Y16" s="60">
        <v>-250000</v>
      </c>
      <c r="Z16" s="140">
        <v>-100</v>
      </c>
      <c r="AA16" s="62">
        <v>1000000</v>
      </c>
    </row>
    <row r="17" spans="1:27" ht="13.5">
      <c r="A17" s="138" t="s">
        <v>86</v>
      </c>
      <c r="B17" s="136"/>
      <c r="C17" s="155">
        <v>128208</v>
      </c>
      <c r="D17" s="155"/>
      <c r="E17" s="156">
        <v>3141060</v>
      </c>
      <c r="F17" s="60">
        <v>3141060</v>
      </c>
      <c r="G17" s="60"/>
      <c r="H17" s="60">
        <v>326700</v>
      </c>
      <c r="I17" s="60">
        <v>486900</v>
      </c>
      <c r="J17" s="60">
        <v>813600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813600</v>
      </c>
      <c r="X17" s="60">
        <v>785265</v>
      </c>
      <c r="Y17" s="60">
        <v>28335</v>
      </c>
      <c r="Z17" s="140">
        <v>3.61</v>
      </c>
      <c r="AA17" s="62">
        <v>3141060</v>
      </c>
    </row>
    <row r="18" spans="1:27" ht="13.5">
      <c r="A18" s="138" t="s">
        <v>87</v>
      </c>
      <c r="B18" s="136"/>
      <c r="C18" s="155">
        <v>7455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54358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13275075</v>
      </c>
      <c r="D25" s="217">
        <f>+D5+D9+D15+D19+D24</f>
        <v>0</v>
      </c>
      <c r="E25" s="230">
        <f t="shared" si="4"/>
        <v>17702113</v>
      </c>
      <c r="F25" s="219">
        <f t="shared" si="4"/>
        <v>17702113</v>
      </c>
      <c r="G25" s="219">
        <f t="shared" si="4"/>
        <v>3477289</v>
      </c>
      <c r="H25" s="219">
        <f t="shared" si="4"/>
        <v>1915324</v>
      </c>
      <c r="I25" s="219">
        <f t="shared" si="4"/>
        <v>2004309</v>
      </c>
      <c r="J25" s="219">
        <f t="shared" si="4"/>
        <v>7396922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7396922</v>
      </c>
      <c r="X25" s="219">
        <f t="shared" si="4"/>
        <v>4425528</v>
      </c>
      <c r="Y25" s="219">
        <f t="shared" si="4"/>
        <v>2971394</v>
      </c>
      <c r="Z25" s="231">
        <f>+IF(X25&lt;&gt;0,+(Y25/X25)*100,0)</f>
        <v>67.14213535650435</v>
      </c>
      <c r="AA25" s="232">
        <f>+AA5+AA9+AA15+AA19+AA24</f>
        <v>17702113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13275075</v>
      </c>
      <c r="D35" s="155"/>
      <c r="E35" s="156">
        <v>17702113</v>
      </c>
      <c r="F35" s="60">
        <v>17702113</v>
      </c>
      <c r="G35" s="60">
        <v>3477290</v>
      </c>
      <c r="H35" s="60">
        <v>1915324</v>
      </c>
      <c r="I35" s="60">
        <v>2004309</v>
      </c>
      <c r="J35" s="60">
        <v>7396923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7396923</v>
      </c>
      <c r="X35" s="60">
        <v>4425528</v>
      </c>
      <c r="Y35" s="60">
        <v>2971395</v>
      </c>
      <c r="Z35" s="140">
        <v>67.14</v>
      </c>
      <c r="AA35" s="62">
        <v>17702113</v>
      </c>
    </row>
    <row r="36" spans="1:27" ht="13.5">
      <c r="A36" s="238" t="s">
        <v>139</v>
      </c>
      <c r="B36" s="149"/>
      <c r="C36" s="222">
        <f aca="true" t="shared" si="6" ref="C36:Y36">SUM(C32:C35)</f>
        <v>13275075</v>
      </c>
      <c r="D36" s="222">
        <f>SUM(D32:D35)</f>
        <v>0</v>
      </c>
      <c r="E36" s="218">
        <f t="shared" si="6"/>
        <v>17702113</v>
      </c>
      <c r="F36" s="220">
        <f t="shared" si="6"/>
        <v>17702113</v>
      </c>
      <c r="G36" s="220">
        <f t="shared" si="6"/>
        <v>3477290</v>
      </c>
      <c r="H36" s="220">
        <f t="shared" si="6"/>
        <v>1915324</v>
      </c>
      <c r="I36" s="220">
        <f t="shared" si="6"/>
        <v>2004309</v>
      </c>
      <c r="J36" s="220">
        <f t="shared" si="6"/>
        <v>7396923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7396923</v>
      </c>
      <c r="X36" s="220">
        <f t="shared" si="6"/>
        <v>4425528</v>
      </c>
      <c r="Y36" s="220">
        <f t="shared" si="6"/>
        <v>2971395</v>
      </c>
      <c r="Z36" s="221">
        <f>+IF(X36&lt;&gt;0,+(Y36/X36)*100,0)</f>
        <v>67.14215795267819</v>
      </c>
      <c r="AA36" s="239">
        <f>SUM(AA32:AA35)</f>
        <v>17702113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6904717</v>
      </c>
      <c r="D6" s="155"/>
      <c r="E6" s="59">
        <v>33125001</v>
      </c>
      <c r="F6" s="60">
        <v>33125001</v>
      </c>
      <c r="G6" s="60">
        <v>81996485</v>
      </c>
      <c r="H6" s="60">
        <v>64028744</v>
      </c>
      <c r="I6" s="60">
        <v>42555715</v>
      </c>
      <c r="J6" s="60">
        <v>42555715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42555715</v>
      </c>
      <c r="X6" s="60">
        <v>8281250</v>
      </c>
      <c r="Y6" s="60">
        <v>34274465</v>
      </c>
      <c r="Z6" s="140">
        <v>413.88</v>
      </c>
      <c r="AA6" s="62">
        <v>33125001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9760774</v>
      </c>
      <c r="D8" s="155"/>
      <c r="E8" s="59"/>
      <c r="F8" s="60"/>
      <c r="G8" s="60">
        <v>8620540</v>
      </c>
      <c r="H8" s="60">
        <v>220090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1719737</v>
      </c>
      <c r="D9" s="155"/>
      <c r="E9" s="59">
        <v>43990203</v>
      </c>
      <c r="F9" s="60">
        <v>43990203</v>
      </c>
      <c r="G9" s="60">
        <v>2264961</v>
      </c>
      <c r="H9" s="60">
        <v>11480511</v>
      </c>
      <c r="I9" s="60">
        <v>12037075</v>
      </c>
      <c r="J9" s="60">
        <v>12037075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12037075</v>
      </c>
      <c r="X9" s="60">
        <v>10997551</v>
      </c>
      <c r="Y9" s="60">
        <v>1039524</v>
      </c>
      <c r="Z9" s="140">
        <v>9.45</v>
      </c>
      <c r="AA9" s="62">
        <v>43990203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220090</v>
      </c>
      <c r="D11" s="155"/>
      <c r="E11" s="59"/>
      <c r="F11" s="60"/>
      <c r="G11" s="60">
        <v>340304</v>
      </c>
      <c r="H11" s="60"/>
      <c r="I11" s="60">
        <v>366117</v>
      </c>
      <c r="J11" s="60">
        <v>366117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366117</v>
      </c>
      <c r="X11" s="60"/>
      <c r="Y11" s="60">
        <v>366117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18605318</v>
      </c>
      <c r="D12" s="168">
        <f>SUM(D6:D11)</f>
        <v>0</v>
      </c>
      <c r="E12" s="72">
        <f t="shared" si="0"/>
        <v>77115204</v>
      </c>
      <c r="F12" s="73">
        <f t="shared" si="0"/>
        <v>77115204</v>
      </c>
      <c r="G12" s="73">
        <f t="shared" si="0"/>
        <v>93222290</v>
      </c>
      <c r="H12" s="73">
        <f t="shared" si="0"/>
        <v>75729345</v>
      </c>
      <c r="I12" s="73">
        <f t="shared" si="0"/>
        <v>54958907</v>
      </c>
      <c r="J12" s="73">
        <f t="shared" si="0"/>
        <v>54958907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54958907</v>
      </c>
      <c r="X12" s="73">
        <f t="shared" si="0"/>
        <v>19278801</v>
      </c>
      <c r="Y12" s="73">
        <f t="shared" si="0"/>
        <v>35680106</v>
      </c>
      <c r="Z12" s="170">
        <f>+IF(X12&lt;&gt;0,+(Y12/X12)*100,0)</f>
        <v>185.0743000044453</v>
      </c>
      <c r="AA12" s="74">
        <f>SUM(AA6:AA11)</f>
        <v>77115204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175799191</v>
      </c>
      <c r="D19" s="155"/>
      <c r="E19" s="59">
        <v>140406113</v>
      </c>
      <c r="F19" s="60">
        <v>140406113</v>
      </c>
      <c r="G19" s="60">
        <v>178905586</v>
      </c>
      <c r="H19" s="60">
        <v>178910481</v>
      </c>
      <c r="I19" s="60">
        <v>178581073</v>
      </c>
      <c r="J19" s="60">
        <v>178581073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178581073</v>
      </c>
      <c r="X19" s="60">
        <v>35101528</v>
      </c>
      <c r="Y19" s="60">
        <v>143479545</v>
      </c>
      <c r="Z19" s="140">
        <v>408.76</v>
      </c>
      <c r="AA19" s="62">
        <v>140406113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987106</v>
      </c>
      <c r="D22" s="155"/>
      <c r="E22" s="59">
        <v>2320000</v>
      </c>
      <c r="F22" s="60">
        <v>2320000</v>
      </c>
      <c r="G22" s="60">
        <v>1358001</v>
      </c>
      <c r="H22" s="60"/>
      <c r="I22" s="60">
        <v>987106</v>
      </c>
      <c r="J22" s="60">
        <v>987106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987106</v>
      </c>
      <c r="X22" s="60">
        <v>580000</v>
      </c>
      <c r="Y22" s="60">
        <v>407106</v>
      </c>
      <c r="Z22" s="140">
        <v>70.19</v>
      </c>
      <c r="AA22" s="62">
        <v>2320000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176786297</v>
      </c>
      <c r="D24" s="168">
        <f>SUM(D15:D23)</f>
        <v>0</v>
      </c>
      <c r="E24" s="76">
        <f t="shared" si="1"/>
        <v>142726113</v>
      </c>
      <c r="F24" s="77">
        <f t="shared" si="1"/>
        <v>142726113</v>
      </c>
      <c r="G24" s="77">
        <f t="shared" si="1"/>
        <v>180263587</v>
      </c>
      <c r="H24" s="77">
        <f t="shared" si="1"/>
        <v>178910481</v>
      </c>
      <c r="I24" s="77">
        <f t="shared" si="1"/>
        <v>179568179</v>
      </c>
      <c r="J24" s="77">
        <f t="shared" si="1"/>
        <v>179568179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179568179</v>
      </c>
      <c r="X24" s="77">
        <f t="shared" si="1"/>
        <v>35681528</v>
      </c>
      <c r="Y24" s="77">
        <f t="shared" si="1"/>
        <v>143886651</v>
      </c>
      <c r="Z24" s="212">
        <f>+IF(X24&lt;&gt;0,+(Y24/X24)*100,0)</f>
        <v>403.2524924381041</v>
      </c>
      <c r="AA24" s="79">
        <f>SUM(AA15:AA23)</f>
        <v>142726113</v>
      </c>
    </row>
    <row r="25" spans="1:27" ht="13.5">
      <c r="A25" s="250" t="s">
        <v>159</v>
      </c>
      <c r="B25" s="251"/>
      <c r="C25" s="168">
        <f aca="true" t="shared" si="2" ref="C25:Y25">+C12+C24</f>
        <v>195391615</v>
      </c>
      <c r="D25" s="168">
        <f>+D12+D24</f>
        <v>0</v>
      </c>
      <c r="E25" s="72">
        <f t="shared" si="2"/>
        <v>219841317</v>
      </c>
      <c r="F25" s="73">
        <f t="shared" si="2"/>
        <v>219841317</v>
      </c>
      <c r="G25" s="73">
        <f t="shared" si="2"/>
        <v>273485877</v>
      </c>
      <c r="H25" s="73">
        <f t="shared" si="2"/>
        <v>254639826</v>
      </c>
      <c r="I25" s="73">
        <f t="shared" si="2"/>
        <v>234527086</v>
      </c>
      <c r="J25" s="73">
        <f t="shared" si="2"/>
        <v>234527086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234527086</v>
      </c>
      <c r="X25" s="73">
        <f t="shared" si="2"/>
        <v>54960329</v>
      </c>
      <c r="Y25" s="73">
        <f t="shared" si="2"/>
        <v>179566757</v>
      </c>
      <c r="Z25" s="170">
        <f>+IF(X25&lt;&gt;0,+(Y25/X25)*100,0)</f>
        <v>326.72067337879287</v>
      </c>
      <c r="AA25" s="74">
        <f>+AA12+AA24</f>
        <v>219841317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906835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47108704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56908711</v>
      </c>
      <c r="D32" s="155"/>
      <c r="E32" s="59">
        <v>64483000</v>
      </c>
      <c r="F32" s="60">
        <v>64483000</v>
      </c>
      <c r="G32" s="60">
        <v>14235955</v>
      </c>
      <c r="H32" s="60">
        <v>68144963</v>
      </c>
      <c r="I32" s="60">
        <v>66811382</v>
      </c>
      <c r="J32" s="60">
        <v>66811382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66811382</v>
      </c>
      <c r="X32" s="60">
        <v>16120750</v>
      </c>
      <c r="Y32" s="60">
        <v>50690632</v>
      </c>
      <c r="Z32" s="140">
        <v>314.44</v>
      </c>
      <c r="AA32" s="62">
        <v>64483000</v>
      </c>
    </row>
    <row r="33" spans="1:27" ht="13.5">
      <c r="A33" s="249" t="s">
        <v>165</v>
      </c>
      <c r="B33" s="182"/>
      <c r="C33" s="155">
        <v>1926700</v>
      </c>
      <c r="D33" s="155"/>
      <c r="E33" s="59">
        <v>2027617</v>
      </c>
      <c r="F33" s="60">
        <v>2027617</v>
      </c>
      <c r="G33" s="60">
        <v>1926700</v>
      </c>
      <c r="H33" s="60">
        <v>1926700</v>
      </c>
      <c r="I33" s="60">
        <v>1926700</v>
      </c>
      <c r="J33" s="60">
        <v>1926700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1926700</v>
      </c>
      <c r="X33" s="60">
        <v>506904</v>
      </c>
      <c r="Y33" s="60">
        <v>1419796</v>
      </c>
      <c r="Z33" s="140">
        <v>280.09</v>
      </c>
      <c r="AA33" s="62">
        <v>2027617</v>
      </c>
    </row>
    <row r="34" spans="1:27" ht="13.5">
      <c r="A34" s="250" t="s">
        <v>58</v>
      </c>
      <c r="B34" s="251"/>
      <c r="C34" s="168">
        <f aca="true" t="shared" si="3" ref="C34:Y34">SUM(C29:C33)</f>
        <v>58835411</v>
      </c>
      <c r="D34" s="168">
        <f>SUM(D29:D33)</f>
        <v>0</v>
      </c>
      <c r="E34" s="72">
        <f t="shared" si="3"/>
        <v>66510617</v>
      </c>
      <c r="F34" s="73">
        <f t="shared" si="3"/>
        <v>66510617</v>
      </c>
      <c r="G34" s="73">
        <f t="shared" si="3"/>
        <v>64178194</v>
      </c>
      <c r="H34" s="73">
        <f t="shared" si="3"/>
        <v>70071663</v>
      </c>
      <c r="I34" s="73">
        <f t="shared" si="3"/>
        <v>68738082</v>
      </c>
      <c r="J34" s="73">
        <f t="shared" si="3"/>
        <v>68738082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68738082</v>
      </c>
      <c r="X34" s="73">
        <f t="shared" si="3"/>
        <v>16627654</v>
      </c>
      <c r="Y34" s="73">
        <f t="shared" si="3"/>
        <v>52110428</v>
      </c>
      <c r="Z34" s="170">
        <f>+IF(X34&lt;&gt;0,+(Y34/X34)*100,0)</f>
        <v>313.3961531795165</v>
      </c>
      <c r="AA34" s="74">
        <f>SUM(AA29:AA33)</f>
        <v>66510617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945394</v>
      </c>
      <c r="D38" s="155"/>
      <c r="E38" s="59"/>
      <c r="F38" s="60"/>
      <c r="G38" s="60">
        <v>945394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945394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945394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59780805</v>
      </c>
      <c r="D40" s="168">
        <f>+D34+D39</f>
        <v>0</v>
      </c>
      <c r="E40" s="72">
        <f t="shared" si="5"/>
        <v>66510617</v>
      </c>
      <c r="F40" s="73">
        <f t="shared" si="5"/>
        <v>66510617</v>
      </c>
      <c r="G40" s="73">
        <f t="shared" si="5"/>
        <v>65123588</v>
      </c>
      <c r="H40" s="73">
        <f t="shared" si="5"/>
        <v>70071663</v>
      </c>
      <c r="I40" s="73">
        <f t="shared" si="5"/>
        <v>68738082</v>
      </c>
      <c r="J40" s="73">
        <f t="shared" si="5"/>
        <v>68738082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68738082</v>
      </c>
      <c r="X40" s="73">
        <f t="shared" si="5"/>
        <v>16627654</v>
      </c>
      <c r="Y40" s="73">
        <f t="shared" si="5"/>
        <v>52110428</v>
      </c>
      <c r="Z40" s="170">
        <f>+IF(X40&lt;&gt;0,+(Y40/X40)*100,0)</f>
        <v>313.3961531795165</v>
      </c>
      <c r="AA40" s="74">
        <f>+AA34+AA39</f>
        <v>66510617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135610810</v>
      </c>
      <c r="D42" s="257">
        <f>+D25-D40</f>
        <v>0</v>
      </c>
      <c r="E42" s="258">
        <f t="shared" si="6"/>
        <v>153330700</v>
      </c>
      <c r="F42" s="259">
        <f t="shared" si="6"/>
        <v>153330700</v>
      </c>
      <c r="G42" s="259">
        <f t="shared" si="6"/>
        <v>208362289</v>
      </c>
      <c r="H42" s="259">
        <f t="shared" si="6"/>
        <v>184568163</v>
      </c>
      <c r="I42" s="259">
        <f t="shared" si="6"/>
        <v>165789004</v>
      </c>
      <c r="J42" s="259">
        <f t="shared" si="6"/>
        <v>165789004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165789004</v>
      </c>
      <c r="X42" s="259">
        <f t="shared" si="6"/>
        <v>38332675</v>
      </c>
      <c r="Y42" s="259">
        <f t="shared" si="6"/>
        <v>127456329</v>
      </c>
      <c r="Z42" s="260">
        <f>+IF(X42&lt;&gt;0,+(Y42/X42)*100,0)</f>
        <v>332.5004816387064</v>
      </c>
      <c r="AA42" s="261">
        <f>+AA25-AA40</f>
        <v>153330700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135610810</v>
      </c>
      <c r="D45" s="155"/>
      <c r="E45" s="59">
        <v>150521577</v>
      </c>
      <c r="F45" s="60">
        <v>150521577</v>
      </c>
      <c r="G45" s="60">
        <v>208362289</v>
      </c>
      <c r="H45" s="60">
        <v>184568163</v>
      </c>
      <c r="I45" s="60">
        <v>165789004</v>
      </c>
      <c r="J45" s="60">
        <v>165789004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165789004</v>
      </c>
      <c r="X45" s="60">
        <v>37630394</v>
      </c>
      <c r="Y45" s="60">
        <v>128158610</v>
      </c>
      <c r="Z45" s="139">
        <v>340.57</v>
      </c>
      <c r="AA45" s="62">
        <v>150521577</v>
      </c>
    </row>
    <row r="46" spans="1:27" ht="13.5">
      <c r="A46" s="249" t="s">
        <v>171</v>
      </c>
      <c r="B46" s="182"/>
      <c r="C46" s="155"/>
      <c r="D46" s="155"/>
      <c r="E46" s="59">
        <v>2809123</v>
      </c>
      <c r="F46" s="60">
        <v>2809123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702281</v>
      </c>
      <c r="Y46" s="60">
        <v>-702281</v>
      </c>
      <c r="Z46" s="139">
        <v>-100</v>
      </c>
      <c r="AA46" s="62">
        <v>2809123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135610810</v>
      </c>
      <c r="D48" s="217">
        <f>SUM(D45:D47)</f>
        <v>0</v>
      </c>
      <c r="E48" s="264">
        <f t="shared" si="7"/>
        <v>153330700</v>
      </c>
      <c r="F48" s="219">
        <f t="shared" si="7"/>
        <v>153330700</v>
      </c>
      <c r="G48" s="219">
        <f t="shared" si="7"/>
        <v>208362289</v>
      </c>
      <c r="H48" s="219">
        <f t="shared" si="7"/>
        <v>184568163</v>
      </c>
      <c r="I48" s="219">
        <f t="shared" si="7"/>
        <v>165789004</v>
      </c>
      <c r="J48" s="219">
        <f t="shared" si="7"/>
        <v>165789004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165789004</v>
      </c>
      <c r="X48" s="219">
        <f t="shared" si="7"/>
        <v>38332675</v>
      </c>
      <c r="Y48" s="219">
        <f t="shared" si="7"/>
        <v>127456329</v>
      </c>
      <c r="Z48" s="265">
        <f>+IF(X48&lt;&gt;0,+(Y48/X48)*100,0)</f>
        <v>332.5004816387064</v>
      </c>
      <c r="AA48" s="232">
        <f>SUM(AA45:AA47)</f>
        <v>153330700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227737877</v>
      </c>
      <c r="D6" s="155"/>
      <c r="E6" s="59">
        <v>87855434</v>
      </c>
      <c r="F6" s="60">
        <v>87855434</v>
      </c>
      <c r="G6" s="60">
        <v>1550609</v>
      </c>
      <c r="H6" s="60">
        <v>1612355</v>
      </c>
      <c r="I6" s="60">
        <v>11586617</v>
      </c>
      <c r="J6" s="60">
        <v>14749581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14749581</v>
      </c>
      <c r="X6" s="60">
        <v>21963918</v>
      </c>
      <c r="Y6" s="60">
        <v>-7214337</v>
      </c>
      <c r="Z6" s="140">
        <v>-32.85</v>
      </c>
      <c r="AA6" s="62">
        <v>87855434</v>
      </c>
    </row>
    <row r="7" spans="1:27" ht="13.5">
      <c r="A7" s="249" t="s">
        <v>178</v>
      </c>
      <c r="B7" s="182"/>
      <c r="C7" s="155">
        <v>256658300</v>
      </c>
      <c r="D7" s="155"/>
      <c r="E7" s="59">
        <v>260552000</v>
      </c>
      <c r="F7" s="60">
        <v>260552000</v>
      </c>
      <c r="G7" s="60">
        <v>97055000</v>
      </c>
      <c r="H7" s="60">
        <v>61000</v>
      </c>
      <c r="I7" s="60">
        <v>61000</v>
      </c>
      <c r="J7" s="60">
        <v>97177000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97177000</v>
      </c>
      <c r="X7" s="60">
        <v>100909700</v>
      </c>
      <c r="Y7" s="60">
        <v>-3732700</v>
      </c>
      <c r="Z7" s="140">
        <v>-3.7</v>
      </c>
      <c r="AA7" s="62">
        <v>260552000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2115595</v>
      </c>
      <c r="D9" s="155"/>
      <c r="E9" s="59">
        <v>2060004</v>
      </c>
      <c r="F9" s="60">
        <v>2060004</v>
      </c>
      <c r="G9" s="60">
        <v>107940</v>
      </c>
      <c r="H9" s="60">
        <v>79516</v>
      </c>
      <c r="I9" s="60">
        <v>520131</v>
      </c>
      <c r="J9" s="60">
        <v>707587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707587</v>
      </c>
      <c r="X9" s="60">
        <v>515001</v>
      </c>
      <c r="Y9" s="60">
        <v>192586</v>
      </c>
      <c r="Z9" s="140">
        <v>37.4</v>
      </c>
      <c r="AA9" s="62">
        <v>2060004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-480300530</v>
      </c>
      <c r="D12" s="155"/>
      <c r="E12" s="59">
        <v>-294834993</v>
      </c>
      <c r="F12" s="60">
        <v>-294834993</v>
      </c>
      <c r="G12" s="60">
        <v>-21051326</v>
      </c>
      <c r="H12" s="60">
        <v>-16898453</v>
      </c>
      <c r="I12" s="60">
        <v>-34574052</v>
      </c>
      <c r="J12" s="60">
        <v>-72523831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-72523831</v>
      </c>
      <c r="X12" s="60">
        <v>-73708629</v>
      </c>
      <c r="Y12" s="60">
        <v>1184798</v>
      </c>
      <c r="Z12" s="140">
        <v>-1.61</v>
      </c>
      <c r="AA12" s="62">
        <v>-294834993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-16013162</v>
      </c>
      <c r="F14" s="60">
        <v>-16013162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-4003251</v>
      </c>
      <c r="Y14" s="60">
        <v>4003251</v>
      </c>
      <c r="Z14" s="140">
        <v>-100</v>
      </c>
      <c r="AA14" s="62">
        <v>-16013162</v>
      </c>
    </row>
    <row r="15" spans="1:27" ht="13.5">
      <c r="A15" s="250" t="s">
        <v>184</v>
      </c>
      <c r="B15" s="251"/>
      <c r="C15" s="168">
        <f aca="true" t="shared" si="0" ref="C15:Y15">SUM(C6:C14)</f>
        <v>6211242</v>
      </c>
      <c r="D15" s="168">
        <f>SUM(D6:D14)</f>
        <v>0</v>
      </c>
      <c r="E15" s="72">
        <f t="shared" si="0"/>
        <v>39619283</v>
      </c>
      <c r="F15" s="73">
        <f t="shared" si="0"/>
        <v>39619283</v>
      </c>
      <c r="G15" s="73">
        <f t="shared" si="0"/>
        <v>77662223</v>
      </c>
      <c r="H15" s="73">
        <f t="shared" si="0"/>
        <v>-15145582</v>
      </c>
      <c r="I15" s="73">
        <f t="shared" si="0"/>
        <v>-22406304</v>
      </c>
      <c r="J15" s="73">
        <f t="shared" si="0"/>
        <v>40110337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40110337</v>
      </c>
      <c r="X15" s="73">
        <f t="shared" si="0"/>
        <v>45676739</v>
      </c>
      <c r="Y15" s="73">
        <f t="shared" si="0"/>
        <v>-5566402</v>
      </c>
      <c r="Z15" s="170">
        <f>+IF(X15&lt;&gt;0,+(Y15/X15)*100,0)</f>
        <v>-12.186513577512615</v>
      </c>
      <c r="AA15" s="74">
        <f>SUM(AA6:AA14)</f>
        <v>39619283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1394760</v>
      </c>
      <c r="D19" s="155"/>
      <c r="E19" s="59">
        <v>50000</v>
      </c>
      <c r="F19" s="60">
        <v>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-13193281</v>
      </c>
      <c r="D24" s="155"/>
      <c r="E24" s="59">
        <v>-17702113</v>
      </c>
      <c r="F24" s="60">
        <v>-17702113</v>
      </c>
      <c r="G24" s="60">
        <v>-3477290</v>
      </c>
      <c r="H24" s="60">
        <v>-1915324</v>
      </c>
      <c r="I24" s="60">
        <v>-2004309</v>
      </c>
      <c r="J24" s="60">
        <v>-7396923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-7396923</v>
      </c>
      <c r="X24" s="60">
        <v>-6032653</v>
      </c>
      <c r="Y24" s="60">
        <v>-1364270</v>
      </c>
      <c r="Z24" s="140">
        <v>22.61</v>
      </c>
      <c r="AA24" s="62">
        <v>-17702113</v>
      </c>
    </row>
    <row r="25" spans="1:27" ht="13.5">
      <c r="A25" s="250" t="s">
        <v>191</v>
      </c>
      <c r="B25" s="251"/>
      <c r="C25" s="168">
        <f aca="true" t="shared" si="1" ref="C25:Y25">SUM(C19:C24)</f>
        <v>-11798521</v>
      </c>
      <c r="D25" s="168">
        <f>SUM(D19:D24)</f>
        <v>0</v>
      </c>
      <c r="E25" s="72">
        <f t="shared" si="1"/>
        <v>-17652113</v>
      </c>
      <c r="F25" s="73">
        <f t="shared" si="1"/>
        <v>-17652113</v>
      </c>
      <c r="G25" s="73">
        <f t="shared" si="1"/>
        <v>-3477290</v>
      </c>
      <c r="H25" s="73">
        <f t="shared" si="1"/>
        <v>-1915324</v>
      </c>
      <c r="I25" s="73">
        <f t="shared" si="1"/>
        <v>-2004309</v>
      </c>
      <c r="J25" s="73">
        <f t="shared" si="1"/>
        <v>-7396923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-7396923</v>
      </c>
      <c r="X25" s="73">
        <f t="shared" si="1"/>
        <v>-6032653</v>
      </c>
      <c r="Y25" s="73">
        <f t="shared" si="1"/>
        <v>-1364270</v>
      </c>
      <c r="Z25" s="170">
        <f>+IF(X25&lt;&gt;0,+(Y25/X25)*100,0)</f>
        <v>22.614760040068607</v>
      </c>
      <c r="AA25" s="74">
        <f>SUM(AA19:AA24)</f>
        <v>-17652113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-5587279</v>
      </c>
      <c r="D36" s="153">
        <f>+D15+D25+D34</f>
        <v>0</v>
      </c>
      <c r="E36" s="99">
        <f t="shared" si="3"/>
        <v>21967170</v>
      </c>
      <c r="F36" s="100">
        <f t="shared" si="3"/>
        <v>21967170</v>
      </c>
      <c r="G36" s="100">
        <f t="shared" si="3"/>
        <v>74184933</v>
      </c>
      <c r="H36" s="100">
        <f t="shared" si="3"/>
        <v>-17060906</v>
      </c>
      <c r="I36" s="100">
        <f t="shared" si="3"/>
        <v>-24410613</v>
      </c>
      <c r="J36" s="100">
        <f t="shared" si="3"/>
        <v>32713414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32713414</v>
      </c>
      <c r="X36" s="100">
        <f t="shared" si="3"/>
        <v>39644086</v>
      </c>
      <c r="Y36" s="100">
        <f t="shared" si="3"/>
        <v>-6930672</v>
      </c>
      <c r="Z36" s="137">
        <f>+IF(X36&lt;&gt;0,+(Y36/X36)*100,0)</f>
        <v>-17.482234298452486</v>
      </c>
      <c r="AA36" s="102">
        <f>+AA15+AA25+AA34</f>
        <v>21967170</v>
      </c>
    </row>
    <row r="37" spans="1:27" ht="13.5">
      <c r="A37" s="249" t="s">
        <v>199</v>
      </c>
      <c r="B37" s="182"/>
      <c r="C37" s="153">
        <v>12491996</v>
      </c>
      <c r="D37" s="153"/>
      <c r="E37" s="99">
        <v>11158212</v>
      </c>
      <c r="F37" s="100">
        <v>11158212</v>
      </c>
      <c r="G37" s="100">
        <v>6904717</v>
      </c>
      <c r="H37" s="100">
        <v>81089650</v>
      </c>
      <c r="I37" s="100">
        <v>64028744</v>
      </c>
      <c r="J37" s="100">
        <v>6904717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6904717</v>
      </c>
      <c r="X37" s="100">
        <v>11158212</v>
      </c>
      <c r="Y37" s="100">
        <v>-4253495</v>
      </c>
      <c r="Z37" s="137">
        <v>-38.12</v>
      </c>
      <c r="AA37" s="102">
        <v>11158212</v>
      </c>
    </row>
    <row r="38" spans="1:27" ht="13.5">
      <c r="A38" s="269" t="s">
        <v>200</v>
      </c>
      <c r="B38" s="256"/>
      <c r="C38" s="257">
        <v>6904717</v>
      </c>
      <c r="D38" s="257"/>
      <c r="E38" s="258">
        <v>33125382</v>
      </c>
      <c r="F38" s="259">
        <v>33125382</v>
      </c>
      <c r="G38" s="259">
        <v>81089650</v>
      </c>
      <c r="H38" s="259">
        <v>64028744</v>
      </c>
      <c r="I38" s="259">
        <v>39618131</v>
      </c>
      <c r="J38" s="259">
        <v>39618131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39618131</v>
      </c>
      <c r="X38" s="259">
        <v>50802298</v>
      </c>
      <c r="Y38" s="259">
        <v>-11184167</v>
      </c>
      <c r="Z38" s="260">
        <v>-22.02</v>
      </c>
      <c r="AA38" s="261">
        <v>33125382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13275075</v>
      </c>
      <c r="D5" s="200">
        <f t="shared" si="0"/>
        <v>0</v>
      </c>
      <c r="E5" s="106">
        <f t="shared" si="0"/>
        <v>17702113</v>
      </c>
      <c r="F5" s="106">
        <f t="shared" si="0"/>
        <v>17702113</v>
      </c>
      <c r="G5" s="106">
        <f t="shared" si="0"/>
        <v>3477289</v>
      </c>
      <c r="H5" s="106">
        <f t="shared" si="0"/>
        <v>1915324</v>
      </c>
      <c r="I5" s="106">
        <f t="shared" si="0"/>
        <v>2004309</v>
      </c>
      <c r="J5" s="106">
        <f t="shared" si="0"/>
        <v>7396922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7396922</v>
      </c>
      <c r="X5" s="106">
        <f t="shared" si="0"/>
        <v>4425528</v>
      </c>
      <c r="Y5" s="106">
        <f t="shared" si="0"/>
        <v>2971394</v>
      </c>
      <c r="Z5" s="201">
        <f>+IF(X5&lt;&gt;0,+(Y5/X5)*100,0)</f>
        <v>67.14213535650435</v>
      </c>
      <c r="AA5" s="199">
        <f>SUM(AA11:AA18)</f>
        <v>17702113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1300000</v>
      </c>
      <c r="F10" s="60">
        <v>1300000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325000</v>
      </c>
      <c r="Y10" s="60">
        <v>-325000</v>
      </c>
      <c r="Z10" s="140">
        <v>-100</v>
      </c>
      <c r="AA10" s="155">
        <v>1300000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1300000</v>
      </c>
      <c r="F11" s="295">
        <f t="shared" si="1"/>
        <v>1300000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325000</v>
      </c>
      <c r="Y11" s="295">
        <f t="shared" si="1"/>
        <v>-325000</v>
      </c>
      <c r="Z11" s="296">
        <f>+IF(X11&lt;&gt;0,+(Y11/X11)*100,0)</f>
        <v>-100</v>
      </c>
      <c r="AA11" s="297">
        <f>SUM(AA6:AA10)</f>
        <v>1300000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559136</v>
      </c>
      <c r="I12" s="60"/>
      <c r="J12" s="60">
        <v>559136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559136</v>
      </c>
      <c r="X12" s="60"/>
      <c r="Y12" s="60">
        <v>559136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13275075</v>
      </c>
      <c r="D15" s="156"/>
      <c r="E15" s="60">
        <v>15402113</v>
      </c>
      <c r="F15" s="60">
        <v>15402113</v>
      </c>
      <c r="G15" s="60">
        <v>3477289</v>
      </c>
      <c r="H15" s="60">
        <v>1356188</v>
      </c>
      <c r="I15" s="60">
        <v>2004309</v>
      </c>
      <c r="J15" s="60">
        <v>6837786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6837786</v>
      </c>
      <c r="X15" s="60">
        <v>3850528</v>
      </c>
      <c r="Y15" s="60">
        <v>2987258</v>
      </c>
      <c r="Z15" s="140">
        <v>77.58</v>
      </c>
      <c r="AA15" s="155">
        <v>15402113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1000000</v>
      </c>
      <c r="F18" s="82">
        <v>1000000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250000</v>
      </c>
      <c r="Y18" s="82">
        <v>-250000</v>
      </c>
      <c r="Z18" s="270">
        <v>-100</v>
      </c>
      <c r="AA18" s="278">
        <v>1000000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1300000</v>
      </c>
      <c r="F40" s="60">
        <f t="shared" si="4"/>
        <v>1300000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325000</v>
      </c>
      <c r="Y40" s="60">
        <f t="shared" si="4"/>
        <v>-325000</v>
      </c>
      <c r="Z40" s="140">
        <f t="shared" si="5"/>
        <v>-100</v>
      </c>
      <c r="AA40" s="155">
        <f>AA10+AA25</f>
        <v>1300000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1300000</v>
      </c>
      <c r="F41" s="295">
        <f t="shared" si="6"/>
        <v>1300000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325000</v>
      </c>
      <c r="Y41" s="295">
        <f t="shared" si="6"/>
        <v>-325000</v>
      </c>
      <c r="Z41" s="296">
        <f t="shared" si="5"/>
        <v>-100</v>
      </c>
      <c r="AA41" s="297">
        <f>SUM(AA36:AA40)</f>
        <v>1300000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559136</v>
      </c>
      <c r="I42" s="54">
        <f t="shared" si="7"/>
        <v>0</v>
      </c>
      <c r="J42" s="54">
        <f t="shared" si="7"/>
        <v>559136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559136</v>
      </c>
      <c r="X42" s="54">
        <f t="shared" si="7"/>
        <v>0</v>
      </c>
      <c r="Y42" s="54">
        <f t="shared" si="7"/>
        <v>559136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13275075</v>
      </c>
      <c r="D45" s="129">
        <f t="shared" si="7"/>
        <v>0</v>
      </c>
      <c r="E45" s="54">
        <f t="shared" si="7"/>
        <v>15402113</v>
      </c>
      <c r="F45" s="54">
        <f t="shared" si="7"/>
        <v>15402113</v>
      </c>
      <c r="G45" s="54">
        <f t="shared" si="7"/>
        <v>3477289</v>
      </c>
      <c r="H45" s="54">
        <f t="shared" si="7"/>
        <v>1356188</v>
      </c>
      <c r="I45" s="54">
        <f t="shared" si="7"/>
        <v>2004309</v>
      </c>
      <c r="J45" s="54">
        <f t="shared" si="7"/>
        <v>6837786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6837786</v>
      </c>
      <c r="X45" s="54">
        <f t="shared" si="7"/>
        <v>3850528</v>
      </c>
      <c r="Y45" s="54">
        <f t="shared" si="7"/>
        <v>2987258</v>
      </c>
      <c r="Z45" s="184">
        <f t="shared" si="5"/>
        <v>77.58047727480492</v>
      </c>
      <c r="AA45" s="130">
        <f t="shared" si="8"/>
        <v>15402113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1000000</v>
      </c>
      <c r="F48" s="54">
        <f t="shared" si="7"/>
        <v>1000000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250000</v>
      </c>
      <c r="Y48" s="54">
        <f t="shared" si="7"/>
        <v>-250000</v>
      </c>
      <c r="Z48" s="184">
        <f t="shared" si="5"/>
        <v>-100</v>
      </c>
      <c r="AA48" s="130">
        <f t="shared" si="8"/>
        <v>1000000</v>
      </c>
    </row>
    <row r="49" spans="1:27" ht="13.5">
      <c r="A49" s="308" t="s">
        <v>219</v>
      </c>
      <c r="B49" s="149"/>
      <c r="C49" s="239">
        <f aca="true" t="shared" si="9" ref="C49:Y49">SUM(C41:C48)</f>
        <v>13275075</v>
      </c>
      <c r="D49" s="218">
        <f t="shared" si="9"/>
        <v>0</v>
      </c>
      <c r="E49" s="220">
        <f t="shared" si="9"/>
        <v>17702113</v>
      </c>
      <c r="F49" s="220">
        <f t="shared" si="9"/>
        <v>17702113</v>
      </c>
      <c r="G49" s="220">
        <f t="shared" si="9"/>
        <v>3477289</v>
      </c>
      <c r="H49" s="220">
        <f t="shared" si="9"/>
        <v>1915324</v>
      </c>
      <c r="I49" s="220">
        <f t="shared" si="9"/>
        <v>2004309</v>
      </c>
      <c r="J49" s="220">
        <f t="shared" si="9"/>
        <v>7396922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7396922</v>
      </c>
      <c r="X49" s="220">
        <f t="shared" si="9"/>
        <v>4425528</v>
      </c>
      <c r="Y49" s="220">
        <f t="shared" si="9"/>
        <v>2971394</v>
      </c>
      <c r="Z49" s="221">
        <f t="shared" si="5"/>
        <v>67.14213535650435</v>
      </c>
      <c r="AA49" s="222">
        <f>SUM(AA41:AA48)</f>
        <v>17702113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767546</v>
      </c>
      <c r="J67" s="60">
        <v>767546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767546</v>
      </c>
      <c r="X67" s="60"/>
      <c r="Y67" s="60">
        <v>767546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4495894</v>
      </c>
      <c r="F68" s="60"/>
      <c r="G68" s="60">
        <v>105683</v>
      </c>
      <c r="H68" s="60">
        <v>372718</v>
      </c>
      <c r="I68" s="60"/>
      <c r="J68" s="60">
        <v>478401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478401</v>
      </c>
      <c r="X68" s="60"/>
      <c r="Y68" s="60">
        <v>478401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4495894</v>
      </c>
      <c r="F69" s="220">
        <f t="shared" si="12"/>
        <v>0</v>
      </c>
      <c r="G69" s="220">
        <f t="shared" si="12"/>
        <v>105683</v>
      </c>
      <c r="H69" s="220">
        <f t="shared" si="12"/>
        <v>372718</v>
      </c>
      <c r="I69" s="220">
        <f t="shared" si="12"/>
        <v>767546</v>
      </c>
      <c r="J69" s="220">
        <f t="shared" si="12"/>
        <v>1245947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1245947</v>
      </c>
      <c r="X69" s="220">
        <f t="shared" si="12"/>
        <v>0</v>
      </c>
      <c r="Y69" s="220">
        <f t="shared" si="12"/>
        <v>1245947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1300000</v>
      </c>
      <c r="F5" s="358">
        <f t="shared" si="0"/>
        <v>1300000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325000</v>
      </c>
      <c r="Y5" s="358">
        <f t="shared" si="0"/>
        <v>-325000</v>
      </c>
      <c r="Z5" s="359">
        <f>+IF(X5&lt;&gt;0,+(Y5/X5)*100,0)</f>
        <v>-100</v>
      </c>
      <c r="AA5" s="360">
        <f>+AA6+AA8+AA11+AA13+AA15</f>
        <v>1300000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1300000</v>
      </c>
      <c r="F15" s="59">
        <f t="shared" si="5"/>
        <v>1300000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325000</v>
      </c>
      <c r="Y15" s="59">
        <f t="shared" si="5"/>
        <v>-325000</v>
      </c>
      <c r="Z15" s="61">
        <f>+IF(X15&lt;&gt;0,+(Y15/X15)*100,0)</f>
        <v>-100</v>
      </c>
      <c r="AA15" s="62">
        <f>SUM(AA16:AA20)</f>
        <v>1300000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1300000</v>
      </c>
      <c r="F20" s="59">
        <v>1300000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325000</v>
      </c>
      <c r="Y20" s="59">
        <v>-325000</v>
      </c>
      <c r="Z20" s="61">
        <v>-100</v>
      </c>
      <c r="AA20" s="62">
        <v>1300000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559136</v>
      </c>
      <c r="I22" s="343">
        <f t="shared" si="6"/>
        <v>0</v>
      </c>
      <c r="J22" s="345">
        <f t="shared" si="6"/>
        <v>559136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559136</v>
      </c>
      <c r="X22" s="343">
        <f t="shared" si="6"/>
        <v>0</v>
      </c>
      <c r="Y22" s="345">
        <f t="shared" si="6"/>
        <v>559136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>
        <v>559136</v>
      </c>
      <c r="I28" s="275"/>
      <c r="J28" s="342">
        <v>559136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559136</v>
      </c>
      <c r="X28" s="275"/>
      <c r="Y28" s="342">
        <v>559136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13275075</v>
      </c>
      <c r="D40" s="344">
        <f t="shared" si="9"/>
        <v>0</v>
      </c>
      <c r="E40" s="343">
        <f t="shared" si="9"/>
        <v>15402113</v>
      </c>
      <c r="F40" s="345">
        <f t="shared" si="9"/>
        <v>15402113</v>
      </c>
      <c r="G40" s="345">
        <f t="shared" si="9"/>
        <v>3477289</v>
      </c>
      <c r="H40" s="343">
        <f t="shared" si="9"/>
        <v>1356188</v>
      </c>
      <c r="I40" s="343">
        <f t="shared" si="9"/>
        <v>2004309</v>
      </c>
      <c r="J40" s="345">
        <f t="shared" si="9"/>
        <v>6837786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6837786</v>
      </c>
      <c r="X40" s="343">
        <f t="shared" si="9"/>
        <v>3850528</v>
      </c>
      <c r="Y40" s="345">
        <f t="shared" si="9"/>
        <v>2987258</v>
      </c>
      <c r="Z40" s="336">
        <f>+IF(X40&lt;&gt;0,+(Y40/X40)*100,0)</f>
        <v>77.58047727480492</v>
      </c>
      <c r="AA40" s="350">
        <f>SUM(AA41:AA49)</f>
        <v>15402113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215754</v>
      </c>
      <c r="J41" s="364">
        <v>215754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215754</v>
      </c>
      <c r="X41" s="362"/>
      <c r="Y41" s="364">
        <v>215754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12486654</v>
      </c>
      <c r="D43" s="369"/>
      <c r="E43" s="305">
        <v>1623053</v>
      </c>
      <c r="F43" s="370">
        <v>1623053</v>
      </c>
      <c r="G43" s="370"/>
      <c r="H43" s="305">
        <v>23798</v>
      </c>
      <c r="I43" s="305">
        <v>308755</v>
      </c>
      <c r="J43" s="370">
        <v>332553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332553</v>
      </c>
      <c r="X43" s="305">
        <v>405763</v>
      </c>
      <c r="Y43" s="370">
        <v>-73210</v>
      </c>
      <c r="Z43" s="371">
        <v>-18.04</v>
      </c>
      <c r="AA43" s="303">
        <v>1623053</v>
      </c>
    </row>
    <row r="44" spans="1:27" ht="13.5">
      <c r="A44" s="361" t="s">
        <v>250</v>
      </c>
      <c r="B44" s="136"/>
      <c r="C44" s="60">
        <v>788421</v>
      </c>
      <c r="D44" s="368"/>
      <c r="E44" s="54">
        <v>2000000</v>
      </c>
      <c r="F44" s="53">
        <v>2000000</v>
      </c>
      <c r="G44" s="53">
        <v>88023</v>
      </c>
      <c r="H44" s="54">
        <v>307174</v>
      </c>
      <c r="I44" s="54">
        <v>335900</v>
      </c>
      <c r="J44" s="53">
        <v>731097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731097</v>
      </c>
      <c r="X44" s="54">
        <v>500000</v>
      </c>
      <c r="Y44" s="53">
        <v>231097</v>
      </c>
      <c r="Z44" s="94">
        <v>46.22</v>
      </c>
      <c r="AA44" s="95">
        <v>2000000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3141060</v>
      </c>
      <c r="F47" s="53">
        <v>3141060</v>
      </c>
      <c r="G47" s="53"/>
      <c r="H47" s="54">
        <v>326700</v>
      </c>
      <c r="I47" s="54">
        <v>486900</v>
      </c>
      <c r="J47" s="53">
        <v>813600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813600</v>
      </c>
      <c r="X47" s="54">
        <v>785265</v>
      </c>
      <c r="Y47" s="53">
        <v>28335</v>
      </c>
      <c r="Z47" s="94">
        <v>3.61</v>
      </c>
      <c r="AA47" s="95">
        <v>3141060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8638000</v>
      </c>
      <c r="F49" s="53">
        <v>8638000</v>
      </c>
      <c r="G49" s="53">
        <v>3389266</v>
      </c>
      <c r="H49" s="54">
        <v>698516</v>
      </c>
      <c r="I49" s="54">
        <v>657000</v>
      </c>
      <c r="J49" s="53">
        <v>4744782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4744782</v>
      </c>
      <c r="X49" s="54">
        <v>2159500</v>
      </c>
      <c r="Y49" s="53">
        <v>2585282</v>
      </c>
      <c r="Z49" s="94">
        <v>119.72</v>
      </c>
      <c r="AA49" s="95">
        <v>8638000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1000000</v>
      </c>
      <c r="F57" s="345">
        <f t="shared" si="13"/>
        <v>1000000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250000</v>
      </c>
      <c r="Y57" s="345">
        <f t="shared" si="13"/>
        <v>-250000</v>
      </c>
      <c r="Z57" s="336">
        <f>+IF(X57&lt;&gt;0,+(Y57/X57)*100,0)</f>
        <v>-100</v>
      </c>
      <c r="AA57" s="350">
        <f t="shared" si="13"/>
        <v>1000000</v>
      </c>
    </row>
    <row r="58" spans="1:27" ht="13.5">
      <c r="A58" s="361" t="s">
        <v>216</v>
      </c>
      <c r="B58" s="136"/>
      <c r="C58" s="60"/>
      <c r="D58" s="340"/>
      <c r="E58" s="60">
        <v>1000000</v>
      </c>
      <c r="F58" s="59">
        <v>1000000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250000</v>
      </c>
      <c r="Y58" s="59">
        <v>-250000</v>
      </c>
      <c r="Z58" s="61">
        <v>-100</v>
      </c>
      <c r="AA58" s="62">
        <v>1000000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13275075</v>
      </c>
      <c r="D60" s="346">
        <f t="shared" si="14"/>
        <v>0</v>
      </c>
      <c r="E60" s="219">
        <f t="shared" si="14"/>
        <v>17702113</v>
      </c>
      <c r="F60" s="264">
        <f t="shared" si="14"/>
        <v>17702113</v>
      </c>
      <c r="G60" s="264">
        <f t="shared" si="14"/>
        <v>3477289</v>
      </c>
      <c r="H60" s="219">
        <f t="shared" si="14"/>
        <v>1915324</v>
      </c>
      <c r="I60" s="219">
        <f t="shared" si="14"/>
        <v>2004309</v>
      </c>
      <c r="J60" s="264">
        <f t="shared" si="14"/>
        <v>7396922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7396922</v>
      </c>
      <c r="X60" s="219">
        <f t="shared" si="14"/>
        <v>4425528</v>
      </c>
      <c r="Y60" s="264">
        <f t="shared" si="14"/>
        <v>2971394</v>
      </c>
      <c r="Z60" s="337">
        <f>+IF(X60&lt;&gt;0,+(Y60/X60)*100,0)</f>
        <v>67.14213535650435</v>
      </c>
      <c r="AA60" s="232">
        <f>+AA57+AA54+AA51+AA40+AA37+AA34+AA22+AA5</f>
        <v>17702113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2013-11-05T10:24:23Z</dcterms:created>
  <dcterms:modified xsi:type="dcterms:W3CDTF">2013-11-05T10:24:28Z</dcterms:modified>
  <cp:category/>
  <cp:version/>
  <cp:contentType/>
  <cp:contentStatus/>
</cp:coreProperties>
</file>