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<sst xmlns="http://schemas.openxmlformats.org/spreadsheetml/2006/main" count="855" uniqueCount="302">
  <si>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John Taolo Gaetsewe(DC45)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</si>
  <si>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</si>
  <si>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</si>
  <si>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</si>
  <si>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</si>
  <si>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</si>
  <si>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</si>
  <si>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</si>
  <si>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</si>
  <si>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</si>
  <si>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</si>
  <si>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</si>
  <si>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</si>
  <si>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</si>
  <si>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</si>
  <si>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</si>
  <si>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</si>
  <si>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</si>
  <si>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</si>
  <si>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</si>
  <si>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</si>
  <si>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</si>
  <si>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</si>
  <si>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</si>
  <si>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</si>
  <si>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</si>
  <si>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</si>
  <si>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</si>
  <si>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</si>
  <si>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</si>
  <si>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</si>
  <si>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</si>
  <si>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</si>
  <si>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</si>
  <si>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</si>
  <si>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</si>
  <si>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</si>
  <si>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</si>
  <si>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</si>
  <si>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</si>
  <si>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</si>
  <si>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</si>
  <si>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</si>
  <si>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</si>
  <si>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</si>
  <si>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</si>
  <si>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</si>
  <si>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</si>
  <si>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</si>
  <si>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</si>
  <si>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</si>
  <si>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</si>
  <si>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</si>
  <si>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</si>
  <si>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</si>
  <si>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</si>
  <si>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</si>
  <si>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</si>
  <si>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</si>
  <si>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</si>
  <si>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</si>
  <si>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</si>
  <si>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</si>
  <si>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</si>
  <si>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</si>
  <si>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</si>
  <si>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</si>
  <si>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</si>
  <si>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</si>
  <si>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</si>
  <si>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John Taolo Gaetsewe(DC45)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</si>
  <si>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</si>
  <si>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</si>
  <si>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</si>
  <si>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</si>
  <si>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</si>
  <si>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</si>
  <si>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</si>
  <si>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</si>
  <si>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</si>
  <si>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</si>
  <si>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</si>
  <si>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</si>
  <si>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</si>
  <si>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</si>
  <si>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</si>
  <si>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</si>
  <si>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</si>
  <si>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</si>
  <si>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</si>
  <si>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</si>
  <si>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</si>
  <si>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</si>
  <si>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</si>
  <si>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</si>
  <si>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</si>
  <si>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</si>
  <si>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</si>
  <si>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</si>
  <si>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</si>
  <si>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John Taolo Gaetsewe(DC45)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</si>
  <si>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</si>
  <si>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</si>
  <si>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</si>
  <si>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</si>
  <si>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</si>
  <si>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</si>
  <si>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</si>
  <si>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</si>
  <si>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</si>
  <si>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</si>
  <si>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</si>
  <si>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</si>
  <si>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</si>
  <si>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</si>
  <si>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</si>
  <si>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</si>
  <si>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</si>
  <si>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</si>
  <si>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</si>
  <si>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</si>
  <si>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</si>
  <si>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</si>
  <si>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</si>
  <si>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</si>
  <si>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</si>
  <si>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</si>
  <si>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</si>
  <si>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</si>
  <si>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John Taolo Gaetsewe(DC45)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</si>
  <si>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</si>
  <si>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</si>
  <si>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</si>
  <si>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</si>
  <si>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</si>
  <si>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</si>
  <si>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</si>
  <si>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</si>
  <si>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</si>
  <si>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</si>
  <si>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John Taolo Gaetsewe(DC45)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</si>
  <si>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</si>
  <si>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</si>
  <si>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</si>
  <si>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</si>
  <si>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</si>
  <si>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</si>
  <si>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</si>
  <si>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</si>
  <si>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</si>
  <si>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</si>
  <si>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</si>
  <si>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</si>
  <si>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</si>
  <si>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</si>
  <si>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</si>
  <si>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</si>
  <si>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</si>
  <si>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</si>
  <si>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</si>
  <si>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</si>
  <si>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</si>
  <si>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</si>
  <si>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</si>
  <si>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</si>
  <si>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</si>
  <si>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</si>
  <si>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</si>
  <si>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</si>
  <si>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</si>
  <si>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</si>
  <si>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</si>
  <si>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</si>
  <si>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</si>
  <si>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John Taolo Gaetsewe(DC45)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</si>
  <si>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</si>
  <si>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</si>
  <si>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</si>
  <si>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</si>
  <si>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</si>
  <si>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</si>
  <si>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</si>
  <si>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</si>
  <si>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</si>
  <si>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</si>
  <si>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</si>
  <si>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</si>
  <si>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</si>
  <si>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</si>
  <si>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</si>
  <si>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</si>
  <si>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</si>
  <si>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</si>
  <si>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</si>
  <si>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</si>
  <si>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</si>
  <si>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</si>
  <si>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</si>
  <si>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</si>
  <si>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</si>
  <si>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</si>
  <si>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John Taolo Gaetsewe(DC45)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</si>
  <si>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</si>
  <si>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</si>
  <si>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</si>
  <si>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</si>
  <si>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</si>
  <si>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</si>
  <si>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</si>
  <si>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</si>
  <si>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</si>
  <si>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</si>
  <si>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</si>
  <si>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</si>
  <si>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</si>
  <si>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</si>
  <si>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</si>
  <si>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</si>
  <si>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</si>
  <si>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</si>
  <si>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</si>
  <si>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</si>
  <si>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</si>
  <si>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</si>
  <si>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</si>
  <si>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</si>
  <si>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John Taolo Gaetsewe(DC45)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</si>
  <si>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</si>
  <si>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</si>
  <si>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</si>
  <si>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</si>
  <si>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</si>
  <si>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</si>
  <si>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</si>
  <si>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</si>
  <si>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</si>
  <si>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</si>
  <si>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</si>
  <si>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</si>
  <si>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</si>
  <si>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</si>
  <si>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</si>
  <si>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</si>
  <si>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</si>
  <si>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</si>
  <si>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</si>
  <si>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</si>
  <si>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</si>
  <si>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</si>
  <si>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</si>
  <si>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</si>
  <si>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</si>
  <si>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</si>
  <si>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</si>
  <si>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</si>
  <si>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</si>
  <si>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</si>
  <si>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</si>
  <si>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</si>
  <si>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</si>
  <si>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</si>
  <si>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</si>
  <si>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John Taolo Gaetsewe(DC45)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</si>
  <si>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</si>
  <si>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</si>
  <si>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Northern Cape: John Taolo Gaetsewe(DC45)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</si>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</sst>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1000000</v>
      </c>
      <c r="E7" s="60">
        <v>1000000</v>
      </c>
      <c r="F7" s="60">
        <v>404</v>
      </c>
      <c r="G7" s="60">
        <v>141364</v>
      </c>
      <c r="H7" s="60">
        <v>161924</v>
      </c>
      <c r="I7" s="60">
        <v>303692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303692</v>
      </c>
      <c r="W7" s="60">
        <v>250000</v>
      </c>
      <c r="X7" s="60">
        <v>53692</v>
      </c>
      <c r="Y7" s="61">
        <v>21.48</v>
      </c>
      <c r="Z7" s="62">
        <v>1000000</v>
      </c>
    </row>
    <row r="8" spans="1:26" ht="13.5">
      <c r="A8" s="58" t="s">
        <v>34</v>
      </c>
      <c r="B8" s="19">
        <v>0</v>
      </c>
      <c r="C8" s="19">
        <v>0</v>
      </c>
      <c r="D8" s="59">
        <v>67214000</v>
      </c>
      <c r="E8" s="60">
        <v>67214000</v>
      </c>
      <c r="F8" s="60">
        <v>25125587</v>
      </c>
      <c r="G8" s="60">
        <v>2197427</v>
      </c>
      <c r="H8" s="60">
        <v>211497</v>
      </c>
      <c r="I8" s="60">
        <v>27534511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27534511</v>
      </c>
      <c r="W8" s="60">
        <v>16803500</v>
      </c>
      <c r="X8" s="60">
        <v>10731011</v>
      </c>
      <c r="Y8" s="61">
        <v>63.86</v>
      </c>
      <c r="Z8" s="62">
        <v>67214000</v>
      </c>
    </row>
    <row r="9" spans="1:26" ht="13.5">
      <c r="A9" s="58" t="s">
        <v>35</v>
      </c>
      <c r="B9" s="19">
        <v>0</v>
      </c>
      <c r="C9" s="19">
        <v>0</v>
      </c>
      <c r="D9" s="59">
        <v>11388000</v>
      </c>
      <c r="E9" s="60">
        <v>11388000</v>
      </c>
      <c r="F9" s="60">
        <v>63380</v>
      </c>
      <c r="G9" s="60">
        <v>65254</v>
      </c>
      <c r="H9" s="60">
        <v>356690</v>
      </c>
      <c r="I9" s="60">
        <v>485324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485324</v>
      </c>
      <c r="W9" s="60">
        <v>2847000</v>
      </c>
      <c r="X9" s="60">
        <v>-2361676</v>
      </c>
      <c r="Y9" s="61">
        <v>-82.95</v>
      </c>
      <c r="Z9" s="62">
        <v>11388000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79602000</v>
      </c>
      <c r="E10" s="66">
        <f t="shared" si="0"/>
        <v>79602000</v>
      </c>
      <c r="F10" s="66">
        <f t="shared" si="0"/>
        <v>25189371</v>
      </c>
      <c r="G10" s="66">
        <f t="shared" si="0"/>
        <v>2404045</v>
      </c>
      <c r="H10" s="66">
        <f t="shared" si="0"/>
        <v>730111</v>
      </c>
      <c r="I10" s="66">
        <f t="shared" si="0"/>
        <v>28323527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28323527</v>
      </c>
      <c r="W10" s="66">
        <f t="shared" si="0"/>
        <v>19900500</v>
      </c>
      <c r="X10" s="66">
        <f t="shared" si="0"/>
        <v>8423027</v>
      </c>
      <c r="Y10" s="67">
        <f>+IF(W10&lt;&gt;0,(X10/W10)*100,0)</f>
        <v>42.32570538428683</v>
      </c>
      <c r="Z10" s="68">
        <f t="shared" si="0"/>
        <v>79602000</v>
      </c>
    </row>
    <row r="11" spans="1:26" ht="13.5">
      <c r="A11" s="58" t="s">
        <v>37</v>
      </c>
      <c r="B11" s="19">
        <v>0</v>
      </c>
      <c r="C11" s="19">
        <v>0</v>
      </c>
      <c r="D11" s="59">
        <v>48973098</v>
      </c>
      <c r="E11" s="60">
        <v>48973098</v>
      </c>
      <c r="F11" s="60">
        <v>3507306</v>
      </c>
      <c r="G11" s="60">
        <v>3566106</v>
      </c>
      <c r="H11" s="60">
        <v>3905293</v>
      </c>
      <c r="I11" s="60">
        <v>10978705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10978705</v>
      </c>
      <c r="W11" s="60">
        <v>12243275</v>
      </c>
      <c r="X11" s="60">
        <v>-1264570</v>
      </c>
      <c r="Y11" s="61">
        <v>-10.33</v>
      </c>
      <c r="Z11" s="62">
        <v>48973098</v>
      </c>
    </row>
    <row r="12" spans="1:26" ht="13.5">
      <c r="A12" s="58" t="s">
        <v>38</v>
      </c>
      <c r="B12" s="19">
        <v>0</v>
      </c>
      <c r="C12" s="19">
        <v>0</v>
      </c>
      <c r="D12" s="59">
        <v>4562552</v>
      </c>
      <c r="E12" s="60">
        <v>4562552</v>
      </c>
      <c r="F12" s="60">
        <v>322269</v>
      </c>
      <c r="G12" s="60">
        <v>322269</v>
      </c>
      <c r="H12" s="60">
        <v>322269</v>
      </c>
      <c r="I12" s="60">
        <v>966807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966807</v>
      </c>
      <c r="W12" s="60">
        <v>1140638</v>
      </c>
      <c r="X12" s="60">
        <v>-173831</v>
      </c>
      <c r="Y12" s="61">
        <v>-15.24</v>
      </c>
      <c r="Z12" s="62">
        <v>4562552</v>
      </c>
    </row>
    <row r="13" spans="1:26" ht="13.5">
      <c r="A13" s="58" t="s">
        <v>278</v>
      </c>
      <c r="B13" s="19">
        <v>0</v>
      </c>
      <c r="C13" s="19">
        <v>0</v>
      </c>
      <c r="D13" s="59">
        <v>827000</v>
      </c>
      <c r="E13" s="60">
        <v>827000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206750</v>
      </c>
      <c r="X13" s="60">
        <v>-206750</v>
      </c>
      <c r="Y13" s="61">
        <v>-100</v>
      </c>
      <c r="Z13" s="62">
        <v>827000</v>
      </c>
    </row>
    <row r="14" spans="1:26" ht="13.5">
      <c r="A14" s="58" t="s">
        <v>40</v>
      </c>
      <c r="B14" s="19">
        <v>0</v>
      </c>
      <c r="C14" s="19">
        <v>0</v>
      </c>
      <c r="D14" s="59">
        <v>250000</v>
      </c>
      <c r="E14" s="60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62500</v>
      </c>
      <c r="X14" s="60">
        <v>-62500</v>
      </c>
      <c r="Y14" s="61">
        <v>-100</v>
      </c>
      <c r="Z14" s="62">
        <v>250000</v>
      </c>
    </row>
    <row r="15" spans="1:26" ht="13.5">
      <c r="A15" s="58" t="s">
        <v>41</v>
      </c>
      <c r="B15" s="19">
        <v>0</v>
      </c>
      <c r="C15" s="19">
        <v>0</v>
      </c>
      <c r="D15" s="59">
        <v>982000</v>
      </c>
      <c r="E15" s="60">
        <v>982000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245500</v>
      </c>
      <c r="X15" s="60">
        <v>-245500</v>
      </c>
      <c r="Y15" s="61">
        <v>-100</v>
      </c>
      <c r="Z15" s="62">
        <v>982000</v>
      </c>
    </row>
    <row r="16" spans="1:26" ht="13.5">
      <c r="A16" s="69" t="s">
        <v>42</v>
      </c>
      <c r="B16" s="19">
        <v>0</v>
      </c>
      <c r="C16" s="19">
        <v>0</v>
      </c>
      <c r="D16" s="59">
        <v>2278000</v>
      </c>
      <c r="E16" s="60">
        <v>2278000</v>
      </c>
      <c r="F16" s="60">
        <v>41503</v>
      </c>
      <c r="G16" s="60">
        <v>389860</v>
      </c>
      <c r="H16" s="60">
        <v>482130</v>
      </c>
      <c r="I16" s="60">
        <v>913493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913493</v>
      </c>
      <c r="W16" s="60">
        <v>569500</v>
      </c>
      <c r="X16" s="60">
        <v>343993</v>
      </c>
      <c r="Y16" s="61">
        <v>60.4</v>
      </c>
      <c r="Z16" s="62">
        <v>2278000</v>
      </c>
    </row>
    <row r="17" spans="1:26" ht="13.5">
      <c r="A17" s="58" t="s">
        <v>43</v>
      </c>
      <c r="B17" s="19">
        <v>0</v>
      </c>
      <c r="C17" s="19">
        <v>0</v>
      </c>
      <c r="D17" s="59">
        <v>21729001</v>
      </c>
      <c r="E17" s="60">
        <v>21729001</v>
      </c>
      <c r="F17" s="60">
        <v>1000544</v>
      </c>
      <c r="G17" s="60">
        <v>1126803</v>
      </c>
      <c r="H17" s="60">
        <v>1065033</v>
      </c>
      <c r="I17" s="60">
        <v>3192380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3192380</v>
      </c>
      <c r="W17" s="60">
        <v>5432250</v>
      </c>
      <c r="X17" s="60">
        <v>-2239870</v>
      </c>
      <c r="Y17" s="61">
        <v>-41.23</v>
      </c>
      <c r="Z17" s="62">
        <v>21729001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79601651</v>
      </c>
      <c r="E18" s="73">
        <f t="shared" si="1"/>
        <v>79601651</v>
      </c>
      <c r="F18" s="73">
        <f t="shared" si="1"/>
        <v>4871622</v>
      </c>
      <c r="G18" s="73">
        <f t="shared" si="1"/>
        <v>5405038</v>
      </c>
      <c r="H18" s="73">
        <f t="shared" si="1"/>
        <v>5774725</v>
      </c>
      <c r="I18" s="73">
        <f t="shared" si="1"/>
        <v>16051385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16051385</v>
      </c>
      <c r="W18" s="73">
        <f t="shared" si="1"/>
        <v>19900413</v>
      </c>
      <c r="X18" s="73">
        <f t="shared" si="1"/>
        <v>-3849028</v>
      </c>
      <c r="Y18" s="67">
        <f>+IF(W18&lt;&gt;0,(X18/W18)*100,0)</f>
        <v>-19.341447838293607</v>
      </c>
      <c r="Z18" s="74">
        <f t="shared" si="1"/>
        <v>79601651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349</v>
      </c>
      <c r="E19" s="77">
        <f t="shared" si="2"/>
        <v>349</v>
      </c>
      <c r="F19" s="77">
        <f t="shared" si="2"/>
        <v>20317749</v>
      </c>
      <c r="G19" s="77">
        <f t="shared" si="2"/>
        <v>-3000993</v>
      </c>
      <c r="H19" s="77">
        <f t="shared" si="2"/>
        <v>-5044614</v>
      </c>
      <c r="I19" s="77">
        <f t="shared" si="2"/>
        <v>12272142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12272142</v>
      </c>
      <c r="W19" s="77">
        <f>IF(E10=E18,0,W10-W18)</f>
        <v>87</v>
      </c>
      <c r="X19" s="77">
        <f t="shared" si="2"/>
        <v>12272055</v>
      </c>
      <c r="Y19" s="78">
        <f>+IF(W19&lt;&gt;0,(X19/W19)*100,0)</f>
        <v>14105810.344827585</v>
      </c>
      <c r="Z19" s="79">
        <f t="shared" si="2"/>
        <v>349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3107000</v>
      </c>
      <c r="E21" s="82">
        <v>3107000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776750</v>
      </c>
      <c r="X21" s="82">
        <v>-776750</v>
      </c>
      <c r="Y21" s="83">
        <v>-100</v>
      </c>
      <c r="Z21" s="84">
        <v>3107000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3107349</v>
      </c>
      <c r="E22" s="88">
        <f t="shared" si="3"/>
        <v>3107349</v>
      </c>
      <c r="F22" s="88">
        <f t="shared" si="3"/>
        <v>20317749</v>
      </c>
      <c r="G22" s="88">
        <f t="shared" si="3"/>
        <v>-3000993</v>
      </c>
      <c r="H22" s="88">
        <f t="shared" si="3"/>
        <v>-5044614</v>
      </c>
      <c r="I22" s="88">
        <f t="shared" si="3"/>
        <v>12272142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12272142</v>
      </c>
      <c r="W22" s="88">
        <f t="shared" si="3"/>
        <v>776837</v>
      </c>
      <c r="X22" s="88">
        <f t="shared" si="3"/>
        <v>11495305</v>
      </c>
      <c r="Y22" s="89">
        <f>+IF(W22&lt;&gt;0,(X22/W22)*100,0)</f>
        <v>1479.7576582989739</v>
      </c>
      <c r="Z22" s="90">
        <f t="shared" si="3"/>
        <v>3107349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3107349</v>
      </c>
      <c r="E24" s="77">
        <f t="shared" si="4"/>
        <v>3107349</v>
      </c>
      <c r="F24" s="77">
        <f t="shared" si="4"/>
        <v>20317749</v>
      </c>
      <c r="G24" s="77">
        <f t="shared" si="4"/>
        <v>-3000993</v>
      </c>
      <c r="H24" s="77">
        <f t="shared" si="4"/>
        <v>-5044614</v>
      </c>
      <c r="I24" s="77">
        <f t="shared" si="4"/>
        <v>12272142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12272142</v>
      </c>
      <c r="W24" s="77">
        <f t="shared" si="4"/>
        <v>776837</v>
      </c>
      <c r="X24" s="77">
        <f t="shared" si="4"/>
        <v>11495305</v>
      </c>
      <c r="Y24" s="78">
        <f>+IF(W24&lt;&gt;0,(X24/W24)*100,0)</f>
        <v>1479.7576582989739</v>
      </c>
      <c r="Z24" s="79">
        <f t="shared" si="4"/>
        <v>3107349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3107000</v>
      </c>
      <c r="E27" s="100">
        <v>3107000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776750</v>
      </c>
      <c r="X27" s="100">
        <v>-776750</v>
      </c>
      <c r="Y27" s="101">
        <v>-100</v>
      </c>
      <c r="Z27" s="102">
        <v>3107000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3107000</v>
      </c>
      <c r="E31" s="60">
        <v>3107000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776750</v>
      </c>
      <c r="X31" s="60">
        <v>-776750</v>
      </c>
      <c r="Y31" s="61">
        <v>-100</v>
      </c>
      <c r="Z31" s="62">
        <v>3107000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3107000</v>
      </c>
      <c r="E32" s="100">
        <f t="shared" si="5"/>
        <v>3107000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776750</v>
      </c>
      <c r="X32" s="100">
        <f t="shared" si="5"/>
        <v>-776750</v>
      </c>
      <c r="Y32" s="101">
        <f>+IF(W32&lt;&gt;0,(X32/W32)*100,0)</f>
        <v>-100</v>
      </c>
      <c r="Z32" s="102">
        <f t="shared" si="5"/>
        <v>3107000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41948391</v>
      </c>
      <c r="C35" s="19">
        <v>0</v>
      </c>
      <c r="D35" s="59">
        <v>37500000</v>
      </c>
      <c r="E35" s="60">
        <v>37500000</v>
      </c>
      <c r="F35" s="60">
        <v>0</v>
      </c>
      <c r="G35" s="60">
        <v>13849820</v>
      </c>
      <c r="H35" s="60">
        <v>0</v>
      </c>
      <c r="I35" s="60">
        <v>13849820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13849820</v>
      </c>
      <c r="W35" s="60">
        <v>9375000</v>
      </c>
      <c r="X35" s="60">
        <v>4474820</v>
      </c>
      <c r="Y35" s="61">
        <v>47.73</v>
      </c>
      <c r="Z35" s="62">
        <v>37500000</v>
      </c>
    </row>
    <row r="36" spans="1:26" ht="13.5">
      <c r="A36" s="58" t="s">
        <v>57</v>
      </c>
      <c r="B36" s="19">
        <v>81311636</v>
      </c>
      <c r="C36" s="19">
        <v>0</v>
      </c>
      <c r="D36" s="59">
        <v>121600000</v>
      </c>
      <c r="E36" s="60">
        <v>121600000</v>
      </c>
      <c r="F36" s="60">
        <v>0</v>
      </c>
      <c r="G36" s="60">
        <v>81311636</v>
      </c>
      <c r="H36" s="60">
        <v>0</v>
      </c>
      <c r="I36" s="60">
        <v>81311636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81311636</v>
      </c>
      <c r="W36" s="60">
        <v>30400000</v>
      </c>
      <c r="X36" s="60">
        <v>50911636</v>
      </c>
      <c r="Y36" s="61">
        <v>167.47</v>
      </c>
      <c r="Z36" s="62">
        <v>121600000</v>
      </c>
    </row>
    <row r="37" spans="1:26" ht="13.5">
      <c r="A37" s="58" t="s">
        <v>58</v>
      </c>
      <c r="B37" s="19">
        <v>15415917</v>
      </c>
      <c r="C37" s="19">
        <v>0</v>
      </c>
      <c r="D37" s="59">
        <v>12007000</v>
      </c>
      <c r="E37" s="60">
        <v>12007000</v>
      </c>
      <c r="F37" s="60">
        <v>0</v>
      </c>
      <c r="G37" s="60">
        <v>15415917</v>
      </c>
      <c r="H37" s="60">
        <v>0</v>
      </c>
      <c r="I37" s="60">
        <v>15415917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15415917</v>
      </c>
      <c r="W37" s="60">
        <v>3001750</v>
      </c>
      <c r="X37" s="60">
        <v>12414167</v>
      </c>
      <c r="Y37" s="61">
        <v>413.56</v>
      </c>
      <c r="Z37" s="62">
        <v>12007000</v>
      </c>
    </row>
    <row r="38" spans="1:26" ht="13.5">
      <c r="A38" s="58" t="s">
        <v>59</v>
      </c>
      <c r="B38" s="19">
        <v>23292990</v>
      </c>
      <c r="C38" s="19">
        <v>0</v>
      </c>
      <c r="D38" s="59">
        <v>19500000</v>
      </c>
      <c r="E38" s="60">
        <v>19500000</v>
      </c>
      <c r="F38" s="60">
        <v>0</v>
      </c>
      <c r="G38" s="60">
        <v>23292990</v>
      </c>
      <c r="H38" s="60">
        <v>0</v>
      </c>
      <c r="I38" s="60">
        <v>23292990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23292990</v>
      </c>
      <c r="W38" s="60">
        <v>4875000</v>
      </c>
      <c r="X38" s="60">
        <v>18417990</v>
      </c>
      <c r="Y38" s="61">
        <v>377.8</v>
      </c>
      <c r="Z38" s="62">
        <v>19500000</v>
      </c>
    </row>
    <row r="39" spans="1:26" ht="13.5">
      <c r="A39" s="58" t="s">
        <v>60</v>
      </c>
      <c r="B39" s="19">
        <v>84551120</v>
      </c>
      <c r="C39" s="19">
        <v>0</v>
      </c>
      <c r="D39" s="59">
        <v>127593000</v>
      </c>
      <c r="E39" s="60">
        <v>127593000</v>
      </c>
      <c r="F39" s="60">
        <v>0</v>
      </c>
      <c r="G39" s="60">
        <v>56452549</v>
      </c>
      <c r="H39" s="60">
        <v>0</v>
      </c>
      <c r="I39" s="60">
        <v>56452549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56452549</v>
      </c>
      <c r="W39" s="60">
        <v>31898250</v>
      </c>
      <c r="X39" s="60">
        <v>24554299</v>
      </c>
      <c r="Y39" s="61">
        <v>76.98</v>
      </c>
      <c r="Z39" s="62">
        <v>127593000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2934996</v>
      </c>
      <c r="E42" s="60">
        <v>2934996</v>
      </c>
      <c r="F42" s="60">
        <v>20248686</v>
      </c>
      <c r="G42" s="60">
        <v>-13133501</v>
      </c>
      <c r="H42" s="60">
        <v>-5713238</v>
      </c>
      <c r="I42" s="60">
        <v>1401947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1401947</v>
      </c>
      <c r="W42" s="60">
        <v>17261004</v>
      </c>
      <c r="X42" s="60">
        <v>-15859057</v>
      </c>
      <c r="Y42" s="61">
        <v>-91.88</v>
      </c>
      <c r="Z42" s="62">
        <v>2934996</v>
      </c>
    </row>
    <row r="43" spans="1:26" ht="13.5">
      <c r="A43" s="58" t="s">
        <v>63</v>
      </c>
      <c r="B43" s="19">
        <v>0</v>
      </c>
      <c r="C43" s="19">
        <v>0</v>
      </c>
      <c r="D43" s="59">
        <v>1000010</v>
      </c>
      <c r="E43" s="60">
        <v>1000010</v>
      </c>
      <c r="F43" s="60">
        <v>0</v>
      </c>
      <c r="G43" s="60">
        <v>40000</v>
      </c>
      <c r="H43" s="60">
        <v>192000</v>
      </c>
      <c r="I43" s="60">
        <v>232000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232000</v>
      </c>
      <c r="W43" s="60">
        <v>181820</v>
      </c>
      <c r="X43" s="60">
        <v>50180</v>
      </c>
      <c r="Y43" s="61">
        <v>27.6</v>
      </c>
      <c r="Z43" s="62">
        <v>1000010</v>
      </c>
    </row>
    <row r="44" spans="1:26" ht="13.5">
      <c r="A44" s="58" t="s">
        <v>64</v>
      </c>
      <c r="B44" s="19">
        <v>0</v>
      </c>
      <c r="C44" s="19">
        <v>0</v>
      </c>
      <c r="D44" s="59">
        <v>250000</v>
      </c>
      <c r="E44" s="60">
        <v>250000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250000</v>
      </c>
    </row>
    <row r="45" spans="1:26" ht="13.5">
      <c r="A45" s="70" t="s">
        <v>65</v>
      </c>
      <c r="B45" s="22">
        <v>0</v>
      </c>
      <c r="C45" s="22">
        <v>0</v>
      </c>
      <c r="D45" s="99">
        <v>32305006</v>
      </c>
      <c r="E45" s="100">
        <v>32305006</v>
      </c>
      <c r="F45" s="100">
        <v>21583982</v>
      </c>
      <c r="G45" s="100">
        <v>8490481</v>
      </c>
      <c r="H45" s="100">
        <v>2969243</v>
      </c>
      <c r="I45" s="100">
        <v>2969243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2969243</v>
      </c>
      <c r="W45" s="100">
        <v>45562824</v>
      </c>
      <c r="X45" s="100">
        <v>-42593581</v>
      </c>
      <c r="Y45" s="101">
        <v>-93.48</v>
      </c>
      <c r="Z45" s="102">
        <v>32305006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140007</v>
      </c>
      <c r="C49" s="52">
        <v>0</v>
      </c>
      <c r="D49" s="129">
        <v>1921</v>
      </c>
      <c r="E49" s="54">
        <v>229101</v>
      </c>
      <c r="F49" s="54">
        <v>0</v>
      </c>
      <c r="G49" s="54">
        <v>0</v>
      </c>
      <c r="H49" s="54">
        <v>0</v>
      </c>
      <c r="I49" s="54">
        <v>5644229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6015258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295520</v>
      </c>
      <c r="C51" s="52">
        <v>0</v>
      </c>
      <c r="D51" s="129">
        <v>13512</v>
      </c>
      <c r="E51" s="54">
        <v>22565</v>
      </c>
      <c r="F51" s="54">
        <v>0</v>
      </c>
      <c r="G51" s="54">
        <v>0</v>
      </c>
      <c r="H51" s="54">
        <v>0</v>
      </c>
      <c r="I51" s="54">
        <v>71847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305801</v>
      </c>
      <c r="W51" s="54">
        <v>-59325</v>
      </c>
      <c r="X51" s="54">
        <v>-4232</v>
      </c>
      <c r="Y51" s="54">
        <v>0</v>
      </c>
      <c r="Z51" s="130">
        <v>645688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982000</v>
      </c>
      <c r="F40" s="345">
        <f t="shared" si="9"/>
        <v>982000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245500</v>
      </c>
      <c r="Y40" s="345">
        <f t="shared" si="9"/>
        <v>-245500</v>
      </c>
      <c r="Z40" s="336">
        <f>+IF(X40&lt;&gt;0,+(Y40/X40)*100,0)</f>
        <v>-100</v>
      </c>
      <c r="AA40" s="350">
        <f>SUM(AA41:AA49)</f>
        <v>982000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982000</v>
      </c>
      <c r="F49" s="53">
        <v>982000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245500</v>
      </c>
      <c r="Y49" s="53">
        <v>-245500</v>
      </c>
      <c r="Z49" s="94">
        <v>-100</v>
      </c>
      <c r="AA49" s="95">
        <v>982000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982000</v>
      </c>
      <c r="F60" s="264">
        <f t="shared" si="14"/>
        <v>982000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245500</v>
      </c>
      <c r="Y60" s="264">
        <f t="shared" si="14"/>
        <v>-245500</v>
      </c>
      <c r="Z60" s="337">
        <f>+IF(X60&lt;&gt;0,+(Y60/X60)*100,0)</f>
        <v>-100</v>
      </c>
      <c r="AA60" s="232">
        <f>+AA57+AA54+AA51+AA40+AA37+AA34+AA22+AA5</f>
        <v>982000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65724504</v>
      </c>
      <c r="F5" s="100">
        <f t="shared" si="0"/>
        <v>65724504</v>
      </c>
      <c r="G5" s="100">
        <f t="shared" si="0"/>
        <v>25168558</v>
      </c>
      <c r="H5" s="100">
        <f t="shared" si="0"/>
        <v>532962</v>
      </c>
      <c r="I5" s="100">
        <f t="shared" si="0"/>
        <v>601937</v>
      </c>
      <c r="J5" s="100">
        <f t="shared" si="0"/>
        <v>26303457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26303457</v>
      </c>
      <c r="X5" s="100">
        <f t="shared" si="0"/>
        <v>16431126</v>
      </c>
      <c r="Y5" s="100">
        <f t="shared" si="0"/>
        <v>9872331</v>
      </c>
      <c r="Z5" s="137">
        <f>+IF(X5&lt;&gt;0,+(Y5/X5)*100,0)</f>
        <v>60.083106903324826</v>
      </c>
      <c r="AA5" s="153">
        <f>SUM(AA6:AA8)</f>
        <v>65724504</v>
      </c>
    </row>
    <row r="6" spans="1:27" ht="13.5">
      <c r="A6" s="138" t="s">
        <v>75</v>
      </c>
      <c r="B6" s="136"/>
      <c r="C6" s="155"/>
      <c r="D6" s="155"/>
      <c r="E6" s="156">
        <v>21101603</v>
      </c>
      <c r="F6" s="60">
        <v>21101603</v>
      </c>
      <c r="G6" s="60">
        <v>31667</v>
      </c>
      <c r="H6" s="60">
        <v>352068</v>
      </c>
      <c r="I6" s="60">
        <v>396214</v>
      </c>
      <c r="J6" s="60">
        <v>779949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779949</v>
      </c>
      <c r="X6" s="60">
        <v>5275401</v>
      </c>
      <c r="Y6" s="60">
        <v>-4495452</v>
      </c>
      <c r="Z6" s="140">
        <v>-85.22</v>
      </c>
      <c r="AA6" s="155">
        <v>21101603</v>
      </c>
    </row>
    <row r="7" spans="1:27" ht="13.5">
      <c r="A7" s="138" t="s">
        <v>76</v>
      </c>
      <c r="B7" s="136"/>
      <c r="C7" s="157"/>
      <c r="D7" s="157"/>
      <c r="E7" s="158">
        <v>26010157</v>
      </c>
      <c r="F7" s="159">
        <v>26010157</v>
      </c>
      <c r="G7" s="159">
        <v>25127330</v>
      </c>
      <c r="H7" s="159">
        <v>174730</v>
      </c>
      <c r="I7" s="159">
        <v>199369</v>
      </c>
      <c r="J7" s="159">
        <v>25501429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25501429</v>
      </c>
      <c r="X7" s="159">
        <v>6502539</v>
      </c>
      <c r="Y7" s="159">
        <v>18998890</v>
      </c>
      <c r="Z7" s="141">
        <v>292.18</v>
      </c>
      <c r="AA7" s="157">
        <v>26010157</v>
      </c>
    </row>
    <row r="8" spans="1:27" ht="13.5">
      <c r="A8" s="138" t="s">
        <v>77</v>
      </c>
      <c r="B8" s="136"/>
      <c r="C8" s="155"/>
      <c r="D8" s="155"/>
      <c r="E8" s="156">
        <v>18612744</v>
      </c>
      <c r="F8" s="60">
        <v>18612744</v>
      </c>
      <c r="G8" s="60">
        <v>9561</v>
      </c>
      <c r="H8" s="60">
        <v>6164</v>
      </c>
      <c r="I8" s="60">
        <v>6354</v>
      </c>
      <c r="J8" s="60">
        <v>22079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22079</v>
      </c>
      <c r="X8" s="60">
        <v>4653186</v>
      </c>
      <c r="Y8" s="60">
        <v>-4631107</v>
      </c>
      <c r="Z8" s="140">
        <v>-99.53</v>
      </c>
      <c r="AA8" s="155">
        <v>18612744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10889262</v>
      </c>
      <c r="F9" s="100">
        <f t="shared" si="1"/>
        <v>10889262</v>
      </c>
      <c r="G9" s="100">
        <f t="shared" si="1"/>
        <v>3969</v>
      </c>
      <c r="H9" s="100">
        <f t="shared" si="1"/>
        <v>4892</v>
      </c>
      <c r="I9" s="100">
        <f t="shared" si="1"/>
        <v>4582</v>
      </c>
      <c r="J9" s="100">
        <f t="shared" si="1"/>
        <v>13443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13443</v>
      </c>
      <c r="X9" s="100">
        <f t="shared" si="1"/>
        <v>2722316</v>
      </c>
      <c r="Y9" s="100">
        <f t="shared" si="1"/>
        <v>-2708873</v>
      </c>
      <c r="Z9" s="137">
        <f>+IF(X9&lt;&gt;0,+(Y9/X9)*100,0)</f>
        <v>-99.50619252136784</v>
      </c>
      <c r="AA9" s="153">
        <f>SUM(AA10:AA14)</f>
        <v>10889262</v>
      </c>
    </row>
    <row r="10" spans="1:27" ht="13.5">
      <c r="A10" s="138" t="s">
        <v>79</v>
      </c>
      <c r="B10" s="136"/>
      <c r="C10" s="155"/>
      <c r="D10" s="155"/>
      <c r="E10" s="156">
        <v>10889262</v>
      </c>
      <c r="F10" s="60">
        <v>10889262</v>
      </c>
      <c r="G10" s="60">
        <v>2455</v>
      </c>
      <c r="H10" s="60">
        <v>2511</v>
      </c>
      <c r="I10" s="60">
        <v>1969</v>
      </c>
      <c r="J10" s="60">
        <v>6935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6935</v>
      </c>
      <c r="X10" s="60">
        <v>2722316</v>
      </c>
      <c r="Y10" s="60">
        <v>-2715381</v>
      </c>
      <c r="Z10" s="140">
        <v>-99.75</v>
      </c>
      <c r="AA10" s="155">
        <v>10889262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314</v>
      </c>
      <c r="H13" s="60">
        <v>1020</v>
      </c>
      <c r="I13" s="60">
        <v>504</v>
      </c>
      <c r="J13" s="60">
        <v>1838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1838</v>
      </c>
      <c r="X13" s="60"/>
      <c r="Y13" s="60">
        <v>1838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>
        <v>1200</v>
      </c>
      <c r="H14" s="159">
        <v>1361</v>
      </c>
      <c r="I14" s="159">
        <v>2109</v>
      </c>
      <c r="J14" s="159">
        <v>4670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4670</v>
      </c>
      <c r="X14" s="159"/>
      <c r="Y14" s="159">
        <v>4670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6095234</v>
      </c>
      <c r="F15" s="100">
        <f t="shared" si="2"/>
        <v>6095234</v>
      </c>
      <c r="G15" s="100">
        <f t="shared" si="2"/>
        <v>16844</v>
      </c>
      <c r="H15" s="100">
        <f t="shared" si="2"/>
        <v>1866191</v>
      </c>
      <c r="I15" s="100">
        <f t="shared" si="2"/>
        <v>123592</v>
      </c>
      <c r="J15" s="100">
        <f t="shared" si="2"/>
        <v>2006627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2006627</v>
      </c>
      <c r="X15" s="100">
        <f t="shared" si="2"/>
        <v>1523809</v>
      </c>
      <c r="Y15" s="100">
        <f t="shared" si="2"/>
        <v>482818</v>
      </c>
      <c r="Z15" s="137">
        <f>+IF(X15&lt;&gt;0,+(Y15/X15)*100,0)</f>
        <v>31.684942141698862</v>
      </c>
      <c r="AA15" s="153">
        <f>SUM(AA16:AA18)</f>
        <v>6095234</v>
      </c>
    </row>
    <row r="16" spans="1:27" ht="13.5">
      <c r="A16" s="138" t="s">
        <v>85</v>
      </c>
      <c r="B16" s="136"/>
      <c r="C16" s="155"/>
      <c r="D16" s="155"/>
      <c r="E16" s="156">
        <v>6095234</v>
      </c>
      <c r="F16" s="60">
        <v>6095234</v>
      </c>
      <c r="G16" s="60">
        <v>777</v>
      </c>
      <c r="H16" s="60">
        <v>1866191</v>
      </c>
      <c r="I16" s="60">
        <v>369</v>
      </c>
      <c r="J16" s="60">
        <v>1867337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1867337</v>
      </c>
      <c r="X16" s="60">
        <v>1523809</v>
      </c>
      <c r="Y16" s="60">
        <v>343528</v>
      </c>
      <c r="Z16" s="140">
        <v>22.54</v>
      </c>
      <c r="AA16" s="155">
        <v>6095234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16067</v>
      </c>
      <c r="H17" s="60"/>
      <c r="I17" s="60">
        <v>123223</v>
      </c>
      <c r="J17" s="60">
        <v>139290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139290</v>
      </c>
      <c r="X17" s="60"/>
      <c r="Y17" s="60">
        <v>139290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82709000</v>
      </c>
      <c r="F25" s="73">
        <f t="shared" si="4"/>
        <v>82709000</v>
      </c>
      <c r="G25" s="73">
        <f t="shared" si="4"/>
        <v>25189371</v>
      </c>
      <c r="H25" s="73">
        <f t="shared" si="4"/>
        <v>2404045</v>
      </c>
      <c r="I25" s="73">
        <f t="shared" si="4"/>
        <v>730111</v>
      </c>
      <c r="J25" s="73">
        <f t="shared" si="4"/>
        <v>28323527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28323527</v>
      </c>
      <c r="X25" s="73">
        <f t="shared" si="4"/>
        <v>20677251</v>
      </c>
      <c r="Y25" s="73">
        <f t="shared" si="4"/>
        <v>7646276</v>
      </c>
      <c r="Z25" s="170">
        <f>+IF(X25&lt;&gt;0,+(Y25/X25)*100,0)</f>
        <v>36.979170973936526</v>
      </c>
      <c r="AA25" s="168">
        <f>+AA5+AA9+AA15+AA19+AA24</f>
        <v>82709000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55365348</v>
      </c>
      <c r="F28" s="100">
        <f t="shared" si="5"/>
        <v>55365348</v>
      </c>
      <c r="G28" s="100">
        <f t="shared" si="5"/>
        <v>3249475</v>
      </c>
      <c r="H28" s="100">
        <f t="shared" si="5"/>
        <v>3493928</v>
      </c>
      <c r="I28" s="100">
        <f t="shared" si="5"/>
        <v>3596219</v>
      </c>
      <c r="J28" s="100">
        <f t="shared" si="5"/>
        <v>10339622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10339622</v>
      </c>
      <c r="X28" s="100">
        <f t="shared" si="5"/>
        <v>13841337</v>
      </c>
      <c r="Y28" s="100">
        <f t="shared" si="5"/>
        <v>-3501715</v>
      </c>
      <c r="Z28" s="137">
        <f>+IF(X28&lt;&gt;0,+(Y28/X28)*100,0)</f>
        <v>-25.298964977155023</v>
      </c>
      <c r="AA28" s="153">
        <f>SUM(AA29:AA31)</f>
        <v>55365348</v>
      </c>
    </row>
    <row r="29" spans="1:27" ht="13.5">
      <c r="A29" s="138" t="s">
        <v>75</v>
      </c>
      <c r="B29" s="136"/>
      <c r="C29" s="155"/>
      <c r="D29" s="155"/>
      <c r="E29" s="156">
        <v>21052319</v>
      </c>
      <c r="F29" s="60">
        <v>21052319</v>
      </c>
      <c r="G29" s="60">
        <v>1760118</v>
      </c>
      <c r="H29" s="60">
        <v>1705560</v>
      </c>
      <c r="I29" s="60">
        <v>1832438</v>
      </c>
      <c r="J29" s="60">
        <v>5298116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5298116</v>
      </c>
      <c r="X29" s="60">
        <v>5263080</v>
      </c>
      <c r="Y29" s="60">
        <v>35036</v>
      </c>
      <c r="Z29" s="140">
        <v>0.67</v>
      </c>
      <c r="AA29" s="155">
        <v>21052319</v>
      </c>
    </row>
    <row r="30" spans="1:27" ht="13.5">
      <c r="A30" s="138" t="s">
        <v>76</v>
      </c>
      <c r="B30" s="136"/>
      <c r="C30" s="157"/>
      <c r="D30" s="157"/>
      <c r="E30" s="158">
        <v>18052717</v>
      </c>
      <c r="F30" s="159">
        <v>18052717</v>
      </c>
      <c r="G30" s="159">
        <v>589947</v>
      </c>
      <c r="H30" s="159">
        <v>559798</v>
      </c>
      <c r="I30" s="159">
        <v>778459</v>
      </c>
      <c r="J30" s="159">
        <v>1928204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1928204</v>
      </c>
      <c r="X30" s="159">
        <v>4513179</v>
      </c>
      <c r="Y30" s="159">
        <v>-2584975</v>
      </c>
      <c r="Z30" s="141">
        <v>-57.28</v>
      </c>
      <c r="AA30" s="157">
        <v>18052717</v>
      </c>
    </row>
    <row r="31" spans="1:27" ht="13.5">
      <c r="A31" s="138" t="s">
        <v>77</v>
      </c>
      <c r="B31" s="136"/>
      <c r="C31" s="155"/>
      <c r="D31" s="155"/>
      <c r="E31" s="156">
        <v>16260312</v>
      </c>
      <c r="F31" s="60">
        <v>16260312</v>
      </c>
      <c r="G31" s="60">
        <v>899410</v>
      </c>
      <c r="H31" s="60">
        <v>1228570</v>
      </c>
      <c r="I31" s="60">
        <v>985322</v>
      </c>
      <c r="J31" s="60">
        <v>3113302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3113302</v>
      </c>
      <c r="X31" s="60">
        <v>4065078</v>
      </c>
      <c r="Y31" s="60">
        <v>-951776</v>
      </c>
      <c r="Z31" s="140">
        <v>-23.41</v>
      </c>
      <c r="AA31" s="155">
        <v>16260312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13153101</v>
      </c>
      <c r="F32" s="100">
        <f t="shared" si="6"/>
        <v>13153101</v>
      </c>
      <c r="G32" s="100">
        <f t="shared" si="6"/>
        <v>867156</v>
      </c>
      <c r="H32" s="100">
        <f t="shared" si="6"/>
        <v>1024411</v>
      </c>
      <c r="I32" s="100">
        <f t="shared" si="6"/>
        <v>1158557</v>
      </c>
      <c r="J32" s="100">
        <f t="shared" si="6"/>
        <v>3050124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3050124</v>
      </c>
      <c r="X32" s="100">
        <f t="shared" si="6"/>
        <v>3288275</v>
      </c>
      <c r="Y32" s="100">
        <f t="shared" si="6"/>
        <v>-238151</v>
      </c>
      <c r="Z32" s="137">
        <f>+IF(X32&lt;&gt;0,+(Y32/X32)*100,0)</f>
        <v>-7.242429541324859</v>
      </c>
      <c r="AA32" s="153">
        <f>SUM(AA33:AA37)</f>
        <v>13153101</v>
      </c>
    </row>
    <row r="33" spans="1:27" ht="13.5">
      <c r="A33" s="138" t="s">
        <v>79</v>
      </c>
      <c r="B33" s="136"/>
      <c r="C33" s="155"/>
      <c r="D33" s="155"/>
      <c r="E33" s="156">
        <v>10609261</v>
      </c>
      <c r="F33" s="60">
        <v>10609261</v>
      </c>
      <c r="G33" s="60">
        <v>204977</v>
      </c>
      <c r="H33" s="60">
        <v>212550</v>
      </c>
      <c r="I33" s="60">
        <v>250919</v>
      </c>
      <c r="J33" s="60">
        <v>668446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668446</v>
      </c>
      <c r="X33" s="60">
        <v>2652315</v>
      </c>
      <c r="Y33" s="60">
        <v>-1983869</v>
      </c>
      <c r="Z33" s="140">
        <v>-74.8</v>
      </c>
      <c r="AA33" s="155">
        <v>10609261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2543840</v>
      </c>
      <c r="F36" s="60">
        <v>2543840</v>
      </c>
      <c r="G36" s="60">
        <v>151598</v>
      </c>
      <c r="H36" s="60">
        <v>261884</v>
      </c>
      <c r="I36" s="60">
        <v>300694</v>
      </c>
      <c r="J36" s="60">
        <v>714176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714176</v>
      </c>
      <c r="X36" s="60">
        <v>635960</v>
      </c>
      <c r="Y36" s="60">
        <v>78216</v>
      </c>
      <c r="Z36" s="140">
        <v>12.3</v>
      </c>
      <c r="AA36" s="155">
        <v>2543840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510581</v>
      </c>
      <c r="H37" s="159">
        <v>549977</v>
      </c>
      <c r="I37" s="159">
        <v>606944</v>
      </c>
      <c r="J37" s="159">
        <v>1667502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1667502</v>
      </c>
      <c r="X37" s="159"/>
      <c r="Y37" s="159">
        <v>1667502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11083202</v>
      </c>
      <c r="F38" s="100">
        <f t="shared" si="7"/>
        <v>11083202</v>
      </c>
      <c r="G38" s="100">
        <f t="shared" si="7"/>
        <v>754991</v>
      </c>
      <c r="H38" s="100">
        <f t="shared" si="7"/>
        <v>886699</v>
      </c>
      <c r="I38" s="100">
        <f t="shared" si="7"/>
        <v>1019949</v>
      </c>
      <c r="J38" s="100">
        <f t="shared" si="7"/>
        <v>2661639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2661639</v>
      </c>
      <c r="X38" s="100">
        <f t="shared" si="7"/>
        <v>2770801</v>
      </c>
      <c r="Y38" s="100">
        <f t="shared" si="7"/>
        <v>-109162</v>
      </c>
      <c r="Z38" s="137">
        <f>+IF(X38&lt;&gt;0,+(Y38/X38)*100,0)</f>
        <v>-3.939727176365246</v>
      </c>
      <c r="AA38" s="153">
        <f>SUM(AA39:AA41)</f>
        <v>11083202</v>
      </c>
    </row>
    <row r="39" spans="1:27" ht="13.5">
      <c r="A39" s="138" t="s">
        <v>85</v>
      </c>
      <c r="B39" s="136"/>
      <c r="C39" s="155"/>
      <c r="D39" s="155"/>
      <c r="E39" s="156">
        <v>11083202</v>
      </c>
      <c r="F39" s="60">
        <v>11083202</v>
      </c>
      <c r="G39" s="60">
        <v>737935</v>
      </c>
      <c r="H39" s="60">
        <v>826651</v>
      </c>
      <c r="I39" s="60">
        <v>1002893</v>
      </c>
      <c r="J39" s="60">
        <v>2567479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2567479</v>
      </c>
      <c r="X39" s="60">
        <v>2770801</v>
      </c>
      <c r="Y39" s="60">
        <v>-203322</v>
      </c>
      <c r="Z39" s="140">
        <v>-7.34</v>
      </c>
      <c r="AA39" s="155">
        <v>11083202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17056</v>
      </c>
      <c r="H40" s="60">
        <v>60048</v>
      </c>
      <c r="I40" s="60">
        <v>17056</v>
      </c>
      <c r="J40" s="60">
        <v>94160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94160</v>
      </c>
      <c r="X40" s="60"/>
      <c r="Y40" s="60">
        <v>94160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79601651</v>
      </c>
      <c r="F48" s="73">
        <f t="shared" si="9"/>
        <v>79601651</v>
      </c>
      <c r="G48" s="73">
        <f t="shared" si="9"/>
        <v>4871622</v>
      </c>
      <c r="H48" s="73">
        <f t="shared" si="9"/>
        <v>5405038</v>
      </c>
      <c r="I48" s="73">
        <f t="shared" si="9"/>
        <v>5774725</v>
      </c>
      <c r="J48" s="73">
        <f t="shared" si="9"/>
        <v>16051385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16051385</v>
      </c>
      <c r="X48" s="73">
        <f t="shared" si="9"/>
        <v>19900413</v>
      </c>
      <c r="Y48" s="73">
        <f t="shared" si="9"/>
        <v>-3849028</v>
      </c>
      <c r="Z48" s="170">
        <f>+IF(X48&lt;&gt;0,+(Y48/X48)*100,0)</f>
        <v>-19.341447838293607</v>
      </c>
      <c r="AA48" s="168">
        <f>+AA28+AA32+AA38+AA42+AA47</f>
        <v>79601651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3107349</v>
      </c>
      <c r="F49" s="173">
        <f t="shared" si="10"/>
        <v>3107349</v>
      </c>
      <c r="G49" s="173">
        <f t="shared" si="10"/>
        <v>20317749</v>
      </c>
      <c r="H49" s="173">
        <f t="shared" si="10"/>
        <v>-3000993</v>
      </c>
      <c r="I49" s="173">
        <f t="shared" si="10"/>
        <v>-5044614</v>
      </c>
      <c r="J49" s="173">
        <f t="shared" si="10"/>
        <v>12272142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12272142</v>
      </c>
      <c r="X49" s="173">
        <f>IF(F25=F48,0,X25-X48)</f>
        <v>776838</v>
      </c>
      <c r="Y49" s="173">
        <f t="shared" si="10"/>
        <v>11495304</v>
      </c>
      <c r="Z49" s="174">
        <f>+IF(X49&lt;&gt;0,+(Y49/X49)*100,0)</f>
        <v>1479.7556247248463</v>
      </c>
      <c r="AA49" s="171">
        <f>+AA25-AA48</f>
        <v>3107349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5082</v>
      </c>
      <c r="H12" s="60">
        <v>5082</v>
      </c>
      <c r="I12" s="60">
        <v>5082</v>
      </c>
      <c r="J12" s="60">
        <v>15246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15246</v>
      </c>
      <c r="X12" s="60">
        <v>0</v>
      </c>
      <c r="Y12" s="60">
        <v>15246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1000000</v>
      </c>
      <c r="F13" s="60">
        <v>1000000</v>
      </c>
      <c r="G13" s="60">
        <v>404</v>
      </c>
      <c r="H13" s="60">
        <v>141364</v>
      </c>
      <c r="I13" s="60">
        <v>161924</v>
      </c>
      <c r="J13" s="60">
        <v>303692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303692</v>
      </c>
      <c r="X13" s="60">
        <v>250000</v>
      </c>
      <c r="Y13" s="60">
        <v>53692</v>
      </c>
      <c r="Z13" s="140">
        <v>21.48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67214000</v>
      </c>
      <c r="F19" s="60">
        <v>67214000</v>
      </c>
      <c r="G19" s="60">
        <v>25125587</v>
      </c>
      <c r="H19" s="60">
        <v>2197427</v>
      </c>
      <c r="I19" s="60">
        <v>211497</v>
      </c>
      <c r="J19" s="60">
        <v>27534511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27534511</v>
      </c>
      <c r="X19" s="60">
        <v>16803500</v>
      </c>
      <c r="Y19" s="60">
        <v>10731011</v>
      </c>
      <c r="Z19" s="140">
        <v>63.86</v>
      </c>
      <c r="AA19" s="155">
        <v>67214000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11388000</v>
      </c>
      <c r="F20" s="54">
        <v>11388000</v>
      </c>
      <c r="G20" s="54">
        <v>58298</v>
      </c>
      <c r="H20" s="54">
        <v>20172</v>
      </c>
      <c r="I20" s="54">
        <v>159608</v>
      </c>
      <c r="J20" s="54">
        <v>238078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238078</v>
      </c>
      <c r="X20" s="54">
        <v>2847000</v>
      </c>
      <c r="Y20" s="54">
        <v>-2608922</v>
      </c>
      <c r="Z20" s="184">
        <v>-91.64</v>
      </c>
      <c r="AA20" s="130">
        <v>11388000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40000</v>
      </c>
      <c r="I21" s="82">
        <v>192000</v>
      </c>
      <c r="J21" s="60">
        <v>232000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232000</v>
      </c>
      <c r="X21" s="60">
        <v>0</v>
      </c>
      <c r="Y21" s="60">
        <v>232000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79602000</v>
      </c>
      <c r="F22" s="190">
        <f t="shared" si="0"/>
        <v>79602000</v>
      </c>
      <c r="G22" s="190">
        <f t="shared" si="0"/>
        <v>25189371</v>
      </c>
      <c r="H22" s="190">
        <f t="shared" si="0"/>
        <v>2404045</v>
      </c>
      <c r="I22" s="190">
        <f t="shared" si="0"/>
        <v>730111</v>
      </c>
      <c r="J22" s="190">
        <f t="shared" si="0"/>
        <v>28323527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28323527</v>
      </c>
      <c r="X22" s="190">
        <f t="shared" si="0"/>
        <v>19900500</v>
      </c>
      <c r="Y22" s="190">
        <f t="shared" si="0"/>
        <v>8423027</v>
      </c>
      <c r="Z22" s="191">
        <f>+IF(X22&lt;&gt;0,+(Y22/X22)*100,0)</f>
        <v>42.32570538428683</v>
      </c>
      <c r="AA22" s="188">
        <f>SUM(AA5:AA21)</f>
        <v>79602000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48973098</v>
      </c>
      <c r="F25" s="60">
        <v>48973098</v>
      </c>
      <c r="G25" s="60">
        <v>3507306</v>
      </c>
      <c r="H25" s="60">
        <v>3566106</v>
      </c>
      <c r="I25" s="60">
        <v>3905293</v>
      </c>
      <c r="J25" s="60">
        <v>10978705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10978705</v>
      </c>
      <c r="X25" s="60">
        <v>12243275</v>
      </c>
      <c r="Y25" s="60">
        <v>-1264570</v>
      </c>
      <c r="Z25" s="140">
        <v>-10.33</v>
      </c>
      <c r="AA25" s="155">
        <v>48973098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4562552</v>
      </c>
      <c r="F26" s="60">
        <v>4562552</v>
      </c>
      <c r="G26" s="60">
        <v>322269</v>
      </c>
      <c r="H26" s="60">
        <v>322269</v>
      </c>
      <c r="I26" s="60">
        <v>322269</v>
      </c>
      <c r="J26" s="60">
        <v>966807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966807</v>
      </c>
      <c r="X26" s="60">
        <v>1140638</v>
      </c>
      <c r="Y26" s="60">
        <v>-173831</v>
      </c>
      <c r="Z26" s="140">
        <v>-15.24</v>
      </c>
      <c r="AA26" s="155">
        <v>4562552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827000</v>
      </c>
      <c r="F28" s="60">
        <v>827000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206750</v>
      </c>
      <c r="Y28" s="60">
        <v>-206750</v>
      </c>
      <c r="Z28" s="140">
        <v>-100</v>
      </c>
      <c r="AA28" s="155">
        <v>827000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250000</v>
      </c>
      <c r="F29" s="60">
        <v>250000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62500</v>
      </c>
      <c r="Y29" s="60">
        <v>-62500</v>
      </c>
      <c r="Z29" s="140">
        <v>-100</v>
      </c>
      <c r="AA29" s="155">
        <v>250000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982000</v>
      </c>
      <c r="F31" s="60">
        <v>982000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245500</v>
      </c>
      <c r="Y31" s="60">
        <v>-245500</v>
      </c>
      <c r="Z31" s="140">
        <v>-100</v>
      </c>
      <c r="AA31" s="155">
        <v>982000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4715000</v>
      </c>
      <c r="F32" s="60">
        <v>4715000</v>
      </c>
      <c r="G32" s="60">
        <v>-76159</v>
      </c>
      <c r="H32" s="60">
        <v>93895</v>
      </c>
      <c r="I32" s="60">
        <v>106688</v>
      </c>
      <c r="J32" s="60">
        <v>124424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124424</v>
      </c>
      <c r="X32" s="60">
        <v>1178750</v>
      </c>
      <c r="Y32" s="60">
        <v>-1054326</v>
      </c>
      <c r="Z32" s="140">
        <v>-89.44</v>
      </c>
      <c r="AA32" s="155">
        <v>4715000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2278000</v>
      </c>
      <c r="F33" s="60">
        <v>2278000</v>
      </c>
      <c r="G33" s="60">
        <v>41503</v>
      </c>
      <c r="H33" s="60">
        <v>389860</v>
      </c>
      <c r="I33" s="60">
        <v>482130</v>
      </c>
      <c r="J33" s="60">
        <v>913493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913493</v>
      </c>
      <c r="X33" s="60">
        <v>569500</v>
      </c>
      <c r="Y33" s="60">
        <v>343993</v>
      </c>
      <c r="Z33" s="140">
        <v>60.4</v>
      </c>
      <c r="AA33" s="155">
        <v>2278000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17014001</v>
      </c>
      <c r="F34" s="60">
        <v>17014001</v>
      </c>
      <c r="G34" s="60">
        <v>1076703</v>
      </c>
      <c r="H34" s="60">
        <v>1032908</v>
      </c>
      <c r="I34" s="60">
        <v>958345</v>
      </c>
      <c r="J34" s="60">
        <v>3067956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3067956</v>
      </c>
      <c r="X34" s="60">
        <v>4253500</v>
      </c>
      <c r="Y34" s="60">
        <v>-1185544</v>
      </c>
      <c r="Z34" s="140">
        <v>-27.87</v>
      </c>
      <c r="AA34" s="155">
        <v>17014001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79601651</v>
      </c>
      <c r="F36" s="190">
        <f t="shared" si="1"/>
        <v>79601651</v>
      </c>
      <c r="G36" s="190">
        <f t="shared" si="1"/>
        <v>4871622</v>
      </c>
      <c r="H36" s="190">
        <f t="shared" si="1"/>
        <v>5405038</v>
      </c>
      <c r="I36" s="190">
        <f t="shared" si="1"/>
        <v>5774725</v>
      </c>
      <c r="J36" s="190">
        <f t="shared" si="1"/>
        <v>16051385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16051385</v>
      </c>
      <c r="X36" s="190">
        <f t="shared" si="1"/>
        <v>19900413</v>
      </c>
      <c r="Y36" s="190">
        <f t="shared" si="1"/>
        <v>-3849028</v>
      </c>
      <c r="Z36" s="191">
        <f>+IF(X36&lt;&gt;0,+(Y36/X36)*100,0)</f>
        <v>-19.341447838293607</v>
      </c>
      <c r="AA36" s="188">
        <f>SUM(AA25:AA35)</f>
        <v>79601651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349</v>
      </c>
      <c r="F38" s="106">
        <f t="shared" si="2"/>
        <v>349</v>
      </c>
      <c r="G38" s="106">
        <f t="shared" si="2"/>
        <v>20317749</v>
      </c>
      <c r="H38" s="106">
        <f t="shared" si="2"/>
        <v>-3000993</v>
      </c>
      <c r="I38" s="106">
        <f t="shared" si="2"/>
        <v>-5044614</v>
      </c>
      <c r="J38" s="106">
        <f t="shared" si="2"/>
        <v>12272142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12272142</v>
      </c>
      <c r="X38" s="106">
        <f>IF(F22=F36,0,X22-X36)</f>
        <v>87</v>
      </c>
      <c r="Y38" s="106">
        <f t="shared" si="2"/>
        <v>12272055</v>
      </c>
      <c r="Z38" s="201">
        <f>+IF(X38&lt;&gt;0,+(Y38/X38)*100,0)</f>
        <v>14105810.344827585</v>
      </c>
      <c r="AA38" s="199">
        <f>+AA22-AA36</f>
        <v>349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3107000</v>
      </c>
      <c r="F41" s="60">
        <v>3107000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776750</v>
      </c>
      <c r="Y41" s="202">
        <v>-776750</v>
      </c>
      <c r="Z41" s="203">
        <v>-100</v>
      </c>
      <c r="AA41" s="204">
        <v>3107000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3107349</v>
      </c>
      <c r="F42" s="88">
        <f t="shared" si="3"/>
        <v>3107349</v>
      </c>
      <c r="G42" s="88">
        <f t="shared" si="3"/>
        <v>20317749</v>
      </c>
      <c r="H42" s="88">
        <f t="shared" si="3"/>
        <v>-3000993</v>
      </c>
      <c r="I42" s="88">
        <f t="shared" si="3"/>
        <v>-5044614</v>
      </c>
      <c r="J42" s="88">
        <f t="shared" si="3"/>
        <v>12272142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12272142</v>
      </c>
      <c r="X42" s="88">
        <f t="shared" si="3"/>
        <v>776837</v>
      </c>
      <c r="Y42" s="88">
        <f t="shared" si="3"/>
        <v>11495305</v>
      </c>
      <c r="Z42" s="208">
        <f>+IF(X42&lt;&gt;0,+(Y42/X42)*100,0)</f>
        <v>1479.7576582989739</v>
      </c>
      <c r="AA42" s="206">
        <f>SUM(AA38:AA41)</f>
        <v>3107349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3107349</v>
      </c>
      <c r="F44" s="77">
        <f t="shared" si="4"/>
        <v>3107349</v>
      </c>
      <c r="G44" s="77">
        <f t="shared" si="4"/>
        <v>20317749</v>
      </c>
      <c r="H44" s="77">
        <f t="shared" si="4"/>
        <v>-3000993</v>
      </c>
      <c r="I44" s="77">
        <f t="shared" si="4"/>
        <v>-5044614</v>
      </c>
      <c r="J44" s="77">
        <f t="shared" si="4"/>
        <v>12272142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12272142</v>
      </c>
      <c r="X44" s="77">
        <f t="shared" si="4"/>
        <v>776837</v>
      </c>
      <c r="Y44" s="77">
        <f t="shared" si="4"/>
        <v>11495305</v>
      </c>
      <c r="Z44" s="212">
        <f>+IF(X44&lt;&gt;0,+(Y44/X44)*100,0)</f>
        <v>1479.7576582989739</v>
      </c>
      <c r="AA44" s="210">
        <f>+AA42-AA43</f>
        <v>3107349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3107349</v>
      </c>
      <c r="F46" s="88">
        <f t="shared" si="5"/>
        <v>3107349</v>
      </c>
      <c r="G46" s="88">
        <f t="shared" si="5"/>
        <v>20317749</v>
      </c>
      <c r="H46" s="88">
        <f t="shared" si="5"/>
        <v>-3000993</v>
      </c>
      <c r="I46" s="88">
        <f t="shared" si="5"/>
        <v>-5044614</v>
      </c>
      <c r="J46" s="88">
        <f t="shared" si="5"/>
        <v>12272142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12272142</v>
      </c>
      <c r="X46" s="88">
        <f t="shared" si="5"/>
        <v>776837</v>
      </c>
      <c r="Y46" s="88">
        <f t="shared" si="5"/>
        <v>11495305</v>
      </c>
      <c r="Z46" s="208">
        <f>+IF(X46&lt;&gt;0,+(Y46/X46)*100,0)</f>
        <v>1479.7576582989739</v>
      </c>
      <c r="AA46" s="206">
        <f>SUM(AA44:AA45)</f>
        <v>3107349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3107349</v>
      </c>
      <c r="F48" s="219">
        <f t="shared" si="6"/>
        <v>3107349</v>
      </c>
      <c r="G48" s="219">
        <f t="shared" si="6"/>
        <v>20317749</v>
      </c>
      <c r="H48" s="220">
        <f t="shared" si="6"/>
        <v>-3000993</v>
      </c>
      <c r="I48" s="220">
        <f t="shared" si="6"/>
        <v>-5044614</v>
      </c>
      <c r="J48" s="220">
        <f t="shared" si="6"/>
        <v>12272142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12272142</v>
      </c>
      <c r="X48" s="220">
        <f t="shared" si="6"/>
        <v>776837</v>
      </c>
      <c r="Y48" s="220">
        <f t="shared" si="6"/>
        <v>11495305</v>
      </c>
      <c r="Z48" s="221">
        <f>+IF(X48&lt;&gt;0,+(Y48/X48)*100,0)</f>
        <v>1479.7576582989739</v>
      </c>
      <c r="AA48" s="222">
        <f>SUM(AA46:AA47)</f>
        <v>3107349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2707000</v>
      </c>
      <c r="F5" s="100">
        <f t="shared" si="0"/>
        <v>2707000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676750</v>
      </c>
      <c r="Y5" s="100">
        <f t="shared" si="0"/>
        <v>-676750</v>
      </c>
      <c r="Z5" s="137">
        <f>+IF(X5&lt;&gt;0,+(Y5/X5)*100,0)</f>
        <v>-100</v>
      </c>
      <c r="AA5" s="153">
        <f>SUM(AA6:AA8)</f>
        <v>2707000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2707000</v>
      </c>
      <c r="F8" s="60">
        <v>2707000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676750</v>
      </c>
      <c r="Y8" s="60">
        <v>-676750</v>
      </c>
      <c r="Z8" s="140">
        <v>-100</v>
      </c>
      <c r="AA8" s="62">
        <v>2707000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400000</v>
      </c>
      <c r="F15" s="100">
        <f t="shared" si="2"/>
        <v>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100000</v>
      </c>
      <c r="Y15" s="100">
        <f t="shared" si="2"/>
        <v>-100000</v>
      </c>
      <c r="Z15" s="137">
        <f>+IF(X15&lt;&gt;0,+(Y15/X15)*100,0)</f>
        <v>-100</v>
      </c>
      <c r="AA15" s="102">
        <f>SUM(AA16:AA18)</f>
        <v>400000</v>
      </c>
    </row>
    <row r="16" spans="1:27" ht="13.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</v>
      </c>
      <c r="Y16" s="60">
        <v>-100000</v>
      </c>
      <c r="Z16" s="140">
        <v>-100</v>
      </c>
      <c r="AA16" s="62">
        <v>400000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3107000</v>
      </c>
      <c r="F25" s="219">
        <f t="shared" si="4"/>
        <v>3107000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776750</v>
      </c>
      <c r="Y25" s="219">
        <f t="shared" si="4"/>
        <v>-776750</v>
      </c>
      <c r="Z25" s="231">
        <f>+IF(X25&lt;&gt;0,+(Y25/X25)*100,0)</f>
        <v>-100</v>
      </c>
      <c r="AA25" s="232">
        <f>+AA5+AA9+AA15+AA19+AA24</f>
        <v>3107000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3107000</v>
      </c>
      <c r="F35" s="60">
        <v>3107000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776750</v>
      </c>
      <c r="Y35" s="60">
        <v>-776750</v>
      </c>
      <c r="Z35" s="140">
        <v>-100</v>
      </c>
      <c r="AA35" s="62">
        <v>3107000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3107000</v>
      </c>
      <c r="F36" s="220">
        <f t="shared" si="6"/>
        <v>3107000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776750</v>
      </c>
      <c r="Y36" s="220">
        <f t="shared" si="6"/>
        <v>-776750</v>
      </c>
      <c r="Z36" s="221">
        <f>+IF(X36&lt;&gt;0,+(Y36/X36)*100,0)</f>
        <v>-100</v>
      </c>
      <c r="AA36" s="239">
        <f>SUM(AA32:AA35)</f>
        <v>3107000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37658659</v>
      </c>
      <c r="D6" s="155"/>
      <c r="E6" s="59"/>
      <c r="F6" s="60"/>
      <c r="G6" s="60"/>
      <c r="H6" s="60">
        <v>465329</v>
      </c>
      <c r="I6" s="60"/>
      <c r="J6" s="60">
        <v>465329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465329</v>
      </c>
      <c r="X6" s="60"/>
      <c r="Y6" s="60">
        <v>465329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36000000</v>
      </c>
      <c r="F7" s="60">
        <v>36000000</v>
      </c>
      <c r="G7" s="60"/>
      <c r="H7" s="60">
        <v>10548697</v>
      </c>
      <c r="I7" s="60"/>
      <c r="J7" s="60">
        <v>10548697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10548697</v>
      </c>
      <c r="X7" s="60">
        <v>9000000</v>
      </c>
      <c r="Y7" s="60">
        <v>1548697</v>
      </c>
      <c r="Z7" s="140">
        <v>17.21</v>
      </c>
      <c r="AA7" s="62">
        <v>36000000</v>
      </c>
    </row>
    <row r="8" spans="1:27" ht="13.5">
      <c r="A8" s="249" t="s">
        <v>145</v>
      </c>
      <c r="B8" s="182"/>
      <c r="C8" s="155">
        <v>3012479</v>
      </c>
      <c r="D8" s="155"/>
      <c r="E8" s="59"/>
      <c r="F8" s="60"/>
      <c r="G8" s="60"/>
      <c r="H8" s="60">
        <v>1558541</v>
      </c>
      <c r="I8" s="60"/>
      <c r="J8" s="60">
        <v>1558541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1558541</v>
      </c>
      <c r="X8" s="60"/>
      <c r="Y8" s="60">
        <v>1558541</v>
      </c>
      <c r="Z8" s="140"/>
      <c r="AA8" s="62"/>
    </row>
    <row r="9" spans="1:27" ht="13.5">
      <c r="A9" s="249" t="s">
        <v>146</v>
      </c>
      <c r="B9" s="182"/>
      <c r="C9" s="155">
        <v>1277253</v>
      </c>
      <c r="D9" s="155"/>
      <c r="E9" s="59">
        <v>1500000</v>
      </c>
      <c r="F9" s="60">
        <v>1500000</v>
      </c>
      <c r="G9" s="60"/>
      <c r="H9" s="60">
        <v>1277253</v>
      </c>
      <c r="I9" s="60"/>
      <c r="J9" s="60">
        <v>1277253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1277253</v>
      </c>
      <c r="X9" s="60">
        <v>375000</v>
      </c>
      <c r="Y9" s="60">
        <v>902253</v>
      </c>
      <c r="Z9" s="140">
        <v>240.6</v>
      </c>
      <c r="AA9" s="62">
        <v>1500000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41948391</v>
      </c>
      <c r="D12" s="168">
        <f>SUM(D6:D11)</f>
        <v>0</v>
      </c>
      <c r="E12" s="72">
        <f t="shared" si="0"/>
        <v>37500000</v>
      </c>
      <c r="F12" s="73">
        <f t="shared" si="0"/>
        <v>37500000</v>
      </c>
      <c r="G12" s="73">
        <f t="shared" si="0"/>
        <v>0</v>
      </c>
      <c r="H12" s="73">
        <f t="shared" si="0"/>
        <v>13849820</v>
      </c>
      <c r="I12" s="73">
        <f t="shared" si="0"/>
        <v>0</v>
      </c>
      <c r="J12" s="73">
        <f t="shared" si="0"/>
        <v>13849820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13849820</v>
      </c>
      <c r="X12" s="73">
        <f t="shared" si="0"/>
        <v>9375000</v>
      </c>
      <c r="Y12" s="73">
        <f t="shared" si="0"/>
        <v>4474820</v>
      </c>
      <c r="Z12" s="170">
        <f>+IF(X12&lt;&gt;0,+(Y12/X12)*100,0)</f>
        <v>47.731413333333336</v>
      </c>
      <c r="AA12" s="74">
        <f>SUM(AA6:AA11)</f>
        <v>37500000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5730000</v>
      </c>
      <c r="D17" s="155"/>
      <c r="E17" s="59">
        <v>1600000</v>
      </c>
      <c r="F17" s="60">
        <v>1600000</v>
      </c>
      <c r="G17" s="60"/>
      <c r="H17" s="60">
        <v>5730000</v>
      </c>
      <c r="I17" s="60"/>
      <c r="J17" s="60">
        <v>5730000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5730000</v>
      </c>
      <c r="X17" s="60">
        <v>400000</v>
      </c>
      <c r="Y17" s="60">
        <v>5330000</v>
      </c>
      <c r="Z17" s="140">
        <v>1332.5</v>
      </c>
      <c r="AA17" s="62">
        <v>1600000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74764089</v>
      </c>
      <c r="D19" s="155"/>
      <c r="E19" s="59">
        <v>120000000</v>
      </c>
      <c r="F19" s="60">
        <v>120000000</v>
      </c>
      <c r="G19" s="60"/>
      <c r="H19" s="60">
        <v>74764089</v>
      </c>
      <c r="I19" s="60"/>
      <c r="J19" s="60">
        <v>74764089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74764089</v>
      </c>
      <c r="X19" s="60">
        <v>30000000</v>
      </c>
      <c r="Y19" s="60">
        <v>44764089</v>
      </c>
      <c r="Z19" s="140">
        <v>149.21</v>
      </c>
      <c r="AA19" s="62">
        <v>120000000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277408</v>
      </c>
      <c r="D22" s="155"/>
      <c r="E22" s="59"/>
      <c r="F22" s="60"/>
      <c r="G22" s="60"/>
      <c r="H22" s="60">
        <v>277408</v>
      </c>
      <c r="I22" s="60"/>
      <c r="J22" s="60">
        <v>277408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277408</v>
      </c>
      <c r="X22" s="60"/>
      <c r="Y22" s="60">
        <v>277408</v>
      </c>
      <c r="Z22" s="140"/>
      <c r="AA22" s="62"/>
    </row>
    <row r="23" spans="1:27" ht="13.5">
      <c r="A23" s="249" t="s">
        <v>158</v>
      </c>
      <c r="B23" s="182"/>
      <c r="C23" s="155">
        <v>540139</v>
      </c>
      <c r="D23" s="155"/>
      <c r="E23" s="59"/>
      <c r="F23" s="60"/>
      <c r="G23" s="159"/>
      <c r="H23" s="159">
        <v>540139</v>
      </c>
      <c r="I23" s="159"/>
      <c r="J23" s="60">
        <v>540139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540139</v>
      </c>
      <c r="X23" s="60"/>
      <c r="Y23" s="159">
        <v>540139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81311636</v>
      </c>
      <c r="D24" s="168">
        <f>SUM(D15:D23)</f>
        <v>0</v>
      </c>
      <c r="E24" s="76">
        <f t="shared" si="1"/>
        <v>121600000</v>
      </c>
      <c r="F24" s="77">
        <f t="shared" si="1"/>
        <v>121600000</v>
      </c>
      <c r="G24" s="77">
        <f t="shared" si="1"/>
        <v>0</v>
      </c>
      <c r="H24" s="77">
        <f t="shared" si="1"/>
        <v>81311636</v>
      </c>
      <c r="I24" s="77">
        <f t="shared" si="1"/>
        <v>0</v>
      </c>
      <c r="J24" s="77">
        <f t="shared" si="1"/>
        <v>81311636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81311636</v>
      </c>
      <c r="X24" s="77">
        <f t="shared" si="1"/>
        <v>30400000</v>
      </c>
      <c r="Y24" s="77">
        <f t="shared" si="1"/>
        <v>50911636</v>
      </c>
      <c r="Z24" s="212">
        <f>+IF(X24&lt;&gt;0,+(Y24/X24)*100,0)</f>
        <v>167.47248684210527</v>
      </c>
      <c r="AA24" s="79">
        <f>SUM(AA15:AA23)</f>
        <v>121600000</v>
      </c>
    </row>
    <row r="25" spans="1:27" ht="13.5">
      <c r="A25" s="250" t="s">
        <v>159</v>
      </c>
      <c r="B25" s="251"/>
      <c r="C25" s="168">
        <f aca="true" t="shared" si="2" ref="C25:Y25">+C12+C24</f>
        <v>123260027</v>
      </c>
      <c r="D25" s="168">
        <f>+D12+D24</f>
        <v>0</v>
      </c>
      <c r="E25" s="72">
        <f t="shared" si="2"/>
        <v>159100000</v>
      </c>
      <c r="F25" s="73">
        <f t="shared" si="2"/>
        <v>159100000</v>
      </c>
      <c r="G25" s="73">
        <f t="shared" si="2"/>
        <v>0</v>
      </c>
      <c r="H25" s="73">
        <f t="shared" si="2"/>
        <v>95161456</v>
      </c>
      <c r="I25" s="73">
        <f t="shared" si="2"/>
        <v>0</v>
      </c>
      <c r="J25" s="73">
        <f t="shared" si="2"/>
        <v>95161456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95161456</v>
      </c>
      <c r="X25" s="73">
        <f t="shared" si="2"/>
        <v>39775000</v>
      </c>
      <c r="Y25" s="73">
        <f t="shared" si="2"/>
        <v>55386456</v>
      </c>
      <c r="Z25" s="170">
        <f>+IF(X25&lt;&gt;0,+(Y25/X25)*100,0)</f>
        <v>139.24941797611567</v>
      </c>
      <c r="AA25" s="74">
        <f>+AA12+AA24</f>
        <v>159100000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167493</v>
      </c>
      <c r="D30" s="155"/>
      <c r="E30" s="59">
        <v>147000</v>
      </c>
      <c r="F30" s="60">
        <v>147000</v>
      </c>
      <c r="G30" s="60"/>
      <c r="H30" s="60">
        <v>167493</v>
      </c>
      <c r="I30" s="60"/>
      <c r="J30" s="60">
        <v>167493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167493</v>
      </c>
      <c r="X30" s="60">
        <v>36750</v>
      </c>
      <c r="Y30" s="60">
        <v>130743</v>
      </c>
      <c r="Z30" s="140">
        <v>355.76</v>
      </c>
      <c r="AA30" s="62">
        <v>147000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13862773</v>
      </c>
      <c r="D32" s="155"/>
      <c r="E32" s="59">
        <v>11860000</v>
      </c>
      <c r="F32" s="60">
        <v>11860000</v>
      </c>
      <c r="G32" s="60"/>
      <c r="H32" s="60">
        <v>13862773</v>
      </c>
      <c r="I32" s="60"/>
      <c r="J32" s="60">
        <v>13862773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13862773</v>
      </c>
      <c r="X32" s="60">
        <v>2965000</v>
      </c>
      <c r="Y32" s="60">
        <v>10897773</v>
      </c>
      <c r="Z32" s="140">
        <v>367.55</v>
      </c>
      <c r="AA32" s="62">
        <v>11860000</v>
      </c>
    </row>
    <row r="33" spans="1:27" ht="13.5">
      <c r="A33" s="249" t="s">
        <v>165</v>
      </c>
      <c r="B33" s="182"/>
      <c r="C33" s="155">
        <v>1385651</v>
      </c>
      <c r="D33" s="155"/>
      <c r="E33" s="59"/>
      <c r="F33" s="60"/>
      <c r="G33" s="60"/>
      <c r="H33" s="60">
        <v>1385651</v>
      </c>
      <c r="I33" s="60"/>
      <c r="J33" s="60">
        <v>1385651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1385651</v>
      </c>
      <c r="X33" s="60"/>
      <c r="Y33" s="60">
        <v>1385651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15415917</v>
      </c>
      <c r="D34" s="168">
        <f>SUM(D29:D33)</f>
        <v>0</v>
      </c>
      <c r="E34" s="72">
        <f t="shared" si="3"/>
        <v>12007000</v>
      </c>
      <c r="F34" s="73">
        <f t="shared" si="3"/>
        <v>12007000</v>
      </c>
      <c r="G34" s="73">
        <f t="shared" si="3"/>
        <v>0</v>
      </c>
      <c r="H34" s="73">
        <f t="shared" si="3"/>
        <v>15415917</v>
      </c>
      <c r="I34" s="73">
        <f t="shared" si="3"/>
        <v>0</v>
      </c>
      <c r="J34" s="73">
        <f t="shared" si="3"/>
        <v>15415917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15415917</v>
      </c>
      <c r="X34" s="73">
        <f t="shared" si="3"/>
        <v>3001750</v>
      </c>
      <c r="Y34" s="73">
        <f t="shared" si="3"/>
        <v>12414167</v>
      </c>
      <c r="Z34" s="170">
        <f>+IF(X34&lt;&gt;0,+(Y34/X34)*100,0)</f>
        <v>413.56432081285914</v>
      </c>
      <c r="AA34" s="74">
        <f>SUM(AA29:AA33)</f>
        <v>12007000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2371046</v>
      </c>
      <c r="D37" s="155"/>
      <c r="E37" s="59">
        <v>2500000</v>
      </c>
      <c r="F37" s="60">
        <v>2500000</v>
      </c>
      <c r="G37" s="60"/>
      <c r="H37" s="60">
        <v>2371046</v>
      </c>
      <c r="I37" s="60"/>
      <c r="J37" s="60">
        <v>2371046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2371046</v>
      </c>
      <c r="X37" s="60">
        <v>625000</v>
      </c>
      <c r="Y37" s="60">
        <v>1746046</v>
      </c>
      <c r="Z37" s="140">
        <v>279.37</v>
      </c>
      <c r="AA37" s="62">
        <v>2500000</v>
      </c>
    </row>
    <row r="38" spans="1:27" ht="13.5">
      <c r="A38" s="249" t="s">
        <v>165</v>
      </c>
      <c r="B38" s="182"/>
      <c r="C38" s="155">
        <v>20921944</v>
      </c>
      <c r="D38" s="155"/>
      <c r="E38" s="59">
        <v>17000000</v>
      </c>
      <c r="F38" s="60">
        <v>17000000</v>
      </c>
      <c r="G38" s="60"/>
      <c r="H38" s="60">
        <v>20921944</v>
      </c>
      <c r="I38" s="60"/>
      <c r="J38" s="60">
        <v>20921944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20921944</v>
      </c>
      <c r="X38" s="60">
        <v>4250000</v>
      </c>
      <c r="Y38" s="60">
        <v>16671944</v>
      </c>
      <c r="Z38" s="140">
        <v>392.28</v>
      </c>
      <c r="AA38" s="62">
        <v>17000000</v>
      </c>
    </row>
    <row r="39" spans="1:27" ht="13.5">
      <c r="A39" s="250" t="s">
        <v>59</v>
      </c>
      <c r="B39" s="253"/>
      <c r="C39" s="168">
        <f aca="true" t="shared" si="4" ref="C39:Y39">SUM(C37:C38)</f>
        <v>23292990</v>
      </c>
      <c r="D39" s="168">
        <f>SUM(D37:D38)</f>
        <v>0</v>
      </c>
      <c r="E39" s="76">
        <f t="shared" si="4"/>
        <v>19500000</v>
      </c>
      <c r="F39" s="77">
        <f t="shared" si="4"/>
        <v>19500000</v>
      </c>
      <c r="G39" s="77">
        <f t="shared" si="4"/>
        <v>0</v>
      </c>
      <c r="H39" s="77">
        <f t="shared" si="4"/>
        <v>23292990</v>
      </c>
      <c r="I39" s="77">
        <f t="shared" si="4"/>
        <v>0</v>
      </c>
      <c r="J39" s="77">
        <f t="shared" si="4"/>
        <v>23292990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23292990</v>
      </c>
      <c r="X39" s="77">
        <f t="shared" si="4"/>
        <v>4875000</v>
      </c>
      <c r="Y39" s="77">
        <f t="shared" si="4"/>
        <v>18417990</v>
      </c>
      <c r="Z39" s="212">
        <f>+IF(X39&lt;&gt;0,+(Y39/X39)*100,0)</f>
        <v>377.80492307692305</v>
      </c>
      <c r="AA39" s="79">
        <f>SUM(AA37:AA38)</f>
        <v>19500000</v>
      </c>
    </row>
    <row r="40" spans="1:27" ht="13.5">
      <c r="A40" s="250" t="s">
        <v>167</v>
      </c>
      <c r="B40" s="251"/>
      <c r="C40" s="168">
        <f aca="true" t="shared" si="5" ref="C40:Y40">+C34+C39</f>
        <v>38708907</v>
      </c>
      <c r="D40" s="168">
        <f>+D34+D39</f>
        <v>0</v>
      </c>
      <c r="E40" s="72">
        <f t="shared" si="5"/>
        <v>31507000</v>
      </c>
      <c r="F40" s="73">
        <f t="shared" si="5"/>
        <v>31507000</v>
      </c>
      <c r="G40" s="73">
        <f t="shared" si="5"/>
        <v>0</v>
      </c>
      <c r="H40" s="73">
        <f t="shared" si="5"/>
        <v>38708907</v>
      </c>
      <c r="I40" s="73">
        <f t="shared" si="5"/>
        <v>0</v>
      </c>
      <c r="J40" s="73">
        <f t="shared" si="5"/>
        <v>38708907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38708907</v>
      </c>
      <c r="X40" s="73">
        <f t="shared" si="5"/>
        <v>7876750</v>
      </c>
      <c r="Y40" s="73">
        <f t="shared" si="5"/>
        <v>30832157</v>
      </c>
      <c r="Z40" s="170">
        <f>+IF(X40&lt;&gt;0,+(Y40/X40)*100,0)</f>
        <v>391.43246897514837</v>
      </c>
      <c r="AA40" s="74">
        <f>+AA34+AA39</f>
        <v>31507000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84551120</v>
      </c>
      <c r="D42" s="257">
        <f>+D25-D40</f>
        <v>0</v>
      </c>
      <c r="E42" s="258">
        <f t="shared" si="6"/>
        <v>127593000</v>
      </c>
      <c r="F42" s="259">
        <f t="shared" si="6"/>
        <v>127593000</v>
      </c>
      <c r="G42" s="259">
        <f t="shared" si="6"/>
        <v>0</v>
      </c>
      <c r="H42" s="259">
        <f t="shared" si="6"/>
        <v>56452549</v>
      </c>
      <c r="I42" s="259">
        <f t="shared" si="6"/>
        <v>0</v>
      </c>
      <c r="J42" s="259">
        <f t="shared" si="6"/>
        <v>56452549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56452549</v>
      </c>
      <c r="X42" s="259">
        <f t="shared" si="6"/>
        <v>31898250</v>
      </c>
      <c r="Y42" s="259">
        <f t="shared" si="6"/>
        <v>24554299</v>
      </c>
      <c r="Z42" s="260">
        <f>+IF(X42&lt;&gt;0,+(Y42/X42)*100,0)</f>
        <v>76.97694701119967</v>
      </c>
      <c r="AA42" s="261">
        <f>+AA25-AA40</f>
        <v>127593000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45694536</v>
      </c>
      <c r="D45" s="155"/>
      <c r="E45" s="59">
        <v>66483000</v>
      </c>
      <c r="F45" s="60">
        <v>66483000</v>
      </c>
      <c r="G45" s="60"/>
      <c r="H45" s="60">
        <v>17595965</v>
      </c>
      <c r="I45" s="60"/>
      <c r="J45" s="60">
        <v>17595965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17595965</v>
      </c>
      <c r="X45" s="60">
        <v>16620750</v>
      </c>
      <c r="Y45" s="60">
        <v>975215</v>
      </c>
      <c r="Z45" s="139">
        <v>5.87</v>
      </c>
      <c r="AA45" s="62">
        <v>66483000</v>
      </c>
    </row>
    <row r="46" spans="1:27" ht="13.5">
      <c r="A46" s="249" t="s">
        <v>171</v>
      </c>
      <c r="B46" s="182"/>
      <c r="C46" s="155">
        <v>38856584</v>
      </c>
      <c r="D46" s="155"/>
      <c r="E46" s="59">
        <v>61110000</v>
      </c>
      <c r="F46" s="60">
        <v>61110000</v>
      </c>
      <c r="G46" s="60"/>
      <c r="H46" s="60">
        <v>38856584</v>
      </c>
      <c r="I46" s="60"/>
      <c r="J46" s="60">
        <v>38856584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38856584</v>
      </c>
      <c r="X46" s="60">
        <v>15277500</v>
      </c>
      <c r="Y46" s="60">
        <v>23579084</v>
      </c>
      <c r="Z46" s="139">
        <v>154.34</v>
      </c>
      <c r="AA46" s="62">
        <v>61110000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84551120</v>
      </c>
      <c r="D48" s="217">
        <f>SUM(D45:D47)</f>
        <v>0</v>
      </c>
      <c r="E48" s="264">
        <f t="shared" si="7"/>
        <v>127593000</v>
      </c>
      <c r="F48" s="219">
        <f t="shared" si="7"/>
        <v>127593000</v>
      </c>
      <c r="G48" s="219">
        <f t="shared" si="7"/>
        <v>0</v>
      </c>
      <c r="H48" s="219">
        <f t="shared" si="7"/>
        <v>56452549</v>
      </c>
      <c r="I48" s="219">
        <f t="shared" si="7"/>
        <v>0</v>
      </c>
      <c r="J48" s="219">
        <f t="shared" si="7"/>
        <v>56452549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56452549</v>
      </c>
      <c r="X48" s="219">
        <f t="shared" si="7"/>
        <v>31898250</v>
      </c>
      <c r="Y48" s="219">
        <f t="shared" si="7"/>
        <v>24554299</v>
      </c>
      <c r="Z48" s="265">
        <f>+IF(X48&lt;&gt;0,+(Y48/X48)*100,0)</f>
        <v>76.97694701119967</v>
      </c>
      <c r="AA48" s="232">
        <f>SUM(AA45:AA47)</f>
        <v>127593000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5000004</v>
      </c>
      <c r="F6" s="60">
        <v>5000004</v>
      </c>
      <c r="G6" s="60">
        <v>63381</v>
      </c>
      <c r="H6" s="60">
        <v>32304</v>
      </c>
      <c r="I6" s="60">
        <v>347749</v>
      </c>
      <c r="J6" s="60">
        <v>443434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443434</v>
      </c>
      <c r="X6" s="60">
        <v>1250001</v>
      </c>
      <c r="Y6" s="60">
        <v>-806567</v>
      </c>
      <c r="Z6" s="140">
        <v>-64.53</v>
      </c>
      <c r="AA6" s="62">
        <v>5000004</v>
      </c>
    </row>
    <row r="7" spans="1:27" ht="13.5">
      <c r="A7" s="249" t="s">
        <v>178</v>
      </c>
      <c r="B7" s="182"/>
      <c r="C7" s="155"/>
      <c r="D7" s="155"/>
      <c r="E7" s="59">
        <v>58815000</v>
      </c>
      <c r="F7" s="60">
        <v>58815000</v>
      </c>
      <c r="G7" s="60">
        <v>25093000</v>
      </c>
      <c r="H7" s="60">
        <v>1857167</v>
      </c>
      <c r="I7" s="60"/>
      <c r="J7" s="60">
        <v>26950167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26950167</v>
      </c>
      <c r="X7" s="60">
        <v>30837500</v>
      </c>
      <c r="Y7" s="60">
        <v>-3887333</v>
      </c>
      <c r="Z7" s="140">
        <v>-12.61</v>
      </c>
      <c r="AA7" s="62">
        <v>58815000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/>
      <c r="D9" s="155"/>
      <c r="E9" s="59">
        <v>1250000</v>
      </c>
      <c r="F9" s="60">
        <v>1250000</v>
      </c>
      <c r="G9" s="60">
        <v>404</v>
      </c>
      <c r="H9" s="60">
        <v>141364</v>
      </c>
      <c r="I9" s="60">
        <v>161924</v>
      </c>
      <c r="J9" s="60">
        <v>303692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303692</v>
      </c>
      <c r="X9" s="60"/>
      <c r="Y9" s="60">
        <v>303692</v>
      </c>
      <c r="Z9" s="140"/>
      <c r="AA9" s="62">
        <v>1250000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-61500002</v>
      </c>
      <c r="F12" s="60">
        <v>-61500002</v>
      </c>
      <c r="G12" s="60">
        <v>-4875512</v>
      </c>
      <c r="H12" s="60">
        <v>-14814908</v>
      </c>
      <c r="I12" s="60">
        <v>-5893680</v>
      </c>
      <c r="J12" s="60">
        <v>-25584100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-25584100</v>
      </c>
      <c r="X12" s="60">
        <v>-14757405</v>
      </c>
      <c r="Y12" s="60">
        <v>-10826695</v>
      </c>
      <c r="Z12" s="140">
        <v>73.36</v>
      </c>
      <c r="AA12" s="62">
        <v>-61500002</v>
      </c>
    </row>
    <row r="13" spans="1:27" ht="13.5">
      <c r="A13" s="249" t="s">
        <v>40</v>
      </c>
      <c r="B13" s="182"/>
      <c r="C13" s="155"/>
      <c r="D13" s="155"/>
      <c r="E13" s="59">
        <v>-250000</v>
      </c>
      <c r="F13" s="60">
        <v>-250000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-250000</v>
      </c>
    </row>
    <row r="14" spans="1:27" ht="13.5">
      <c r="A14" s="249" t="s">
        <v>42</v>
      </c>
      <c r="B14" s="182"/>
      <c r="C14" s="155"/>
      <c r="D14" s="155"/>
      <c r="E14" s="59">
        <v>-380006</v>
      </c>
      <c r="F14" s="60">
        <v>-380006</v>
      </c>
      <c r="G14" s="60">
        <v>-32587</v>
      </c>
      <c r="H14" s="60">
        <v>-349428</v>
      </c>
      <c r="I14" s="60">
        <v>-329231</v>
      </c>
      <c r="J14" s="60">
        <v>-711246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-711246</v>
      </c>
      <c r="X14" s="60">
        <v>-69092</v>
      </c>
      <c r="Y14" s="60">
        <v>-642154</v>
      </c>
      <c r="Z14" s="140">
        <v>929.42</v>
      </c>
      <c r="AA14" s="62">
        <v>-380006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2934996</v>
      </c>
      <c r="F15" s="73">
        <f t="shared" si="0"/>
        <v>2934996</v>
      </c>
      <c r="G15" s="73">
        <f t="shared" si="0"/>
        <v>20248686</v>
      </c>
      <c r="H15" s="73">
        <f t="shared" si="0"/>
        <v>-13133501</v>
      </c>
      <c r="I15" s="73">
        <f t="shared" si="0"/>
        <v>-5713238</v>
      </c>
      <c r="J15" s="73">
        <f t="shared" si="0"/>
        <v>1401947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1401947</v>
      </c>
      <c r="X15" s="73">
        <f t="shared" si="0"/>
        <v>17261004</v>
      </c>
      <c r="Y15" s="73">
        <f t="shared" si="0"/>
        <v>-15859057</v>
      </c>
      <c r="Z15" s="170">
        <f>+IF(X15&lt;&gt;0,+(Y15/X15)*100,0)</f>
        <v>-91.87795217474024</v>
      </c>
      <c r="AA15" s="74">
        <f>SUM(AA6:AA14)</f>
        <v>2934996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40000</v>
      </c>
      <c r="I19" s="159">
        <v>192000</v>
      </c>
      <c r="J19" s="60">
        <v>232000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232000</v>
      </c>
      <c r="X19" s="60"/>
      <c r="Y19" s="159">
        <v>232000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1000010</v>
      </c>
      <c r="F24" s="60">
        <v>1000010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181820</v>
      </c>
      <c r="Y24" s="60">
        <v>-181820</v>
      </c>
      <c r="Z24" s="140">
        <v>-100</v>
      </c>
      <c r="AA24" s="62">
        <v>1000010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1000010</v>
      </c>
      <c r="F25" s="73">
        <f t="shared" si="1"/>
        <v>1000010</v>
      </c>
      <c r="G25" s="73">
        <f t="shared" si="1"/>
        <v>0</v>
      </c>
      <c r="H25" s="73">
        <f t="shared" si="1"/>
        <v>40000</v>
      </c>
      <c r="I25" s="73">
        <f t="shared" si="1"/>
        <v>192000</v>
      </c>
      <c r="J25" s="73">
        <f t="shared" si="1"/>
        <v>232000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232000</v>
      </c>
      <c r="X25" s="73">
        <f t="shared" si="1"/>
        <v>181820</v>
      </c>
      <c r="Y25" s="73">
        <f t="shared" si="1"/>
        <v>50180</v>
      </c>
      <c r="Z25" s="170">
        <f>+IF(X25&lt;&gt;0,+(Y25/X25)*100,0)</f>
        <v>27.598724012759874</v>
      </c>
      <c r="AA25" s="74">
        <f>SUM(AA19:AA24)</f>
        <v>1000010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250000</v>
      </c>
      <c r="F33" s="60">
        <v>250000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250000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250000</v>
      </c>
      <c r="F34" s="73">
        <f t="shared" si="2"/>
        <v>250000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4185006</v>
      </c>
      <c r="F36" s="100">
        <f t="shared" si="3"/>
        <v>4185006</v>
      </c>
      <c r="G36" s="100">
        <f t="shared" si="3"/>
        <v>20248686</v>
      </c>
      <c r="H36" s="100">
        <f t="shared" si="3"/>
        <v>-13093501</v>
      </c>
      <c r="I36" s="100">
        <f t="shared" si="3"/>
        <v>-5521238</v>
      </c>
      <c r="J36" s="100">
        <f t="shared" si="3"/>
        <v>1633947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1633947</v>
      </c>
      <c r="X36" s="100">
        <f t="shared" si="3"/>
        <v>17442824</v>
      </c>
      <c r="Y36" s="100">
        <f t="shared" si="3"/>
        <v>-15808877</v>
      </c>
      <c r="Z36" s="137">
        <f>+IF(X36&lt;&gt;0,+(Y36/X36)*100,0)</f>
        <v>-90.63255468265919</v>
      </c>
      <c r="AA36" s="102">
        <f>+AA15+AA25+AA34</f>
        <v>4185006</v>
      </c>
    </row>
    <row r="37" spans="1:27" ht="13.5">
      <c r="A37" s="249" t="s">
        <v>199</v>
      </c>
      <c r="B37" s="182"/>
      <c r="C37" s="153"/>
      <c r="D37" s="153"/>
      <c r="E37" s="99">
        <v>28120000</v>
      </c>
      <c r="F37" s="100">
        <v>28120000</v>
      </c>
      <c r="G37" s="100">
        <v>1335296</v>
      </c>
      <c r="H37" s="100">
        <v>21583982</v>
      </c>
      <c r="I37" s="100">
        <v>8490481</v>
      </c>
      <c r="J37" s="100">
        <v>1335296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1335296</v>
      </c>
      <c r="X37" s="100">
        <v>28120000</v>
      </c>
      <c r="Y37" s="100">
        <v>-26784704</v>
      </c>
      <c r="Z37" s="137">
        <v>-95.25</v>
      </c>
      <c r="AA37" s="102">
        <v>28120000</v>
      </c>
    </row>
    <row r="38" spans="1:27" ht="13.5">
      <c r="A38" s="269" t="s">
        <v>200</v>
      </c>
      <c r="B38" s="256"/>
      <c r="C38" s="257"/>
      <c r="D38" s="257"/>
      <c r="E38" s="258">
        <v>32305006</v>
      </c>
      <c r="F38" s="259">
        <v>32305006</v>
      </c>
      <c r="G38" s="259">
        <v>21583982</v>
      </c>
      <c r="H38" s="259">
        <v>8490481</v>
      </c>
      <c r="I38" s="259">
        <v>2969243</v>
      </c>
      <c r="J38" s="259">
        <v>2969243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2969243</v>
      </c>
      <c r="X38" s="259">
        <v>45562824</v>
      </c>
      <c r="Y38" s="259">
        <v>-42593581</v>
      </c>
      <c r="Z38" s="260">
        <v>-93.48</v>
      </c>
      <c r="AA38" s="261">
        <v>32305006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3107000</v>
      </c>
      <c r="F5" s="106">
        <f t="shared" si="0"/>
        <v>3107000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776750</v>
      </c>
      <c r="Y5" s="106">
        <f t="shared" si="0"/>
        <v>-776750</v>
      </c>
      <c r="Z5" s="201">
        <f>+IF(X5&lt;&gt;0,+(Y5/X5)*100,0)</f>
        <v>-100</v>
      </c>
      <c r="AA5" s="199">
        <f>SUM(AA11:AA18)</f>
        <v>3107000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3107000</v>
      </c>
      <c r="F15" s="60">
        <v>3107000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776750</v>
      </c>
      <c r="Y15" s="60">
        <v>-776750</v>
      </c>
      <c r="Z15" s="140">
        <v>-100</v>
      </c>
      <c r="AA15" s="155">
        <v>3107000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3107000</v>
      </c>
      <c r="F45" s="54">
        <f t="shared" si="7"/>
        <v>3107000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776750</v>
      </c>
      <c r="Y45" s="54">
        <f t="shared" si="7"/>
        <v>-776750</v>
      </c>
      <c r="Z45" s="184">
        <f t="shared" si="5"/>
        <v>-100</v>
      </c>
      <c r="AA45" s="130">
        <f t="shared" si="8"/>
        <v>3107000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3107000</v>
      </c>
      <c r="F49" s="220">
        <f t="shared" si="9"/>
        <v>3107000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776750</v>
      </c>
      <c r="Y49" s="220">
        <f t="shared" si="9"/>
        <v>-776750</v>
      </c>
      <c r="Z49" s="221">
        <f t="shared" si="5"/>
        <v>-100</v>
      </c>
      <c r="AA49" s="222">
        <f>SUM(AA41:AA48)</f>
        <v>3107000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982000</v>
      </c>
      <c r="F51" s="54">
        <f t="shared" si="10"/>
        <v>982000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245500</v>
      </c>
      <c r="Y51" s="54">
        <f t="shared" si="10"/>
        <v>-245500</v>
      </c>
      <c r="Z51" s="184">
        <f>+IF(X51&lt;&gt;0,+(Y51/X51)*100,0)</f>
        <v>-100</v>
      </c>
      <c r="AA51" s="130">
        <f>SUM(AA57:AA61)</f>
        <v>982000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982000</v>
      </c>
      <c r="F61" s="60">
        <v>982000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245500</v>
      </c>
      <c r="Y61" s="60">
        <v>-245500</v>
      </c>
      <c r="Z61" s="140">
        <v>-100</v>
      </c>
      <c r="AA61" s="155">
        <v>982000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-76159</v>
      </c>
      <c r="H67" s="60">
        <v>93895</v>
      </c>
      <c r="I67" s="60">
        <v>106688</v>
      </c>
      <c r="J67" s="60">
        <v>124424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124424</v>
      </c>
      <c r="X67" s="60"/>
      <c r="Y67" s="60">
        <v>124424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982432</v>
      </c>
      <c r="F68" s="60"/>
      <c r="G68" s="60">
        <v>263302</v>
      </c>
      <c r="H68" s="60">
        <v>201501</v>
      </c>
      <c r="I68" s="60">
        <v>90054</v>
      </c>
      <c r="J68" s="60">
        <v>554857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554857</v>
      </c>
      <c r="X68" s="60"/>
      <c r="Y68" s="60">
        <v>554857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982432</v>
      </c>
      <c r="F69" s="220">
        <f t="shared" si="12"/>
        <v>0</v>
      </c>
      <c r="G69" s="220">
        <f t="shared" si="12"/>
        <v>187143</v>
      </c>
      <c r="H69" s="220">
        <f t="shared" si="12"/>
        <v>295396</v>
      </c>
      <c r="I69" s="220">
        <f t="shared" si="12"/>
        <v>196742</v>
      </c>
      <c r="J69" s="220">
        <f t="shared" si="12"/>
        <v>679281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679281</v>
      </c>
      <c r="X69" s="220">
        <f t="shared" si="12"/>
        <v>0</v>
      </c>
      <c r="Y69" s="220">
        <f t="shared" si="12"/>
        <v>679281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3107000</v>
      </c>
      <c r="F40" s="345">
        <f t="shared" si="9"/>
        <v>3107000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776750</v>
      </c>
      <c r="Y40" s="345">
        <f t="shared" si="9"/>
        <v>-776750</v>
      </c>
      <c r="Z40" s="336">
        <f>+IF(X40&lt;&gt;0,+(Y40/X40)*100,0)</f>
        <v>-100</v>
      </c>
      <c r="AA40" s="350">
        <f>SUM(AA41:AA49)</f>
        <v>3107000</v>
      </c>
    </row>
    <row r="41" spans="1:27" ht="13.5">
      <c r="A41" s="361" t="s">
        <v>247</v>
      </c>
      <c r="B41" s="142"/>
      <c r="C41" s="362"/>
      <c r="D41" s="363"/>
      <c r="E41" s="362">
        <v>1350000</v>
      </c>
      <c r="F41" s="364">
        <v>1350000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337500</v>
      </c>
      <c r="Y41" s="364">
        <v>-337500</v>
      </c>
      <c r="Z41" s="365">
        <v>-100</v>
      </c>
      <c r="AA41" s="366">
        <v>1350000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797000</v>
      </c>
      <c r="F44" s="53">
        <v>797000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199250</v>
      </c>
      <c r="Y44" s="53">
        <v>-199250</v>
      </c>
      <c r="Z44" s="94">
        <v>-100</v>
      </c>
      <c r="AA44" s="95">
        <v>797000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400000</v>
      </c>
      <c r="F47" s="53">
        <v>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</v>
      </c>
      <c r="Y47" s="53">
        <v>-100000</v>
      </c>
      <c r="Z47" s="94">
        <v>-100</v>
      </c>
      <c r="AA47" s="95">
        <v>400000</v>
      </c>
    </row>
    <row r="48" spans="1:27" ht="13.5">
      <c r="A48" s="361" t="s">
        <v>254</v>
      </c>
      <c r="B48" s="136"/>
      <c r="C48" s="60"/>
      <c r="D48" s="368"/>
      <c r="E48" s="54">
        <v>70000</v>
      </c>
      <c r="F48" s="53">
        <v>70000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17500</v>
      </c>
      <c r="Y48" s="53">
        <v>-17500</v>
      </c>
      <c r="Z48" s="94">
        <v>-100</v>
      </c>
      <c r="AA48" s="95">
        <v>70000</v>
      </c>
    </row>
    <row r="49" spans="1:27" ht="13.5">
      <c r="A49" s="361" t="s">
        <v>93</v>
      </c>
      <c r="B49" s="136"/>
      <c r="C49" s="54"/>
      <c r="D49" s="368"/>
      <c r="E49" s="54">
        <v>490000</v>
      </c>
      <c r="F49" s="53">
        <v>490000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122500</v>
      </c>
      <c r="Y49" s="53">
        <v>-122500</v>
      </c>
      <c r="Z49" s="94">
        <v>-100</v>
      </c>
      <c r="AA49" s="95">
        <v>490000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3107000</v>
      </c>
      <c r="F60" s="264">
        <f t="shared" si="14"/>
        <v>3107000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776750</v>
      </c>
      <c r="Y60" s="264">
        <f t="shared" si="14"/>
        <v>-776750</v>
      </c>
      <c r="Z60" s="337">
        <f>+IF(X60&lt;&gt;0,+(Y60/X60)*100,0)</f>
        <v>-100</v>
      </c>
      <c r="AA60" s="232">
        <f>+AA57+AA54+AA51+AA40+AA37+AA34+AA22+AA5</f>
        <v>3107000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2013-11-05T10:27:09Z</dcterms:created>
  <dcterms:modified xsi:type="dcterms:W3CDTF">2013-11-05T10:27:13Z</dcterms:modified>
  <cp:category/>
  <cp:version/>
  <cp:contentType/>
  <cp:contentStatus/>
</cp:coreProperties>
</file>