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<sst xmlns="http://schemas.openxmlformats.org/spreadsheetml/2006/main" count="855" uniqueCount="302">
  <si>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West Rand(DC48)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</si>
  <si>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</si>
  <si>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</si>
  <si>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</si>
  <si>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</si>
  <si>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</si>
  <si>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</si>
  <si>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</si>
  <si>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</si>
  <si>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</si>
  <si>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</si>
  <si>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</si>
  <si>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</si>
  <si>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</si>
  <si>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</si>
  <si>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</si>
  <si>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</si>
  <si>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</si>
  <si>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</si>
  <si>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</si>
  <si>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</si>
  <si>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</si>
  <si>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</si>
  <si>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</si>
  <si>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</si>
  <si>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</si>
  <si>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</si>
  <si>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</si>
  <si>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</si>
  <si>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</si>
  <si>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</si>
  <si>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</si>
  <si>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</si>
  <si>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</si>
  <si>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</si>
  <si>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</si>
  <si>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</si>
  <si>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</si>
  <si>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</si>
  <si>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</si>
  <si>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</si>
  <si>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</si>
  <si>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</si>
  <si>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</si>
  <si>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</si>
  <si>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</si>
  <si>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</si>
  <si>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</si>
  <si>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</si>
  <si>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</si>
  <si>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</si>
  <si>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</si>
  <si>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</si>
  <si>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</si>
  <si>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</si>
  <si>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</si>
  <si>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</si>
  <si>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</si>
  <si>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</si>
  <si>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</si>
  <si>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</si>
  <si>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</si>
  <si>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</si>
  <si>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</si>
  <si>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</si>
  <si>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</si>
  <si>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</si>
  <si>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</si>
  <si>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</si>
  <si>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</si>
  <si>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West Rand(DC48)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</si>
  <si>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</si>
  <si>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</si>
  <si>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</si>
  <si>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</si>
  <si>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</si>
  <si>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</si>
  <si>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</si>
  <si>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</si>
  <si>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</si>
  <si>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</si>
  <si>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</si>
  <si>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</si>
  <si>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</si>
  <si>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</si>
  <si>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</si>
  <si>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</si>
  <si>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</si>
  <si>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</si>
  <si>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</si>
  <si>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</si>
  <si>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</si>
  <si>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</si>
  <si>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</si>
  <si>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</si>
  <si>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</si>
  <si>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</si>
  <si>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</si>
  <si>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</si>
  <si>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</si>
  <si>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West Rand(DC48)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</si>
  <si>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</si>
  <si>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</si>
  <si>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</si>
  <si>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</si>
  <si>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</si>
  <si>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</si>
  <si>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</si>
  <si>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</si>
  <si>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</si>
  <si>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</si>
  <si>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</si>
  <si>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</si>
  <si>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</si>
  <si>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</si>
  <si>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</si>
  <si>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</si>
  <si>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</si>
  <si>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</si>
  <si>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</si>
  <si>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</si>
  <si>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</si>
  <si>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</si>
  <si>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</si>
  <si>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</si>
  <si>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</si>
  <si>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</si>
  <si>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</si>
  <si>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</si>
  <si>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West Rand(DC48)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</si>
  <si>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</si>
  <si>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</si>
  <si>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</si>
  <si>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</si>
  <si>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</si>
  <si>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</si>
  <si>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</si>
  <si>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</si>
  <si>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</si>
  <si>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</si>
  <si>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West Rand(DC48)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</si>
  <si>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</si>
  <si>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</si>
  <si>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</si>
  <si>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</si>
  <si>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</si>
  <si>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</si>
  <si>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</si>
  <si>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</si>
  <si>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</si>
  <si>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</si>
  <si>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</si>
  <si>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</si>
  <si>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</si>
  <si>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</si>
  <si>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</si>
  <si>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</si>
  <si>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</si>
  <si>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</si>
  <si>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</si>
  <si>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</si>
  <si>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</si>
  <si>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</si>
  <si>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</si>
  <si>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</si>
  <si>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</si>
  <si>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</si>
  <si>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</si>
  <si>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</si>
  <si>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</si>
  <si>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</si>
  <si>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</si>
  <si>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</si>
  <si>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</si>
  <si>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West Rand(DC48)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</si>
  <si>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</si>
  <si>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</si>
  <si>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</si>
  <si>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</si>
  <si>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</si>
  <si>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</si>
  <si>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</si>
  <si>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</si>
  <si>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</si>
  <si>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</si>
  <si>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</si>
  <si>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</si>
  <si>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</si>
  <si>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</si>
  <si>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</si>
  <si>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</si>
  <si>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</si>
  <si>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</si>
  <si>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</si>
  <si>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</si>
  <si>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</si>
  <si>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</si>
  <si>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</si>
  <si>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</si>
  <si>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</si>
  <si>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</si>
  <si>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West Rand(DC48)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</si>
  <si>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</si>
  <si>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</si>
  <si>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</si>
  <si>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</si>
  <si>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</si>
  <si>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</si>
  <si>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</si>
  <si>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</si>
  <si>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</si>
  <si>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</si>
  <si>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</si>
  <si>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</si>
  <si>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</si>
  <si>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</si>
  <si>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</si>
  <si>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</si>
  <si>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</si>
  <si>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</si>
  <si>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</si>
  <si>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</si>
  <si>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</si>
  <si>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</si>
  <si>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</si>
  <si>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</si>
  <si>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West Rand(DC48)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</si>
  <si>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</si>
  <si>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</si>
  <si>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</si>
  <si>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</si>
  <si>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</si>
  <si>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</si>
  <si>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</si>
  <si>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</si>
  <si>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</si>
  <si>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</si>
  <si>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</si>
  <si>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</si>
  <si>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</si>
  <si>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</si>
  <si>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</si>
  <si>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</si>
  <si>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</si>
  <si>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</si>
  <si>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</si>
  <si>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</si>
  <si>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</si>
  <si>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</si>
  <si>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</si>
  <si>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</si>
  <si>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</si>
  <si>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</si>
  <si>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</si>
  <si>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</si>
  <si>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</si>
  <si>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</si>
  <si>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</si>
  <si>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</si>
  <si>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</si>
  <si>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</si>
  <si>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</si>
  <si>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West Rand(DC48)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</si>
  <si>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</si>
  <si>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</si>
  <si>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Gauteng: West Rand(DC48)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</si>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</sst>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2972111</v>
      </c>
      <c r="C6" s="19">
        <v>0</v>
      </c>
      <c r="D6" s="59">
        <v>3800000</v>
      </c>
      <c r="E6" s="60">
        <v>3800000</v>
      </c>
      <c r="F6" s="60">
        <v>99493</v>
      </c>
      <c r="G6" s="60">
        <v>103624</v>
      </c>
      <c r="H6" s="60">
        <v>55752</v>
      </c>
      <c r="I6" s="60">
        <v>258869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258869</v>
      </c>
      <c r="W6" s="60">
        <v>950000</v>
      </c>
      <c r="X6" s="60">
        <v>-691131</v>
      </c>
      <c r="Y6" s="61">
        <v>-72.75</v>
      </c>
      <c r="Z6" s="62">
        <v>3800000</v>
      </c>
    </row>
    <row r="7" spans="1:26" ht="13.5">
      <c r="A7" s="58" t="s">
        <v>33</v>
      </c>
      <c r="B7" s="19">
        <v>5360893</v>
      </c>
      <c r="C7" s="19">
        <v>0</v>
      </c>
      <c r="D7" s="59">
        <v>3500000</v>
      </c>
      <c r="E7" s="60">
        <v>3500000</v>
      </c>
      <c r="F7" s="60">
        <v>101652</v>
      </c>
      <c r="G7" s="60">
        <v>734528</v>
      </c>
      <c r="H7" s="60">
        <v>251292</v>
      </c>
      <c r="I7" s="60">
        <v>1087472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1087472</v>
      </c>
      <c r="W7" s="60">
        <v>875000</v>
      </c>
      <c r="X7" s="60">
        <v>212472</v>
      </c>
      <c r="Y7" s="61">
        <v>24.28</v>
      </c>
      <c r="Z7" s="62">
        <v>3500000</v>
      </c>
    </row>
    <row r="8" spans="1:26" ht="13.5">
      <c r="A8" s="58" t="s">
        <v>34</v>
      </c>
      <c r="B8" s="19">
        <v>180319128</v>
      </c>
      <c r="C8" s="19">
        <v>0</v>
      </c>
      <c r="D8" s="59">
        <v>220433000</v>
      </c>
      <c r="E8" s="60">
        <v>220433000</v>
      </c>
      <c r="F8" s="60">
        <v>73007491</v>
      </c>
      <c r="G8" s="60">
        <v>1443509</v>
      </c>
      <c r="H8" s="60">
        <v>3643200</v>
      </c>
      <c r="I8" s="60">
        <v>78094200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78094200</v>
      </c>
      <c r="W8" s="60">
        <v>55108250</v>
      </c>
      <c r="X8" s="60">
        <v>22985950</v>
      </c>
      <c r="Y8" s="61">
        <v>41.71</v>
      </c>
      <c r="Z8" s="62">
        <v>220433000</v>
      </c>
    </row>
    <row r="9" spans="1:26" ht="13.5">
      <c r="A9" s="58" t="s">
        <v>35</v>
      </c>
      <c r="B9" s="19">
        <v>50451812</v>
      </c>
      <c r="C9" s="19">
        <v>0</v>
      </c>
      <c r="D9" s="59">
        <v>31255574</v>
      </c>
      <c r="E9" s="60">
        <v>31255574</v>
      </c>
      <c r="F9" s="60">
        <v>18182669</v>
      </c>
      <c r="G9" s="60">
        <v>491707</v>
      </c>
      <c r="H9" s="60">
        <v>180753</v>
      </c>
      <c r="I9" s="60">
        <v>18855129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18855129</v>
      </c>
      <c r="W9" s="60">
        <v>7813894</v>
      </c>
      <c r="X9" s="60">
        <v>11041235</v>
      </c>
      <c r="Y9" s="61">
        <v>141.3</v>
      </c>
      <c r="Z9" s="62">
        <v>31255574</v>
      </c>
    </row>
    <row r="10" spans="1:26" ht="25.5">
      <c r="A10" s="63" t="s">
        <v>277</v>
      </c>
      <c r="B10" s="64">
        <f>SUM(B5:B9)</f>
        <v>239103944</v>
      </c>
      <c r="C10" s="64">
        <f>SUM(C5:C9)</f>
        <v>0</v>
      </c>
      <c r="D10" s="65">
        <f aca="true" t="shared" si="0" ref="D10:Z10">SUM(D5:D9)</f>
        <v>258988574</v>
      </c>
      <c r="E10" s="66">
        <f t="shared" si="0"/>
        <v>258988574</v>
      </c>
      <c r="F10" s="66">
        <f t="shared" si="0"/>
        <v>91391305</v>
      </c>
      <c r="G10" s="66">
        <f t="shared" si="0"/>
        <v>2773368</v>
      </c>
      <c r="H10" s="66">
        <f t="shared" si="0"/>
        <v>4130997</v>
      </c>
      <c r="I10" s="66">
        <f t="shared" si="0"/>
        <v>98295670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98295670</v>
      </c>
      <c r="W10" s="66">
        <f t="shared" si="0"/>
        <v>64747144</v>
      </c>
      <c r="X10" s="66">
        <f t="shared" si="0"/>
        <v>33548526</v>
      </c>
      <c r="Y10" s="67">
        <f>+IF(W10&lt;&gt;0,(X10/W10)*100,0)</f>
        <v>51.81468081433831</v>
      </c>
      <c r="Z10" s="68">
        <f t="shared" si="0"/>
        <v>258988574</v>
      </c>
    </row>
    <row r="11" spans="1:26" ht="13.5">
      <c r="A11" s="58" t="s">
        <v>37</v>
      </c>
      <c r="B11" s="19">
        <v>153197266</v>
      </c>
      <c r="C11" s="19">
        <v>0</v>
      </c>
      <c r="D11" s="59">
        <v>159201296</v>
      </c>
      <c r="E11" s="60">
        <v>159201296</v>
      </c>
      <c r="F11" s="60">
        <v>13378631</v>
      </c>
      <c r="G11" s="60">
        <v>13756266</v>
      </c>
      <c r="H11" s="60">
        <v>13613800</v>
      </c>
      <c r="I11" s="60">
        <v>40748697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40748697</v>
      </c>
      <c r="W11" s="60">
        <v>39800324</v>
      </c>
      <c r="X11" s="60">
        <v>948373</v>
      </c>
      <c r="Y11" s="61">
        <v>2.38</v>
      </c>
      <c r="Z11" s="62">
        <v>159201296</v>
      </c>
    </row>
    <row r="12" spans="1:26" ht="13.5">
      <c r="A12" s="58" t="s">
        <v>38</v>
      </c>
      <c r="B12" s="19">
        <v>7989002</v>
      </c>
      <c r="C12" s="19">
        <v>0</v>
      </c>
      <c r="D12" s="59">
        <v>9353167</v>
      </c>
      <c r="E12" s="60">
        <v>9353167</v>
      </c>
      <c r="F12" s="60">
        <v>680583</v>
      </c>
      <c r="G12" s="60">
        <v>699351</v>
      </c>
      <c r="H12" s="60">
        <v>682964</v>
      </c>
      <c r="I12" s="60">
        <v>2062898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2062898</v>
      </c>
      <c r="W12" s="60">
        <v>2338292</v>
      </c>
      <c r="X12" s="60">
        <v>-275394</v>
      </c>
      <c r="Y12" s="61">
        <v>-11.78</v>
      </c>
      <c r="Z12" s="62">
        <v>9353167</v>
      </c>
    </row>
    <row r="13" spans="1:26" ht="13.5">
      <c r="A13" s="58" t="s">
        <v>278</v>
      </c>
      <c r="B13" s="19">
        <v>15149850</v>
      </c>
      <c r="C13" s="19">
        <v>0</v>
      </c>
      <c r="D13" s="59">
        <v>8887000</v>
      </c>
      <c r="E13" s="60">
        <v>8887000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2221750</v>
      </c>
      <c r="X13" s="60">
        <v>-2221750</v>
      </c>
      <c r="Y13" s="61">
        <v>-100</v>
      </c>
      <c r="Z13" s="62">
        <v>8887000</v>
      </c>
    </row>
    <row r="14" spans="1:26" ht="13.5">
      <c r="A14" s="58" t="s">
        <v>40</v>
      </c>
      <c r="B14" s="19">
        <v>729083</v>
      </c>
      <c r="C14" s="19">
        <v>0</v>
      </c>
      <c r="D14" s="59">
        <v>3696000</v>
      </c>
      <c r="E14" s="60">
        <v>3696000</v>
      </c>
      <c r="F14" s="60">
        <v>0</v>
      </c>
      <c r="G14" s="60">
        <v>0</v>
      </c>
      <c r="H14" s="60">
        <v>253721</v>
      </c>
      <c r="I14" s="60">
        <v>253721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253721</v>
      </c>
      <c r="W14" s="60">
        <v>924000</v>
      </c>
      <c r="X14" s="60">
        <v>-670279</v>
      </c>
      <c r="Y14" s="61">
        <v>-72.54</v>
      </c>
      <c r="Z14" s="62">
        <v>3696000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4394200</v>
      </c>
      <c r="E16" s="60">
        <v>4394200</v>
      </c>
      <c r="F16" s="60">
        <v>0</v>
      </c>
      <c r="G16" s="60">
        <v>1200001</v>
      </c>
      <c r="H16" s="60">
        <v>0</v>
      </c>
      <c r="I16" s="60">
        <v>1200001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1200001</v>
      </c>
      <c r="W16" s="60">
        <v>1098550</v>
      </c>
      <c r="X16" s="60">
        <v>101451</v>
      </c>
      <c r="Y16" s="61">
        <v>9.23</v>
      </c>
      <c r="Z16" s="62">
        <v>4394200</v>
      </c>
    </row>
    <row r="17" spans="1:26" ht="13.5">
      <c r="A17" s="58" t="s">
        <v>43</v>
      </c>
      <c r="B17" s="19">
        <v>99648807</v>
      </c>
      <c r="C17" s="19">
        <v>0</v>
      </c>
      <c r="D17" s="59">
        <v>68096910</v>
      </c>
      <c r="E17" s="60">
        <v>68096910</v>
      </c>
      <c r="F17" s="60">
        <v>6846869</v>
      </c>
      <c r="G17" s="60">
        <v>6162388</v>
      </c>
      <c r="H17" s="60">
        <v>9351189</v>
      </c>
      <c r="I17" s="60">
        <v>22360446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22360446</v>
      </c>
      <c r="W17" s="60">
        <v>17024228</v>
      </c>
      <c r="X17" s="60">
        <v>5336218</v>
      </c>
      <c r="Y17" s="61">
        <v>31.34</v>
      </c>
      <c r="Z17" s="62">
        <v>68096910</v>
      </c>
    </row>
    <row r="18" spans="1:26" ht="13.5">
      <c r="A18" s="70" t="s">
        <v>44</v>
      </c>
      <c r="B18" s="71">
        <f>SUM(B11:B17)</f>
        <v>276714008</v>
      </c>
      <c r="C18" s="71">
        <f>SUM(C11:C17)</f>
        <v>0</v>
      </c>
      <c r="D18" s="72">
        <f aca="true" t="shared" si="1" ref="D18:Z18">SUM(D11:D17)</f>
        <v>253628573</v>
      </c>
      <c r="E18" s="73">
        <f t="shared" si="1"/>
        <v>253628573</v>
      </c>
      <c r="F18" s="73">
        <f t="shared" si="1"/>
        <v>20906083</v>
      </c>
      <c r="G18" s="73">
        <f t="shared" si="1"/>
        <v>21818006</v>
      </c>
      <c r="H18" s="73">
        <f t="shared" si="1"/>
        <v>23901674</v>
      </c>
      <c r="I18" s="73">
        <f t="shared" si="1"/>
        <v>66625763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66625763</v>
      </c>
      <c r="W18" s="73">
        <f t="shared" si="1"/>
        <v>63407144</v>
      </c>
      <c r="X18" s="73">
        <f t="shared" si="1"/>
        <v>3218619</v>
      </c>
      <c r="Y18" s="67">
        <f>+IF(W18&lt;&gt;0,(X18/W18)*100,0)</f>
        <v>5.07611413628723</v>
      </c>
      <c r="Z18" s="74">
        <f t="shared" si="1"/>
        <v>253628573</v>
      </c>
    </row>
    <row r="19" spans="1:26" ht="13.5">
      <c r="A19" s="70" t="s">
        <v>45</v>
      </c>
      <c r="B19" s="75">
        <f>+B10-B18</f>
        <v>-37610064</v>
      </c>
      <c r="C19" s="75">
        <f>+C10-C18</f>
        <v>0</v>
      </c>
      <c r="D19" s="76">
        <f aca="true" t="shared" si="2" ref="D19:Z19">+D10-D18</f>
        <v>5360001</v>
      </c>
      <c r="E19" s="77">
        <f t="shared" si="2"/>
        <v>5360001</v>
      </c>
      <c r="F19" s="77">
        <f t="shared" si="2"/>
        <v>70485222</v>
      </c>
      <c r="G19" s="77">
        <f t="shared" si="2"/>
        <v>-19044638</v>
      </c>
      <c r="H19" s="77">
        <f t="shared" si="2"/>
        <v>-19770677</v>
      </c>
      <c r="I19" s="77">
        <f t="shared" si="2"/>
        <v>31669907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31669907</v>
      </c>
      <c r="W19" s="77">
        <f>IF(E10=E18,0,W10-W18)</f>
        <v>1340000</v>
      </c>
      <c r="X19" s="77">
        <f t="shared" si="2"/>
        <v>30329907</v>
      </c>
      <c r="Y19" s="78">
        <f>+IF(W19&lt;&gt;0,(X19/W19)*100,0)</f>
        <v>2263.425895522388</v>
      </c>
      <c r="Z19" s="79">
        <f t="shared" si="2"/>
        <v>5360001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-37610064</v>
      </c>
      <c r="C22" s="86">
        <f>SUM(C19:C21)</f>
        <v>0</v>
      </c>
      <c r="D22" s="87">
        <f aca="true" t="shared" si="3" ref="D22:Z22">SUM(D19:D21)</f>
        <v>5360001</v>
      </c>
      <c r="E22" s="88">
        <f t="shared" si="3"/>
        <v>5360001</v>
      </c>
      <c r="F22" s="88">
        <f t="shared" si="3"/>
        <v>70485222</v>
      </c>
      <c r="G22" s="88">
        <f t="shared" si="3"/>
        <v>-19044638</v>
      </c>
      <c r="H22" s="88">
        <f t="shared" si="3"/>
        <v>-19770677</v>
      </c>
      <c r="I22" s="88">
        <f t="shared" si="3"/>
        <v>31669907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31669907</v>
      </c>
      <c r="W22" s="88">
        <f t="shared" si="3"/>
        <v>1340000</v>
      </c>
      <c r="X22" s="88">
        <f t="shared" si="3"/>
        <v>30329907</v>
      </c>
      <c r="Y22" s="89">
        <f>+IF(W22&lt;&gt;0,(X22/W22)*100,0)</f>
        <v>2263.425895522388</v>
      </c>
      <c r="Z22" s="90">
        <f t="shared" si="3"/>
        <v>5360001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-37610064</v>
      </c>
      <c r="C24" s="75">
        <f>SUM(C22:C23)</f>
        <v>0</v>
      </c>
      <c r="D24" s="76">
        <f aca="true" t="shared" si="4" ref="D24:Z24">SUM(D22:D23)</f>
        <v>5360001</v>
      </c>
      <c r="E24" s="77">
        <f t="shared" si="4"/>
        <v>5360001</v>
      </c>
      <c r="F24" s="77">
        <f t="shared" si="4"/>
        <v>70485222</v>
      </c>
      <c r="G24" s="77">
        <f t="shared" si="4"/>
        <v>-19044638</v>
      </c>
      <c r="H24" s="77">
        <f t="shared" si="4"/>
        <v>-19770677</v>
      </c>
      <c r="I24" s="77">
        <f t="shared" si="4"/>
        <v>31669907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31669907</v>
      </c>
      <c r="W24" s="77">
        <f t="shared" si="4"/>
        <v>1340000</v>
      </c>
      <c r="X24" s="77">
        <f t="shared" si="4"/>
        <v>30329907</v>
      </c>
      <c r="Y24" s="78">
        <f>+IF(W24&lt;&gt;0,(X24/W24)*100,0)</f>
        <v>2263.425895522388</v>
      </c>
      <c r="Z24" s="79">
        <f t="shared" si="4"/>
        <v>5360001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7583551</v>
      </c>
      <c r="C27" s="22">
        <v>0</v>
      </c>
      <c r="D27" s="99">
        <v>5360000</v>
      </c>
      <c r="E27" s="100">
        <v>5360000</v>
      </c>
      <c r="F27" s="100">
        <v>1180593</v>
      </c>
      <c r="G27" s="100">
        <v>2098888</v>
      </c>
      <c r="H27" s="100">
        <v>0</v>
      </c>
      <c r="I27" s="100">
        <v>3279481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3279481</v>
      </c>
      <c r="W27" s="100">
        <v>1340000</v>
      </c>
      <c r="X27" s="100">
        <v>1939481</v>
      </c>
      <c r="Y27" s="101">
        <v>144.74</v>
      </c>
      <c r="Z27" s="102">
        <v>5360000</v>
      </c>
    </row>
    <row r="28" spans="1:26" ht="13.5">
      <c r="A28" s="103" t="s">
        <v>46</v>
      </c>
      <c r="B28" s="19">
        <v>0</v>
      </c>
      <c r="C28" s="19">
        <v>0</v>
      </c>
      <c r="D28" s="59">
        <v>5360000</v>
      </c>
      <c r="E28" s="60">
        <v>5360000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1340000</v>
      </c>
      <c r="X28" s="60">
        <v>-1340000</v>
      </c>
      <c r="Y28" s="61">
        <v>-100</v>
      </c>
      <c r="Z28" s="62">
        <v>5360000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7583551</v>
      </c>
      <c r="C31" s="19">
        <v>0</v>
      </c>
      <c r="D31" s="59">
        <v>0</v>
      </c>
      <c r="E31" s="60">
        <v>0</v>
      </c>
      <c r="F31" s="60">
        <v>1180593</v>
      </c>
      <c r="G31" s="60">
        <v>2098888</v>
      </c>
      <c r="H31" s="60">
        <v>0</v>
      </c>
      <c r="I31" s="60">
        <v>3279481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3279481</v>
      </c>
      <c r="W31" s="60">
        <v>0</v>
      </c>
      <c r="X31" s="60">
        <v>3279481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7583551</v>
      </c>
      <c r="C32" s="22">
        <f>SUM(C28:C31)</f>
        <v>0</v>
      </c>
      <c r="D32" s="99">
        <f aca="true" t="shared" si="5" ref="D32:Z32">SUM(D28:D31)</f>
        <v>5360000</v>
      </c>
      <c r="E32" s="100">
        <f t="shared" si="5"/>
        <v>5360000</v>
      </c>
      <c r="F32" s="100">
        <f t="shared" si="5"/>
        <v>1180593</v>
      </c>
      <c r="G32" s="100">
        <f t="shared" si="5"/>
        <v>2098888</v>
      </c>
      <c r="H32" s="100">
        <f t="shared" si="5"/>
        <v>0</v>
      </c>
      <c r="I32" s="100">
        <f t="shared" si="5"/>
        <v>3279481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3279481</v>
      </c>
      <c r="W32" s="100">
        <f t="shared" si="5"/>
        <v>1340000</v>
      </c>
      <c r="X32" s="100">
        <f t="shared" si="5"/>
        <v>1939481</v>
      </c>
      <c r="Y32" s="101">
        <f>+IF(W32&lt;&gt;0,(X32/W32)*100,0)</f>
        <v>144.7373880597015</v>
      </c>
      <c r="Z32" s="102">
        <f t="shared" si="5"/>
        <v>5360000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93792416</v>
      </c>
      <c r="C35" s="19">
        <v>0</v>
      </c>
      <c r="D35" s="59">
        <v>73449000</v>
      </c>
      <c r="E35" s="60">
        <v>73449000</v>
      </c>
      <c r="F35" s="60">
        <v>36633367</v>
      </c>
      <c r="G35" s="60">
        <v>140532070</v>
      </c>
      <c r="H35" s="60">
        <v>115279996</v>
      </c>
      <c r="I35" s="60">
        <v>115279996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115279996</v>
      </c>
      <c r="W35" s="60">
        <v>18362250</v>
      </c>
      <c r="X35" s="60">
        <v>96917746</v>
      </c>
      <c r="Y35" s="61">
        <v>527.81</v>
      </c>
      <c r="Z35" s="62">
        <v>73449000</v>
      </c>
    </row>
    <row r="36" spans="1:26" ht="13.5">
      <c r="A36" s="58" t="s">
        <v>57</v>
      </c>
      <c r="B36" s="19">
        <v>91282926</v>
      </c>
      <c r="C36" s="19">
        <v>0</v>
      </c>
      <c r="D36" s="59">
        <v>79546000</v>
      </c>
      <c r="E36" s="60">
        <v>79546000</v>
      </c>
      <c r="F36" s="60">
        <v>64649456</v>
      </c>
      <c r="G36" s="60">
        <v>89046977</v>
      </c>
      <c r="H36" s="60">
        <v>89034922</v>
      </c>
      <c r="I36" s="60">
        <v>89034922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89034922</v>
      </c>
      <c r="W36" s="60">
        <v>19886500</v>
      </c>
      <c r="X36" s="60">
        <v>69148422</v>
      </c>
      <c r="Y36" s="61">
        <v>347.72</v>
      </c>
      <c r="Z36" s="62">
        <v>79546000</v>
      </c>
    </row>
    <row r="37" spans="1:26" ht="13.5">
      <c r="A37" s="58" t="s">
        <v>58</v>
      </c>
      <c r="B37" s="19">
        <v>33038260</v>
      </c>
      <c r="C37" s="19">
        <v>0</v>
      </c>
      <c r="D37" s="59">
        <v>22321000</v>
      </c>
      <c r="E37" s="60">
        <v>22321000</v>
      </c>
      <c r="F37" s="60">
        <v>18077992</v>
      </c>
      <c r="G37" s="60">
        <v>18753917</v>
      </c>
      <c r="H37" s="60">
        <v>4053942</v>
      </c>
      <c r="I37" s="60">
        <v>4053942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4053942</v>
      </c>
      <c r="W37" s="60">
        <v>5580250</v>
      </c>
      <c r="X37" s="60">
        <v>-1526308</v>
      </c>
      <c r="Y37" s="61">
        <v>-27.35</v>
      </c>
      <c r="Z37" s="62">
        <v>22321000</v>
      </c>
    </row>
    <row r="38" spans="1:26" ht="13.5">
      <c r="A38" s="58" t="s">
        <v>59</v>
      </c>
      <c r="B38" s="19">
        <v>54839017</v>
      </c>
      <c r="C38" s="19">
        <v>0</v>
      </c>
      <c r="D38" s="59">
        <v>5529000</v>
      </c>
      <c r="E38" s="60">
        <v>5529000</v>
      </c>
      <c r="F38" s="60">
        <v>14511895</v>
      </c>
      <c r="G38" s="60">
        <v>61199396</v>
      </c>
      <c r="H38" s="60">
        <v>61199396</v>
      </c>
      <c r="I38" s="60">
        <v>61199396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61199396</v>
      </c>
      <c r="W38" s="60">
        <v>1382250</v>
      </c>
      <c r="X38" s="60">
        <v>59817146</v>
      </c>
      <c r="Y38" s="61">
        <v>4327.52</v>
      </c>
      <c r="Z38" s="62">
        <v>5529000</v>
      </c>
    </row>
    <row r="39" spans="1:26" ht="13.5">
      <c r="A39" s="58" t="s">
        <v>60</v>
      </c>
      <c r="B39" s="19">
        <v>97198065</v>
      </c>
      <c r="C39" s="19">
        <v>0</v>
      </c>
      <c r="D39" s="59">
        <v>125145000</v>
      </c>
      <c r="E39" s="60">
        <v>125145000</v>
      </c>
      <c r="F39" s="60">
        <v>68692936</v>
      </c>
      <c r="G39" s="60">
        <v>149625734</v>
      </c>
      <c r="H39" s="60">
        <v>139061580</v>
      </c>
      <c r="I39" s="60">
        <v>139061580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139061580</v>
      </c>
      <c r="W39" s="60">
        <v>31286250</v>
      </c>
      <c r="X39" s="60">
        <v>107775330</v>
      </c>
      <c r="Y39" s="61">
        <v>344.48</v>
      </c>
      <c r="Z39" s="62">
        <v>125145000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-13945165</v>
      </c>
      <c r="C42" s="19">
        <v>0</v>
      </c>
      <c r="D42" s="59">
        <v>5360500</v>
      </c>
      <c r="E42" s="60">
        <v>5360500</v>
      </c>
      <c r="F42" s="60">
        <v>-19837107</v>
      </c>
      <c r="G42" s="60">
        <v>113397310</v>
      </c>
      <c r="H42" s="60">
        <v>-19344891</v>
      </c>
      <c r="I42" s="60">
        <v>74215312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74215312</v>
      </c>
      <c r="W42" s="60">
        <v>412950</v>
      </c>
      <c r="X42" s="60">
        <v>73802362</v>
      </c>
      <c r="Y42" s="61">
        <v>17871.98</v>
      </c>
      <c r="Z42" s="62">
        <v>5360500</v>
      </c>
    </row>
    <row r="43" spans="1:26" ht="13.5">
      <c r="A43" s="58" t="s">
        <v>63</v>
      </c>
      <c r="B43" s="19">
        <v>-2946</v>
      </c>
      <c r="C43" s="19">
        <v>0</v>
      </c>
      <c r="D43" s="59">
        <v>-19633008</v>
      </c>
      <c r="E43" s="60">
        <v>-19633008</v>
      </c>
      <c r="F43" s="60">
        <v>-2002394</v>
      </c>
      <c r="G43" s="60">
        <v>25201</v>
      </c>
      <c r="H43" s="60">
        <v>12055</v>
      </c>
      <c r="I43" s="60">
        <v>-1965138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-1965138</v>
      </c>
      <c r="W43" s="60">
        <v>-6528252</v>
      </c>
      <c r="X43" s="60">
        <v>4563114</v>
      </c>
      <c r="Y43" s="61">
        <v>-69.9</v>
      </c>
      <c r="Z43" s="62">
        <v>-19633008</v>
      </c>
    </row>
    <row r="44" spans="1:26" ht="13.5">
      <c r="A44" s="58" t="s">
        <v>64</v>
      </c>
      <c r="B44" s="19">
        <v>-3166631</v>
      </c>
      <c r="C44" s="19">
        <v>0</v>
      </c>
      <c r="D44" s="59">
        <v>-3696000</v>
      </c>
      <c r="E44" s="60">
        <v>-3696000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-1848000</v>
      </c>
      <c r="X44" s="60">
        <v>1848000</v>
      </c>
      <c r="Y44" s="61">
        <v>-100</v>
      </c>
      <c r="Z44" s="62">
        <v>-3696000</v>
      </c>
    </row>
    <row r="45" spans="1:26" ht="13.5">
      <c r="A45" s="70" t="s">
        <v>65</v>
      </c>
      <c r="B45" s="22">
        <v>82399314</v>
      </c>
      <c r="C45" s="22">
        <v>0</v>
      </c>
      <c r="D45" s="99">
        <v>-60467508</v>
      </c>
      <c r="E45" s="100">
        <v>-60467508</v>
      </c>
      <c r="F45" s="100">
        <v>11180593</v>
      </c>
      <c r="G45" s="100">
        <v>124603104</v>
      </c>
      <c r="H45" s="100">
        <v>105270268</v>
      </c>
      <c r="I45" s="100">
        <v>105270268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105270268</v>
      </c>
      <c r="W45" s="100">
        <v>-50462302</v>
      </c>
      <c r="X45" s="100">
        <v>155732570</v>
      </c>
      <c r="Y45" s="101">
        <v>-308.61</v>
      </c>
      <c r="Z45" s="102">
        <v>-60467508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8999</v>
      </c>
      <c r="C49" s="52">
        <v>0</v>
      </c>
      <c r="D49" s="129">
        <v>3600764</v>
      </c>
      <c r="E49" s="54">
        <v>43611</v>
      </c>
      <c r="F49" s="54">
        <v>0</v>
      </c>
      <c r="G49" s="54">
        <v>0</v>
      </c>
      <c r="H49" s="54">
        <v>0</v>
      </c>
      <c r="I49" s="54">
        <v>283478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154531</v>
      </c>
      <c r="W49" s="54">
        <v>5356416</v>
      </c>
      <c r="X49" s="54">
        <v>0</v>
      </c>
      <c r="Y49" s="54">
        <v>0</v>
      </c>
      <c r="Z49" s="130">
        <v>9447799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266985</v>
      </c>
      <c r="C51" s="52">
        <v>0</v>
      </c>
      <c r="D51" s="129">
        <v>1227788</v>
      </c>
      <c r="E51" s="54">
        <v>23838</v>
      </c>
      <c r="F51" s="54">
        <v>0</v>
      </c>
      <c r="G51" s="54">
        <v>0</v>
      </c>
      <c r="H51" s="54">
        <v>0</v>
      </c>
      <c r="I51" s="54">
        <v>199742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110580</v>
      </c>
      <c r="W51" s="54">
        <v>0</v>
      </c>
      <c r="X51" s="54">
        <v>0</v>
      </c>
      <c r="Y51" s="54">
        <v>0</v>
      </c>
      <c r="Z51" s="130">
        <v>1828933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100</v>
      </c>
      <c r="G58" s="7">
        <f t="shared" si="6"/>
        <v>96.01347178259863</v>
      </c>
      <c r="H58" s="7">
        <f t="shared" si="6"/>
        <v>100</v>
      </c>
      <c r="I58" s="7">
        <f t="shared" si="6"/>
        <v>98.40421216908939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98.40421216908939</v>
      </c>
      <c r="W58" s="7">
        <f t="shared" si="6"/>
        <v>99.78947368421053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96.01347178259863</v>
      </c>
      <c r="H60" s="13">
        <f t="shared" si="7"/>
        <v>100</v>
      </c>
      <c r="I60" s="13">
        <f t="shared" si="7"/>
        <v>98.40421216908939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98.40421216908939</v>
      </c>
      <c r="W60" s="13">
        <f t="shared" si="7"/>
        <v>99.78947368421053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96.01347178259863</v>
      </c>
      <c r="H65" s="13">
        <f t="shared" si="7"/>
        <v>100</v>
      </c>
      <c r="I65" s="13">
        <f t="shared" si="7"/>
        <v>98.40421216908939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98.40421216908939</v>
      </c>
      <c r="W65" s="13">
        <f t="shared" si="7"/>
        <v>99.78947368421053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2972111</v>
      </c>
      <c r="C67" s="24"/>
      <c r="D67" s="25">
        <v>3800000</v>
      </c>
      <c r="E67" s="26">
        <v>3800000</v>
      </c>
      <c r="F67" s="26">
        <v>99493</v>
      </c>
      <c r="G67" s="26">
        <v>103624</v>
      </c>
      <c r="H67" s="26">
        <v>55752</v>
      </c>
      <c r="I67" s="26">
        <v>258869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258869</v>
      </c>
      <c r="W67" s="26">
        <v>950000</v>
      </c>
      <c r="X67" s="26"/>
      <c r="Y67" s="25"/>
      <c r="Z67" s="27">
        <v>3800000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2972111</v>
      </c>
      <c r="C69" s="19"/>
      <c r="D69" s="20">
        <v>3800000</v>
      </c>
      <c r="E69" s="21">
        <v>3800000</v>
      </c>
      <c r="F69" s="21">
        <v>99493</v>
      </c>
      <c r="G69" s="21">
        <v>103624</v>
      </c>
      <c r="H69" s="21">
        <v>55752</v>
      </c>
      <c r="I69" s="21">
        <v>258869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258869</v>
      </c>
      <c r="W69" s="21">
        <v>950000</v>
      </c>
      <c r="X69" s="21"/>
      <c r="Y69" s="20"/>
      <c r="Z69" s="23">
        <v>3800000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2972111</v>
      </c>
      <c r="C74" s="19"/>
      <c r="D74" s="20">
        <v>3800000</v>
      </c>
      <c r="E74" s="21">
        <v>3800000</v>
      </c>
      <c r="F74" s="21">
        <v>99493</v>
      </c>
      <c r="G74" s="21">
        <v>103624</v>
      </c>
      <c r="H74" s="21">
        <v>55752</v>
      </c>
      <c r="I74" s="21">
        <v>258869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258869</v>
      </c>
      <c r="W74" s="21">
        <v>950000</v>
      </c>
      <c r="X74" s="21"/>
      <c r="Y74" s="20"/>
      <c r="Z74" s="23">
        <v>3800000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2972111</v>
      </c>
      <c r="C76" s="32"/>
      <c r="D76" s="33">
        <v>3800000</v>
      </c>
      <c r="E76" s="34">
        <v>3800000</v>
      </c>
      <c r="F76" s="34">
        <v>99493</v>
      </c>
      <c r="G76" s="34">
        <v>99493</v>
      </c>
      <c r="H76" s="34">
        <v>55752</v>
      </c>
      <c r="I76" s="34">
        <v>254738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254738</v>
      </c>
      <c r="W76" s="34">
        <v>948000</v>
      </c>
      <c r="X76" s="34"/>
      <c r="Y76" s="33"/>
      <c r="Z76" s="35">
        <v>3800000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2972111</v>
      </c>
      <c r="C78" s="19"/>
      <c r="D78" s="20">
        <v>3800000</v>
      </c>
      <c r="E78" s="21">
        <v>3800000</v>
      </c>
      <c r="F78" s="21">
        <v>99493</v>
      </c>
      <c r="G78" s="21">
        <v>99493</v>
      </c>
      <c r="H78" s="21">
        <v>55752</v>
      </c>
      <c r="I78" s="21">
        <v>254738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254738</v>
      </c>
      <c r="W78" s="21">
        <v>948000</v>
      </c>
      <c r="X78" s="21"/>
      <c r="Y78" s="20"/>
      <c r="Z78" s="23">
        <v>3800000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2972111</v>
      </c>
      <c r="C83" s="19"/>
      <c r="D83" s="20">
        <v>3800000</v>
      </c>
      <c r="E83" s="21">
        <v>3800000</v>
      </c>
      <c r="F83" s="21">
        <v>99493</v>
      </c>
      <c r="G83" s="21">
        <v>99493</v>
      </c>
      <c r="H83" s="21">
        <v>55752</v>
      </c>
      <c r="I83" s="21">
        <v>254738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254738</v>
      </c>
      <c r="W83" s="21">
        <v>948000</v>
      </c>
      <c r="X83" s="21"/>
      <c r="Y83" s="20"/>
      <c r="Z83" s="23">
        <v>3800000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1565000</v>
      </c>
      <c r="F40" s="345">
        <f t="shared" si="9"/>
        <v>1565000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391250</v>
      </c>
      <c r="Y40" s="345">
        <f t="shared" si="9"/>
        <v>-391250</v>
      </c>
      <c r="Z40" s="336">
        <f>+IF(X40&lt;&gt;0,+(Y40/X40)*100,0)</f>
        <v>-100</v>
      </c>
      <c r="AA40" s="350">
        <f>SUM(AA41:AA49)</f>
        <v>1565000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1565000</v>
      </c>
      <c r="F49" s="53">
        <v>1565000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391250</v>
      </c>
      <c r="Y49" s="53">
        <v>-391250</v>
      </c>
      <c r="Z49" s="94">
        <v>-100</v>
      </c>
      <c r="AA49" s="95">
        <v>1565000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1565000</v>
      </c>
      <c r="F60" s="264">
        <f t="shared" si="14"/>
        <v>1565000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391250</v>
      </c>
      <c r="Y60" s="264">
        <f t="shared" si="14"/>
        <v>-391250</v>
      </c>
      <c r="Z60" s="337">
        <f>+IF(X60&lt;&gt;0,+(Y60/X60)*100,0)</f>
        <v>-100</v>
      </c>
      <c r="AA60" s="232">
        <f>+AA57+AA54+AA51+AA40+AA37+AA34+AA22+AA5</f>
        <v>1565000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198447016</v>
      </c>
      <c r="D5" s="153">
        <f>SUM(D6:D8)</f>
        <v>0</v>
      </c>
      <c r="E5" s="154">
        <f t="shared" si="0"/>
        <v>209267474</v>
      </c>
      <c r="F5" s="100">
        <f t="shared" si="0"/>
        <v>209267474</v>
      </c>
      <c r="G5" s="100">
        <f t="shared" si="0"/>
        <v>73147205</v>
      </c>
      <c r="H5" s="100">
        <f t="shared" si="0"/>
        <v>2335675</v>
      </c>
      <c r="I5" s="100">
        <f t="shared" si="0"/>
        <v>435819</v>
      </c>
      <c r="J5" s="100">
        <f t="shared" si="0"/>
        <v>75918699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75918699</v>
      </c>
      <c r="X5" s="100">
        <f t="shared" si="0"/>
        <v>52316869</v>
      </c>
      <c r="Y5" s="100">
        <f t="shared" si="0"/>
        <v>23601830</v>
      </c>
      <c r="Z5" s="137">
        <f>+IF(X5&lt;&gt;0,+(Y5/X5)*100,0)</f>
        <v>45.11323106893113</v>
      </c>
      <c r="AA5" s="153">
        <f>SUM(AA6:AA8)</f>
        <v>209267474</v>
      </c>
    </row>
    <row r="6" spans="1:27" ht="13.5">
      <c r="A6" s="138" t="s">
        <v>75</v>
      </c>
      <c r="B6" s="136"/>
      <c r="C6" s="155">
        <v>1067786</v>
      </c>
      <c r="D6" s="155"/>
      <c r="E6" s="156">
        <v>16104474</v>
      </c>
      <c r="F6" s="60">
        <v>16104474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4026119</v>
      </c>
      <c r="Y6" s="60">
        <v>-4026119</v>
      </c>
      <c r="Z6" s="140">
        <v>-100</v>
      </c>
      <c r="AA6" s="155">
        <v>16104474</v>
      </c>
    </row>
    <row r="7" spans="1:27" ht="13.5">
      <c r="A7" s="138" t="s">
        <v>76</v>
      </c>
      <c r="B7" s="136"/>
      <c r="C7" s="157">
        <v>193844492</v>
      </c>
      <c r="D7" s="157"/>
      <c r="E7" s="158">
        <v>190567000</v>
      </c>
      <c r="F7" s="159">
        <v>190567000</v>
      </c>
      <c r="G7" s="159">
        <v>72972898</v>
      </c>
      <c r="H7" s="159">
        <v>1806466</v>
      </c>
      <c r="I7" s="159">
        <v>262785</v>
      </c>
      <c r="J7" s="159">
        <v>75042149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75042149</v>
      </c>
      <c r="X7" s="159">
        <v>47641750</v>
      </c>
      <c r="Y7" s="159">
        <v>27400399</v>
      </c>
      <c r="Z7" s="141">
        <v>57.51</v>
      </c>
      <c r="AA7" s="157">
        <v>190567000</v>
      </c>
    </row>
    <row r="8" spans="1:27" ht="13.5">
      <c r="A8" s="138" t="s">
        <v>77</v>
      </c>
      <c r="B8" s="136"/>
      <c r="C8" s="155">
        <v>3534738</v>
      </c>
      <c r="D8" s="155"/>
      <c r="E8" s="156">
        <v>2596000</v>
      </c>
      <c r="F8" s="60">
        <v>2596000</v>
      </c>
      <c r="G8" s="60">
        <v>174307</v>
      </c>
      <c r="H8" s="60">
        <v>529209</v>
      </c>
      <c r="I8" s="60">
        <v>173034</v>
      </c>
      <c r="J8" s="60">
        <v>876550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876550</v>
      </c>
      <c r="X8" s="60">
        <v>649000</v>
      </c>
      <c r="Y8" s="60">
        <v>227550</v>
      </c>
      <c r="Z8" s="140">
        <v>35.06</v>
      </c>
      <c r="AA8" s="155">
        <v>2596000</v>
      </c>
    </row>
    <row r="9" spans="1:27" ht="13.5">
      <c r="A9" s="135" t="s">
        <v>78</v>
      </c>
      <c r="B9" s="136"/>
      <c r="C9" s="153">
        <f aca="true" t="shared" si="1" ref="C9:Y9">SUM(C10:C14)</f>
        <v>33665918</v>
      </c>
      <c r="D9" s="153">
        <f>SUM(D10:D14)</f>
        <v>0</v>
      </c>
      <c r="E9" s="154">
        <f t="shared" si="1"/>
        <v>49203000</v>
      </c>
      <c r="F9" s="100">
        <f t="shared" si="1"/>
        <v>49203000</v>
      </c>
      <c r="G9" s="100">
        <f t="shared" si="1"/>
        <v>18239895</v>
      </c>
      <c r="H9" s="100">
        <f t="shared" si="1"/>
        <v>33071</v>
      </c>
      <c r="I9" s="100">
        <f t="shared" si="1"/>
        <v>3691413</v>
      </c>
      <c r="J9" s="100">
        <f t="shared" si="1"/>
        <v>21964379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21964379</v>
      </c>
      <c r="X9" s="100">
        <f t="shared" si="1"/>
        <v>12300750</v>
      </c>
      <c r="Y9" s="100">
        <f t="shared" si="1"/>
        <v>9663629</v>
      </c>
      <c r="Z9" s="137">
        <f>+IF(X9&lt;&gt;0,+(Y9/X9)*100,0)</f>
        <v>78.56129910777798</v>
      </c>
      <c r="AA9" s="153">
        <f>SUM(AA10:AA14)</f>
        <v>49203000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2107269</v>
      </c>
      <c r="D12" s="155"/>
      <c r="E12" s="156">
        <v>5697000</v>
      </c>
      <c r="F12" s="60">
        <v>5697000</v>
      </c>
      <c r="G12" s="60">
        <v>58495</v>
      </c>
      <c r="H12" s="60">
        <v>38360</v>
      </c>
      <c r="I12" s="60">
        <v>39213</v>
      </c>
      <c r="J12" s="60">
        <v>136068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136068</v>
      </c>
      <c r="X12" s="60">
        <v>1424250</v>
      </c>
      <c r="Y12" s="60">
        <v>-1288182</v>
      </c>
      <c r="Z12" s="140">
        <v>-90.45</v>
      </c>
      <c r="AA12" s="155">
        <v>5697000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31558649</v>
      </c>
      <c r="D14" s="157"/>
      <c r="E14" s="158">
        <v>43506000</v>
      </c>
      <c r="F14" s="159">
        <v>43506000</v>
      </c>
      <c r="G14" s="159">
        <v>18181400</v>
      </c>
      <c r="H14" s="159">
        <v>-5289</v>
      </c>
      <c r="I14" s="159">
        <v>3652200</v>
      </c>
      <c r="J14" s="159">
        <v>21828311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21828311</v>
      </c>
      <c r="X14" s="159">
        <v>10876500</v>
      </c>
      <c r="Y14" s="159">
        <v>10951811</v>
      </c>
      <c r="Z14" s="141">
        <v>100.69</v>
      </c>
      <c r="AA14" s="157">
        <v>43506000</v>
      </c>
    </row>
    <row r="15" spans="1:27" ht="13.5">
      <c r="A15" s="135" t="s">
        <v>84</v>
      </c>
      <c r="B15" s="142"/>
      <c r="C15" s="153">
        <f aca="true" t="shared" si="2" ref="C15:Y15">SUM(C16:C18)</f>
        <v>6991010</v>
      </c>
      <c r="D15" s="153">
        <f>SUM(D16:D18)</f>
        <v>0</v>
      </c>
      <c r="E15" s="154">
        <f t="shared" si="2"/>
        <v>518100</v>
      </c>
      <c r="F15" s="100">
        <f t="shared" si="2"/>
        <v>518100</v>
      </c>
      <c r="G15" s="100">
        <f t="shared" si="2"/>
        <v>4205</v>
      </c>
      <c r="H15" s="100">
        <f t="shared" si="2"/>
        <v>404622</v>
      </c>
      <c r="I15" s="100">
        <f t="shared" si="2"/>
        <v>3765</v>
      </c>
      <c r="J15" s="100">
        <f t="shared" si="2"/>
        <v>412592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412592</v>
      </c>
      <c r="X15" s="100">
        <f t="shared" si="2"/>
        <v>129525</v>
      </c>
      <c r="Y15" s="100">
        <f t="shared" si="2"/>
        <v>283067</v>
      </c>
      <c r="Z15" s="137">
        <f>+IF(X15&lt;&gt;0,+(Y15/X15)*100,0)</f>
        <v>218.54236633854467</v>
      </c>
      <c r="AA15" s="153">
        <f>SUM(AA16:AA18)</f>
        <v>518100</v>
      </c>
    </row>
    <row r="16" spans="1:27" ht="13.5">
      <c r="A16" s="138" t="s">
        <v>85</v>
      </c>
      <c r="B16" s="136"/>
      <c r="C16" s="155">
        <v>6991010</v>
      </c>
      <c r="D16" s="155"/>
      <c r="E16" s="156">
        <v>518100</v>
      </c>
      <c r="F16" s="60">
        <v>518100</v>
      </c>
      <c r="G16" s="60">
        <v>4205</v>
      </c>
      <c r="H16" s="60">
        <v>404622</v>
      </c>
      <c r="I16" s="60">
        <v>3765</v>
      </c>
      <c r="J16" s="60">
        <v>412592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412592</v>
      </c>
      <c r="X16" s="60">
        <v>129525</v>
      </c>
      <c r="Y16" s="60">
        <v>283067</v>
      </c>
      <c r="Z16" s="140">
        <v>218.54</v>
      </c>
      <c r="AA16" s="155">
        <v>518100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239103944</v>
      </c>
      <c r="D25" s="168">
        <f>+D5+D9+D15+D19+D24</f>
        <v>0</v>
      </c>
      <c r="E25" s="169">
        <f t="shared" si="4"/>
        <v>258988574</v>
      </c>
      <c r="F25" s="73">
        <f t="shared" si="4"/>
        <v>258988574</v>
      </c>
      <c r="G25" s="73">
        <f t="shared" si="4"/>
        <v>91391305</v>
      </c>
      <c r="H25" s="73">
        <f t="shared" si="4"/>
        <v>2773368</v>
      </c>
      <c r="I25" s="73">
        <f t="shared" si="4"/>
        <v>4130997</v>
      </c>
      <c r="J25" s="73">
        <f t="shared" si="4"/>
        <v>98295670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98295670</v>
      </c>
      <c r="X25" s="73">
        <f t="shared" si="4"/>
        <v>64747144</v>
      </c>
      <c r="Y25" s="73">
        <f t="shared" si="4"/>
        <v>33548526</v>
      </c>
      <c r="Z25" s="170">
        <f>+IF(X25&lt;&gt;0,+(Y25/X25)*100,0)</f>
        <v>51.81468081433831</v>
      </c>
      <c r="AA25" s="168">
        <f>+AA5+AA9+AA15+AA19+AA24</f>
        <v>258988574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113561897</v>
      </c>
      <c r="D28" s="153">
        <f>SUM(D29:D31)</f>
        <v>0</v>
      </c>
      <c r="E28" s="154">
        <f t="shared" si="5"/>
        <v>90121727</v>
      </c>
      <c r="F28" s="100">
        <f t="shared" si="5"/>
        <v>90121727</v>
      </c>
      <c r="G28" s="100">
        <f t="shared" si="5"/>
        <v>7668470</v>
      </c>
      <c r="H28" s="100">
        <f t="shared" si="5"/>
        <v>8889267</v>
      </c>
      <c r="I28" s="100">
        <f t="shared" si="5"/>
        <v>5903795</v>
      </c>
      <c r="J28" s="100">
        <f t="shared" si="5"/>
        <v>22461532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22461532</v>
      </c>
      <c r="X28" s="100">
        <f t="shared" si="5"/>
        <v>22530432</v>
      </c>
      <c r="Y28" s="100">
        <f t="shared" si="5"/>
        <v>-68900</v>
      </c>
      <c r="Z28" s="137">
        <f>+IF(X28&lt;&gt;0,+(Y28/X28)*100,0)</f>
        <v>-0.305808605889137</v>
      </c>
      <c r="AA28" s="153">
        <f>SUM(AA29:AA31)</f>
        <v>90121727</v>
      </c>
    </row>
    <row r="29" spans="1:27" ht="13.5">
      <c r="A29" s="138" t="s">
        <v>75</v>
      </c>
      <c r="B29" s="136"/>
      <c r="C29" s="155">
        <v>54310675</v>
      </c>
      <c r="D29" s="155"/>
      <c r="E29" s="156">
        <v>41495365</v>
      </c>
      <c r="F29" s="60">
        <v>41495365</v>
      </c>
      <c r="G29" s="60">
        <v>2242118</v>
      </c>
      <c r="H29" s="60">
        <v>3961093</v>
      </c>
      <c r="I29" s="60">
        <v>2814462</v>
      </c>
      <c r="J29" s="60">
        <v>9017673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9017673</v>
      </c>
      <c r="X29" s="60">
        <v>10373841</v>
      </c>
      <c r="Y29" s="60">
        <v>-1356168</v>
      </c>
      <c r="Z29" s="140">
        <v>-13.07</v>
      </c>
      <c r="AA29" s="155">
        <v>41495365</v>
      </c>
    </row>
    <row r="30" spans="1:27" ht="13.5">
      <c r="A30" s="138" t="s">
        <v>76</v>
      </c>
      <c r="B30" s="136"/>
      <c r="C30" s="157">
        <v>22715948</v>
      </c>
      <c r="D30" s="157"/>
      <c r="E30" s="158">
        <v>17175507</v>
      </c>
      <c r="F30" s="159">
        <v>17175507</v>
      </c>
      <c r="G30" s="159">
        <v>1574221</v>
      </c>
      <c r="H30" s="159">
        <v>1920659</v>
      </c>
      <c r="I30" s="159">
        <v>1025319</v>
      </c>
      <c r="J30" s="159">
        <v>4520199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4520199</v>
      </c>
      <c r="X30" s="159">
        <v>4293877</v>
      </c>
      <c r="Y30" s="159">
        <v>226322</v>
      </c>
      <c r="Z30" s="141">
        <v>5.27</v>
      </c>
      <c r="AA30" s="157">
        <v>17175507</v>
      </c>
    </row>
    <row r="31" spans="1:27" ht="13.5">
      <c r="A31" s="138" t="s">
        <v>77</v>
      </c>
      <c r="B31" s="136"/>
      <c r="C31" s="155">
        <v>36535274</v>
      </c>
      <c r="D31" s="155"/>
      <c r="E31" s="156">
        <v>31450855</v>
      </c>
      <c r="F31" s="60">
        <v>31450855</v>
      </c>
      <c r="G31" s="60">
        <v>3852131</v>
      </c>
      <c r="H31" s="60">
        <v>3007515</v>
      </c>
      <c r="I31" s="60">
        <v>2064014</v>
      </c>
      <c r="J31" s="60">
        <v>8923660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8923660</v>
      </c>
      <c r="X31" s="60">
        <v>7862714</v>
      </c>
      <c r="Y31" s="60">
        <v>1060946</v>
      </c>
      <c r="Z31" s="140">
        <v>13.49</v>
      </c>
      <c r="AA31" s="155">
        <v>31450855</v>
      </c>
    </row>
    <row r="32" spans="1:27" ht="13.5">
      <c r="A32" s="135" t="s">
        <v>78</v>
      </c>
      <c r="B32" s="136"/>
      <c r="C32" s="153">
        <f aca="true" t="shared" si="6" ref="C32:Y32">SUM(C33:C37)</f>
        <v>137441170</v>
      </c>
      <c r="D32" s="153">
        <f>SUM(D33:D37)</f>
        <v>0</v>
      </c>
      <c r="E32" s="154">
        <f t="shared" si="6"/>
        <v>138177877</v>
      </c>
      <c r="F32" s="100">
        <f t="shared" si="6"/>
        <v>138177877</v>
      </c>
      <c r="G32" s="100">
        <f t="shared" si="6"/>
        <v>12053026</v>
      </c>
      <c r="H32" s="100">
        <f t="shared" si="6"/>
        <v>11767178</v>
      </c>
      <c r="I32" s="100">
        <f t="shared" si="6"/>
        <v>14911726</v>
      </c>
      <c r="J32" s="100">
        <f t="shared" si="6"/>
        <v>38731930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38731930</v>
      </c>
      <c r="X32" s="100">
        <f t="shared" si="6"/>
        <v>34544470</v>
      </c>
      <c r="Y32" s="100">
        <f t="shared" si="6"/>
        <v>4187460</v>
      </c>
      <c r="Z32" s="137">
        <f>+IF(X32&lt;&gt;0,+(Y32/X32)*100,0)</f>
        <v>12.121940212138151</v>
      </c>
      <c r="AA32" s="153">
        <f>SUM(AA33:AA37)</f>
        <v>138177877</v>
      </c>
    </row>
    <row r="33" spans="1:27" ht="13.5">
      <c r="A33" s="138" t="s">
        <v>79</v>
      </c>
      <c r="B33" s="136"/>
      <c r="C33" s="155">
        <v>21172400</v>
      </c>
      <c r="D33" s="155"/>
      <c r="E33" s="156">
        <v>3752554</v>
      </c>
      <c r="F33" s="60">
        <v>3752554</v>
      </c>
      <c r="G33" s="60">
        <v>1266987</v>
      </c>
      <c r="H33" s="60">
        <v>2625063</v>
      </c>
      <c r="I33" s="60">
        <v>1922742</v>
      </c>
      <c r="J33" s="60">
        <v>5814792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5814792</v>
      </c>
      <c r="X33" s="60">
        <v>938139</v>
      </c>
      <c r="Y33" s="60">
        <v>4876653</v>
      </c>
      <c r="Z33" s="140">
        <v>519.82</v>
      </c>
      <c r="AA33" s="155">
        <v>3752554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60707599</v>
      </c>
      <c r="D35" s="155"/>
      <c r="E35" s="156">
        <v>14696592</v>
      </c>
      <c r="F35" s="60">
        <v>14696592</v>
      </c>
      <c r="G35" s="60">
        <v>4540193</v>
      </c>
      <c r="H35" s="60">
        <v>4573461</v>
      </c>
      <c r="I35" s="60">
        <v>4640433</v>
      </c>
      <c r="J35" s="60">
        <v>13754087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13754087</v>
      </c>
      <c r="X35" s="60">
        <v>3674148</v>
      </c>
      <c r="Y35" s="60">
        <v>10079939</v>
      </c>
      <c r="Z35" s="140">
        <v>274.35</v>
      </c>
      <c r="AA35" s="155">
        <v>14696592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55561171</v>
      </c>
      <c r="D37" s="157"/>
      <c r="E37" s="158">
        <v>119728731</v>
      </c>
      <c r="F37" s="159">
        <v>119728731</v>
      </c>
      <c r="G37" s="159">
        <v>6245846</v>
      </c>
      <c r="H37" s="159">
        <v>4568654</v>
      </c>
      <c r="I37" s="159">
        <v>8348551</v>
      </c>
      <c r="J37" s="159">
        <v>19163051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19163051</v>
      </c>
      <c r="X37" s="159">
        <v>29932183</v>
      </c>
      <c r="Y37" s="159">
        <v>-10769132</v>
      </c>
      <c r="Z37" s="141">
        <v>-35.98</v>
      </c>
      <c r="AA37" s="157">
        <v>119728731</v>
      </c>
    </row>
    <row r="38" spans="1:27" ht="13.5">
      <c r="A38" s="135" t="s">
        <v>84</v>
      </c>
      <c r="B38" s="142"/>
      <c r="C38" s="153">
        <f aca="true" t="shared" si="7" ref="C38:Y38">SUM(C39:C41)</f>
        <v>26466295</v>
      </c>
      <c r="D38" s="153">
        <f>SUM(D39:D41)</f>
        <v>0</v>
      </c>
      <c r="E38" s="154">
        <f t="shared" si="7"/>
        <v>25328969</v>
      </c>
      <c r="F38" s="100">
        <f t="shared" si="7"/>
        <v>25328969</v>
      </c>
      <c r="G38" s="100">
        <f t="shared" si="7"/>
        <v>1184587</v>
      </c>
      <c r="H38" s="100">
        <f t="shared" si="7"/>
        <v>1161561</v>
      </c>
      <c r="I38" s="100">
        <f t="shared" si="7"/>
        <v>3086153</v>
      </c>
      <c r="J38" s="100">
        <f t="shared" si="7"/>
        <v>5432301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5432301</v>
      </c>
      <c r="X38" s="100">
        <f t="shared" si="7"/>
        <v>6332242</v>
      </c>
      <c r="Y38" s="100">
        <f t="shared" si="7"/>
        <v>-899941</v>
      </c>
      <c r="Z38" s="137">
        <f>+IF(X38&lt;&gt;0,+(Y38/X38)*100,0)</f>
        <v>-14.21204369637168</v>
      </c>
      <c r="AA38" s="153">
        <f>SUM(AA39:AA41)</f>
        <v>25328969</v>
      </c>
    </row>
    <row r="39" spans="1:27" ht="13.5">
      <c r="A39" s="138" t="s">
        <v>85</v>
      </c>
      <c r="B39" s="136"/>
      <c r="C39" s="155">
        <v>26466295</v>
      </c>
      <c r="D39" s="155"/>
      <c r="E39" s="156">
        <v>18573812</v>
      </c>
      <c r="F39" s="60">
        <v>18573812</v>
      </c>
      <c r="G39" s="60">
        <v>1184587</v>
      </c>
      <c r="H39" s="60">
        <v>1161561</v>
      </c>
      <c r="I39" s="60">
        <v>3086153</v>
      </c>
      <c r="J39" s="60">
        <v>5432301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5432301</v>
      </c>
      <c r="X39" s="60">
        <v>4643453</v>
      </c>
      <c r="Y39" s="60">
        <v>788848</v>
      </c>
      <c r="Z39" s="140">
        <v>16.99</v>
      </c>
      <c r="AA39" s="155">
        <v>18573812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>
        <v>6755157</v>
      </c>
      <c r="F41" s="60">
        <v>6755157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1688789</v>
      </c>
      <c r="Y41" s="60">
        <v>-1688789</v>
      </c>
      <c r="Z41" s="140">
        <v>-100</v>
      </c>
      <c r="AA41" s="155">
        <v>6755157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277469362</v>
      </c>
      <c r="D48" s="168">
        <f>+D28+D32+D38+D42+D47</f>
        <v>0</v>
      </c>
      <c r="E48" s="169">
        <f t="shared" si="9"/>
        <v>253628573</v>
      </c>
      <c r="F48" s="73">
        <f t="shared" si="9"/>
        <v>253628573</v>
      </c>
      <c r="G48" s="73">
        <f t="shared" si="9"/>
        <v>20906083</v>
      </c>
      <c r="H48" s="73">
        <f t="shared" si="9"/>
        <v>21818006</v>
      </c>
      <c r="I48" s="73">
        <f t="shared" si="9"/>
        <v>23901674</v>
      </c>
      <c r="J48" s="73">
        <f t="shared" si="9"/>
        <v>66625763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66625763</v>
      </c>
      <c r="X48" s="73">
        <f t="shared" si="9"/>
        <v>63407144</v>
      </c>
      <c r="Y48" s="73">
        <f t="shared" si="9"/>
        <v>3218619</v>
      </c>
      <c r="Z48" s="170">
        <f>+IF(X48&lt;&gt;0,+(Y48/X48)*100,0)</f>
        <v>5.07611413628723</v>
      </c>
      <c r="AA48" s="168">
        <f>+AA28+AA32+AA38+AA42+AA47</f>
        <v>253628573</v>
      </c>
    </row>
    <row r="49" spans="1:27" ht="13.5">
      <c r="A49" s="148" t="s">
        <v>49</v>
      </c>
      <c r="B49" s="149"/>
      <c r="C49" s="171">
        <f aca="true" t="shared" si="10" ref="C49:Y49">+C25-C48</f>
        <v>-38365418</v>
      </c>
      <c r="D49" s="171">
        <f>+D25-D48</f>
        <v>0</v>
      </c>
      <c r="E49" s="172">
        <f t="shared" si="10"/>
        <v>5360001</v>
      </c>
      <c r="F49" s="173">
        <f t="shared" si="10"/>
        <v>5360001</v>
      </c>
      <c r="G49" s="173">
        <f t="shared" si="10"/>
        <v>70485222</v>
      </c>
      <c r="H49" s="173">
        <f t="shared" si="10"/>
        <v>-19044638</v>
      </c>
      <c r="I49" s="173">
        <f t="shared" si="10"/>
        <v>-19770677</v>
      </c>
      <c r="J49" s="173">
        <f t="shared" si="10"/>
        <v>31669907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31669907</v>
      </c>
      <c r="X49" s="173">
        <f>IF(F25=F48,0,X25-X48)</f>
        <v>1340000</v>
      </c>
      <c r="Y49" s="173">
        <f t="shared" si="10"/>
        <v>30329907</v>
      </c>
      <c r="Z49" s="174">
        <f>+IF(X49&lt;&gt;0,+(Y49/X49)*100,0)</f>
        <v>2263.425895522388</v>
      </c>
      <c r="AA49" s="171">
        <f>+AA25-AA48</f>
        <v>5360001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2972111</v>
      </c>
      <c r="D11" s="155">
        <v>0</v>
      </c>
      <c r="E11" s="156">
        <v>3800000</v>
      </c>
      <c r="F11" s="60">
        <v>3800000</v>
      </c>
      <c r="G11" s="60">
        <v>99493</v>
      </c>
      <c r="H11" s="60">
        <v>103624</v>
      </c>
      <c r="I11" s="60">
        <v>55752</v>
      </c>
      <c r="J11" s="60">
        <v>258869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258869</v>
      </c>
      <c r="X11" s="60">
        <v>950000</v>
      </c>
      <c r="Y11" s="60">
        <v>-691131</v>
      </c>
      <c r="Z11" s="140">
        <v>-72.75</v>
      </c>
      <c r="AA11" s="155">
        <v>3800000</v>
      </c>
    </row>
    <row r="12" spans="1:27" ht="13.5">
      <c r="A12" s="183" t="s">
        <v>108</v>
      </c>
      <c r="B12" s="185"/>
      <c r="C12" s="155">
        <v>1709896</v>
      </c>
      <c r="D12" s="155">
        <v>0</v>
      </c>
      <c r="E12" s="156">
        <v>0</v>
      </c>
      <c r="F12" s="60">
        <v>0</v>
      </c>
      <c r="G12" s="60">
        <v>146991</v>
      </c>
      <c r="H12" s="60">
        <v>147943</v>
      </c>
      <c r="I12" s="60">
        <v>146116</v>
      </c>
      <c r="J12" s="60">
        <v>441050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441050</v>
      </c>
      <c r="X12" s="60">
        <v>0</v>
      </c>
      <c r="Y12" s="60">
        <v>441050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5360893</v>
      </c>
      <c r="D13" s="155">
        <v>0</v>
      </c>
      <c r="E13" s="156">
        <v>3500000</v>
      </c>
      <c r="F13" s="60">
        <v>3500000</v>
      </c>
      <c r="G13" s="60">
        <v>101652</v>
      </c>
      <c r="H13" s="60">
        <v>734528</v>
      </c>
      <c r="I13" s="60">
        <v>251292</v>
      </c>
      <c r="J13" s="60">
        <v>1087472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1087472</v>
      </c>
      <c r="X13" s="60">
        <v>875000</v>
      </c>
      <c r="Y13" s="60">
        <v>212472</v>
      </c>
      <c r="Z13" s="140">
        <v>24.28</v>
      </c>
      <c r="AA13" s="155">
        <v>3500000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182589</v>
      </c>
      <c r="D17" s="155">
        <v>0</v>
      </c>
      <c r="E17" s="156">
        <v>0</v>
      </c>
      <c r="F17" s="60">
        <v>0</v>
      </c>
      <c r="G17" s="60">
        <v>20718</v>
      </c>
      <c r="H17" s="60">
        <v>11510</v>
      </c>
      <c r="I17" s="60">
        <v>16382</v>
      </c>
      <c r="J17" s="60">
        <v>48610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48610</v>
      </c>
      <c r="X17" s="60">
        <v>0</v>
      </c>
      <c r="Y17" s="60">
        <v>48610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24837750</v>
      </c>
      <c r="D18" s="155">
        <v>0</v>
      </c>
      <c r="E18" s="156">
        <v>0</v>
      </c>
      <c r="F18" s="60">
        <v>0</v>
      </c>
      <c r="G18" s="60">
        <v>17917000</v>
      </c>
      <c r="H18" s="60">
        <v>0</v>
      </c>
      <c r="I18" s="60">
        <v>0</v>
      </c>
      <c r="J18" s="60">
        <v>17917000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17917000</v>
      </c>
      <c r="X18" s="60">
        <v>0</v>
      </c>
      <c r="Y18" s="60">
        <v>17917000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180319128</v>
      </c>
      <c r="D19" s="155">
        <v>0</v>
      </c>
      <c r="E19" s="156">
        <v>220433000</v>
      </c>
      <c r="F19" s="60">
        <v>220433000</v>
      </c>
      <c r="G19" s="60">
        <v>73007491</v>
      </c>
      <c r="H19" s="60">
        <v>1443509</v>
      </c>
      <c r="I19" s="60">
        <v>3643200</v>
      </c>
      <c r="J19" s="60">
        <v>78094200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78094200</v>
      </c>
      <c r="X19" s="60">
        <v>55108250</v>
      </c>
      <c r="Y19" s="60">
        <v>22985950</v>
      </c>
      <c r="Z19" s="140">
        <v>41.71</v>
      </c>
      <c r="AA19" s="155">
        <v>220433000</v>
      </c>
    </row>
    <row r="20" spans="1:27" ht="13.5">
      <c r="A20" s="181" t="s">
        <v>35</v>
      </c>
      <c r="B20" s="185"/>
      <c r="C20" s="155">
        <v>23721577</v>
      </c>
      <c r="D20" s="155">
        <v>0</v>
      </c>
      <c r="E20" s="156">
        <v>31255574</v>
      </c>
      <c r="F20" s="54">
        <v>31255574</v>
      </c>
      <c r="G20" s="54">
        <v>97960</v>
      </c>
      <c r="H20" s="54">
        <v>332254</v>
      </c>
      <c r="I20" s="54">
        <v>18255</v>
      </c>
      <c r="J20" s="54">
        <v>448469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448469</v>
      </c>
      <c r="X20" s="54">
        <v>7813894</v>
      </c>
      <c r="Y20" s="54">
        <v>-7365425</v>
      </c>
      <c r="Z20" s="184">
        <v>-94.26</v>
      </c>
      <c r="AA20" s="130">
        <v>31255574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239103944</v>
      </c>
      <c r="D22" s="188">
        <f>SUM(D5:D21)</f>
        <v>0</v>
      </c>
      <c r="E22" s="189">
        <f t="shared" si="0"/>
        <v>258988574</v>
      </c>
      <c r="F22" s="190">
        <f t="shared" si="0"/>
        <v>258988574</v>
      </c>
      <c r="G22" s="190">
        <f t="shared" si="0"/>
        <v>91391305</v>
      </c>
      <c r="H22" s="190">
        <f t="shared" si="0"/>
        <v>2773368</v>
      </c>
      <c r="I22" s="190">
        <f t="shared" si="0"/>
        <v>4130997</v>
      </c>
      <c r="J22" s="190">
        <f t="shared" si="0"/>
        <v>98295670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98295670</v>
      </c>
      <c r="X22" s="190">
        <f t="shared" si="0"/>
        <v>64747144</v>
      </c>
      <c r="Y22" s="190">
        <f t="shared" si="0"/>
        <v>33548526</v>
      </c>
      <c r="Z22" s="191">
        <f>+IF(X22&lt;&gt;0,+(Y22/X22)*100,0)</f>
        <v>51.81468081433831</v>
      </c>
      <c r="AA22" s="188">
        <f>SUM(AA5:AA21)</f>
        <v>258988574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153197266</v>
      </c>
      <c r="D25" s="155">
        <v>0</v>
      </c>
      <c r="E25" s="156">
        <v>159201296</v>
      </c>
      <c r="F25" s="60">
        <v>159201296</v>
      </c>
      <c r="G25" s="60">
        <v>13378631</v>
      </c>
      <c r="H25" s="60">
        <v>13756266</v>
      </c>
      <c r="I25" s="60">
        <v>13613800</v>
      </c>
      <c r="J25" s="60">
        <v>40748697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40748697</v>
      </c>
      <c r="X25" s="60">
        <v>39800324</v>
      </c>
      <c r="Y25" s="60">
        <v>948373</v>
      </c>
      <c r="Z25" s="140">
        <v>2.38</v>
      </c>
      <c r="AA25" s="155">
        <v>159201296</v>
      </c>
    </row>
    <row r="26" spans="1:27" ht="13.5">
      <c r="A26" s="183" t="s">
        <v>38</v>
      </c>
      <c r="B26" s="182"/>
      <c r="C26" s="155">
        <v>7989002</v>
      </c>
      <c r="D26" s="155">
        <v>0</v>
      </c>
      <c r="E26" s="156">
        <v>9353167</v>
      </c>
      <c r="F26" s="60">
        <v>9353167</v>
      </c>
      <c r="G26" s="60">
        <v>680583</v>
      </c>
      <c r="H26" s="60">
        <v>699351</v>
      </c>
      <c r="I26" s="60">
        <v>682964</v>
      </c>
      <c r="J26" s="60">
        <v>2062898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2062898</v>
      </c>
      <c r="X26" s="60">
        <v>2338292</v>
      </c>
      <c r="Y26" s="60">
        <v>-275394</v>
      </c>
      <c r="Z26" s="140">
        <v>-11.78</v>
      </c>
      <c r="AA26" s="155">
        <v>9353167</v>
      </c>
    </row>
    <row r="27" spans="1:27" ht="13.5">
      <c r="A27" s="183" t="s">
        <v>118</v>
      </c>
      <c r="B27" s="182"/>
      <c r="C27" s="155">
        <v>23890852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15149850</v>
      </c>
      <c r="D28" s="155">
        <v>0</v>
      </c>
      <c r="E28" s="156">
        <v>8887000</v>
      </c>
      <c r="F28" s="60">
        <v>8887000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2221750</v>
      </c>
      <c r="Y28" s="60">
        <v>-2221750</v>
      </c>
      <c r="Z28" s="140">
        <v>-100</v>
      </c>
      <c r="AA28" s="155">
        <v>8887000</v>
      </c>
    </row>
    <row r="29" spans="1:27" ht="13.5">
      <c r="A29" s="183" t="s">
        <v>40</v>
      </c>
      <c r="B29" s="182"/>
      <c r="C29" s="155">
        <v>729083</v>
      </c>
      <c r="D29" s="155">
        <v>0</v>
      </c>
      <c r="E29" s="156">
        <v>3696000</v>
      </c>
      <c r="F29" s="60">
        <v>3696000</v>
      </c>
      <c r="G29" s="60">
        <v>0</v>
      </c>
      <c r="H29" s="60">
        <v>0</v>
      </c>
      <c r="I29" s="60">
        <v>253721</v>
      </c>
      <c r="J29" s="60">
        <v>253721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253721</v>
      </c>
      <c r="X29" s="60">
        <v>924000</v>
      </c>
      <c r="Y29" s="60">
        <v>-670279</v>
      </c>
      <c r="Z29" s="140">
        <v>-72.54</v>
      </c>
      <c r="AA29" s="155">
        <v>3696000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4394200</v>
      </c>
      <c r="F33" s="60">
        <v>4394200</v>
      </c>
      <c r="G33" s="60">
        <v>0</v>
      </c>
      <c r="H33" s="60">
        <v>1200001</v>
      </c>
      <c r="I33" s="60">
        <v>0</v>
      </c>
      <c r="J33" s="60">
        <v>1200001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1200001</v>
      </c>
      <c r="X33" s="60">
        <v>1098550</v>
      </c>
      <c r="Y33" s="60">
        <v>101451</v>
      </c>
      <c r="Z33" s="140">
        <v>9.23</v>
      </c>
      <c r="AA33" s="155">
        <v>4394200</v>
      </c>
    </row>
    <row r="34" spans="1:27" ht="13.5">
      <c r="A34" s="183" t="s">
        <v>43</v>
      </c>
      <c r="B34" s="182"/>
      <c r="C34" s="155">
        <v>75757955</v>
      </c>
      <c r="D34" s="155">
        <v>0</v>
      </c>
      <c r="E34" s="156">
        <v>68096910</v>
      </c>
      <c r="F34" s="60">
        <v>68096910</v>
      </c>
      <c r="G34" s="60">
        <v>6846869</v>
      </c>
      <c r="H34" s="60">
        <v>6162388</v>
      </c>
      <c r="I34" s="60">
        <v>9351189</v>
      </c>
      <c r="J34" s="60">
        <v>22360446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22360446</v>
      </c>
      <c r="X34" s="60">
        <v>17024228</v>
      </c>
      <c r="Y34" s="60">
        <v>5336218</v>
      </c>
      <c r="Z34" s="140">
        <v>31.34</v>
      </c>
      <c r="AA34" s="155">
        <v>68096910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276714008</v>
      </c>
      <c r="D36" s="188">
        <f>SUM(D25:D35)</f>
        <v>0</v>
      </c>
      <c r="E36" s="189">
        <f t="shared" si="1"/>
        <v>253628573</v>
      </c>
      <c r="F36" s="190">
        <f t="shared" si="1"/>
        <v>253628573</v>
      </c>
      <c r="G36" s="190">
        <f t="shared" si="1"/>
        <v>20906083</v>
      </c>
      <c r="H36" s="190">
        <f t="shared" si="1"/>
        <v>21818006</v>
      </c>
      <c r="I36" s="190">
        <f t="shared" si="1"/>
        <v>23901674</v>
      </c>
      <c r="J36" s="190">
        <f t="shared" si="1"/>
        <v>66625763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66625763</v>
      </c>
      <c r="X36" s="190">
        <f t="shared" si="1"/>
        <v>63407144</v>
      </c>
      <c r="Y36" s="190">
        <f t="shared" si="1"/>
        <v>3218619</v>
      </c>
      <c r="Z36" s="191">
        <f>+IF(X36&lt;&gt;0,+(Y36/X36)*100,0)</f>
        <v>5.07611413628723</v>
      </c>
      <c r="AA36" s="188">
        <f>SUM(AA25:AA35)</f>
        <v>253628573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-37610064</v>
      </c>
      <c r="D38" s="199">
        <f>+D22-D36</f>
        <v>0</v>
      </c>
      <c r="E38" s="200">
        <f t="shared" si="2"/>
        <v>5360001</v>
      </c>
      <c r="F38" s="106">
        <f t="shared" si="2"/>
        <v>5360001</v>
      </c>
      <c r="G38" s="106">
        <f t="shared" si="2"/>
        <v>70485222</v>
      </c>
      <c r="H38" s="106">
        <f t="shared" si="2"/>
        <v>-19044638</v>
      </c>
      <c r="I38" s="106">
        <f t="shared" si="2"/>
        <v>-19770677</v>
      </c>
      <c r="J38" s="106">
        <f t="shared" si="2"/>
        <v>31669907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31669907</v>
      </c>
      <c r="X38" s="106">
        <f>IF(F22=F36,0,X22-X36)</f>
        <v>1340000</v>
      </c>
      <c r="Y38" s="106">
        <f t="shared" si="2"/>
        <v>30329907</v>
      </c>
      <c r="Z38" s="201">
        <f>+IF(X38&lt;&gt;0,+(Y38/X38)*100,0)</f>
        <v>2263.425895522388</v>
      </c>
      <c r="AA38" s="199">
        <f>+AA22-AA36</f>
        <v>5360001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-37610064</v>
      </c>
      <c r="D42" s="206">
        <f>SUM(D38:D41)</f>
        <v>0</v>
      </c>
      <c r="E42" s="207">
        <f t="shared" si="3"/>
        <v>5360001</v>
      </c>
      <c r="F42" s="88">
        <f t="shared" si="3"/>
        <v>5360001</v>
      </c>
      <c r="G42" s="88">
        <f t="shared" si="3"/>
        <v>70485222</v>
      </c>
      <c r="H42" s="88">
        <f t="shared" si="3"/>
        <v>-19044638</v>
      </c>
      <c r="I42" s="88">
        <f t="shared" si="3"/>
        <v>-19770677</v>
      </c>
      <c r="J42" s="88">
        <f t="shared" si="3"/>
        <v>31669907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31669907</v>
      </c>
      <c r="X42" s="88">
        <f t="shared" si="3"/>
        <v>1340000</v>
      </c>
      <c r="Y42" s="88">
        <f t="shared" si="3"/>
        <v>30329907</v>
      </c>
      <c r="Z42" s="208">
        <f>+IF(X42&lt;&gt;0,+(Y42/X42)*100,0)</f>
        <v>2263.425895522388</v>
      </c>
      <c r="AA42" s="206">
        <f>SUM(AA38:AA41)</f>
        <v>5360001</v>
      </c>
    </row>
    <row r="43" spans="1:27" ht="13.5">
      <c r="A43" s="181" t="s">
        <v>125</v>
      </c>
      <c r="B43" s="185"/>
      <c r="C43" s="157">
        <v>755354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-38365418</v>
      </c>
      <c r="D44" s="210">
        <f>+D42-D43</f>
        <v>0</v>
      </c>
      <c r="E44" s="211">
        <f t="shared" si="4"/>
        <v>5360001</v>
      </c>
      <c r="F44" s="77">
        <f t="shared" si="4"/>
        <v>5360001</v>
      </c>
      <c r="G44" s="77">
        <f t="shared" si="4"/>
        <v>70485222</v>
      </c>
      <c r="H44" s="77">
        <f t="shared" si="4"/>
        <v>-19044638</v>
      </c>
      <c r="I44" s="77">
        <f t="shared" si="4"/>
        <v>-19770677</v>
      </c>
      <c r="J44" s="77">
        <f t="shared" si="4"/>
        <v>31669907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31669907</v>
      </c>
      <c r="X44" s="77">
        <f t="shared" si="4"/>
        <v>1340000</v>
      </c>
      <c r="Y44" s="77">
        <f t="shared" si="4"/>
        <v>30329907</v>
      </c>
      <c r="Z44" s="212">
        <f>+IF(X44&lt;&gt;0,+(Y44/X44)*100,0)</f>
        <v>2263.425895522388</v>
      </c>
      <c r="AA44" s="210">
        <f>+AA42-AA43</f>
        <v>5360001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-38365418</v>
      </c>
      <c r="D46" s="206">
        <f>SUM(D44:D45)</f>
        <v>0</v>
      </c>
      <c r="E46" s="207">
        <f t="shared" si="5"/>
        <v>5360001</v>
      </c>
      <c r="F46" s="88">
        <f t="shared" si="5"/>
        <v>5360001</v>
      </c>
      <c r="G46" s="88">
        <f t="shared" si="5"/>
        <v>70485222</v>
      </c>
      <c r="H46" s="88">
        <f t="shared" si="5"/>
        <v>-19044638</v>
      </c>
      <c r="I46" s="88">
        <f t="shared" si="5"/>
        <v>-19770677</v>
      </c>
      <c r="J46" s="88">
        <f t="shared" si="5"/>
        <v>31669907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31669907</v>
      </c>
      <c r="X46" s="88">
        <f t="shared" si="5"/>
        <v>1340000</v>
      </c>
      <c r="Y46" s="88">
        <f t="shared" si="5"/>
        <v>30329907</v>
      </c>
      <c r="Z46" s="208">
        <f>+IF(X46&lt;&gt;0,+(Y46/X46)*100,0)</f>
        <v>2263.425895522388</v>
      </c>
      <c r="AA46" s="206">
        <f>SUM(AA44:AA45)</f>
        <v>5360001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-38365418</v>
      </c>
      <c r="D48" s="217">
        <f>SUM(D46:D47)</f>
        <v>0</v>
      </c>
      <c r="E48" s="218">
        <f t="shared" si="6"/>
        <v>5360001</v>
      </c>
      <c r="F48" s="219">
        <f t="shared" si="6"/>
        <v>5360001</v>
      </c>
      <c r="G48" s="219">
        <f t="shared" si="6"/>
        <v>70485222</v>
      </c>
      <c r="H48" s="220">
        <f t="shared" si="6"/>
        <v>-19044638</v>
      </c>
      <c r="I48" s="220">
        <f t="shared" si="6"/>
        <v>-19770677</v>
      </c>
      <c r="J48" s="220">
        <f t="shared" si="6"/>
        <v>31669907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31669907</v>
      </c>
      <c r="X48" s="220">
        <f t="shared" si="6"/>
        <v>1340000</v>
      </c>
      <c r="Y48" s="220">
        <f t="shared" si="6"/>
        <v>30329907</v>
      </c>
      <c r="Z48" s="221">
        <f>+IF(X48&lt;&gt;0,+(Y48/X48)*100,0)</f>
        <v>2263.425895522388</v>
      </c>
      <c r="AA48" s="222">
        <f>SUM(AA46:AA47)</f>
        <v>5360001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2605412</v>
      </c>
      <c r="D5" s="153">
        <f>SUM(D6:D8)</f>
        <v>0</v>
      </c>
      <c r="E5" s="154">
        <f t="shared" si="0"/>
        <v>200000</v>
      </c>
      <c r="F5" s="100">
        <f t="shared" si="0"/>
        <v>200000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50000</v>
      </c>
      <c r="Y5" s="100">
        <f t="shared" si="0"/>
        <v>-50000</v>
      </c>
      <c r="Z5" s="137">
        <f>+IF(X5&lt;&gt;0,+(Y5/X5)*100,0)</f>
        <v>-100</v>
      </c>
      <c r="AA5" s="153">
        <f>SUM(AA6:AA8)</f>
        <v>200000</v>
      </c>
    </row>
    <row r="6" spans="1:27" ht="13.5">
      <c r="A6" s="138" t="s">
        <v>75</v>
      </c>
      <c r="B6" s="136"/>
      <c r="C6" s="155"/>
      <c r="D6" s="155"/>
      <c r="E6" s="156">
        <v>200000</v>
      </c>
      <c r="F6" s="60">
        <v>200000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50000</v>
      </c>
      <c r="Y6" s="60">
        <v>-50000</v>
      </c>
      <c r="Z6" s="140">
        <v>-100</v>
      </c>
      <c r="AA6" s="62">
        <v>200000</v>
      </c>
    </row>
    <row r="7" spans="1:27" ht="13.5">
      <c r="A7" s="138" t="s">
        <v>76</v>
      </c>
      <c r="B7" s="136"/>
      <c r="C7" s="157">
        <v>1859132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746280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4978139</v>
      </c>
      <c r="D9" s="153">
        <f>SUM(D10:D14)</f>
        <v>0</v>
      </c>
      <c r="E9" s="154">
        <f t="shared" si="1"/>
        <v>2160000</v>
      </c>
      <c r="F9" s="100">
        <f t="shared" si="1"/>
        <v>2160000</v>
      </c>
      <c r="G9" s="100">
        <f t="shared" si="1"/>
        <v>1180593</v>
      </c>
      <c r="H9" s="100">
        <f t="shared" si="1"/>
        <v>0</v>
      </c>
      <c r="I9" s="100">
        <f t="shared" si="1"/>
        <v>0</v>
      </c>
      <c r="J9" s="100">
        <f t="shared" si="1"/>
        <v>1180593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1180593</v>
      </c>
      <c r="X9" s="100">
        <f t="shared" si="1"/>
        <v>540000</v>
      </c>
      <c r="Y9" s="100">
        <f t="shared" si="1"/>
        <v>640593</v>
      </c>
      <c r="Z9" s="137">
        <f>+IF(X9&lt;&gt;0,+(Y9/X9)*100,0)</f>
        <v>118.62833333333333</v>
      </c>
      <c r="AA9" s="102">
        <f>SUM(AA10:AA14)</f>
        <v>2160000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4978139</v>
      </c>
      <c r="D12" s="155"/>
      <c r="E12" s="156">
        <v>2160000</v>
      </c>
      <c r="F12" s="60">
        <v>2160000</v>
      </c>
      <c r="G12" s="60">
        <v>1180593</v>
      </c>
      <c r="H12" s="60"/>
      <c r="I12" s="60"/>
      <c r="J12" s="60">
        <v>1180593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1180593</v>
      </c>
      <c r="X12" s="60">
        <v>540000</v>
      </c>
      <c r="Y12" s="60">
        <v>640593</v>
      </c>
      <c r="Z12" s="140">
        <v>118.63</v>
      </c>
      <c r="AA12" s="62">
        <v>2160000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2098888</v>
      </c>
      <c r="I15" s="100">
        <f t="shared" si="2"/>
        <v>0</v>
      </c>
      <c r="J15" s="100">
        <f t="shared" si="2"/>
        <v>2098888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2098888</v>
      </c>
      <c r="X15" s="100">
        <f t="shared" si="2"/>
        <v>0</v>
      </c>
      <c r="Y15" s="100">
        <f t="shared" si="2"/>
        <v>2098888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>
        <v>2098888</v>
      </c>
      <c r="I17" s="60"/>
      <c r="J17" s="60">
        <v>2098888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2098888</v>
      </c>
      <c r="X17" s="60"/>
      <c r="Y17" s="60">
        <v>2098888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3000000</v>
      </c>
      <c r="F19" s="100">
        <f t="shared" si="3"/>
        <v>3000000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750000</v>
      </c>
      <c r="Y19" s="100">
        <f t="shared" si="3"/>
        <v>-750000</v>
      </c>
      <c r="Z19" s="137">
        <f>+IF(X19&lt;&gt;0,+(Y19/X19)*100,0)</f>
        <v>-100</v>
      </c>
      <c r="AA19" s="102">
        <f>SUM(AA20:AA23)</f>
        <v>3000000</v>
      </c>
    </row>
    <row r="20" spans="1:27" ht="13.5">
      <c r="A20" s="138" t="s">
        <v>89</v>
      </c>
      <c r="B20" s="136"/>
      <c r="C20" s="155"/>
      <c r="D20" s="155"/>
      <c r="E20" s="156">
        <v>3000000</v>
      </c>
      <c r="F20" s="60">
        <v>3000000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750000</v>
      </c>
      <c r="Y20" s="60">
        <v>-750000</v>
      </c>
      <c r="Z20" s="140">
        <v>-100</v>
      </c>
      <c r="AA20" s="62">
        <v>3000000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7583551</v>
      </c>
      <c r="D25" s="217">
        <f>+D5+D9+D15+D19+D24</f>
        <v>0</v>
      </c>
      <c r="E25" s="230">
        <f t="shared" si="4"/>
        <v>5360000</v>
      </c>
      <c r="F25" s="219">
        <f t="shared" si="4"/>
        <v>5360000</v>
      </c>
      <c r="G25" s="219">
        <f t="shared" si="4"/>
        <v>1180593</v>
      </c>
      <c r="H25" s="219">
        <f t="shared" si="4"/>
        <v>2098888</v>
      </c>
      <c r="I25" s="219">
        <f t="shared" si="4"/>
        <v>0</v>
      </c>
      <c r="J25" s="219">
        <f t="shared" si="4"/>
        <v>3279481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3279481</v>
      </c>
      <c r="X25" s="219">
        <f t="shared" si="4"/>
        <v>1340000</v>
      </c>
      <c r="Y25" s="219">
        <f t="shared" si="4"/>
        <v>1939481</v>
      </c>
      <c r="Z25" s="231">
        <f>+IF(X25&lt;&gt;0,+(Y25/X25)*100,0)</f>
        <v>144.7373880597015</v>
      </c>
      <c r="AA25" s="232">
        <f>+AA5+AA9+AA15+AA19+AA24</f>
        <v>5360000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>
        <v>5360000</v>
      </c>
      <c r="F29" s="60">
        <v>5360000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1340000</v>
      </c>
      <c r="Y29" s="60">
        <v>-1340000</v>
      </c>
      <c r="Z29" s="140">
        <v>-100</v>
      </c>
      <c r="AA29" s="62">
        <v>5360000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5360000</v>
      </c>
      <c r="F32" s="77">
        <f t="shared" si="5"/>
        <v>5360000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1340000</v>
      </c>
      <c r="Y32" s="77">
        <f t="shared" si="5"/>
        <v>-1340000</v>
      </c>
      <c r="Z32" s="212">
        <f>+IF(X32&lt;&gt;0,+(Y32/X32)*100,0)</f>
        <v>-100</v>
      </c>
      <c r="AA32" s="79">
        <f>SUM(AA28:AA31)</f>
        <v>5360000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7583551</v>
      </c>
      <c r="D35" s="155"/>
      <c r="E35" s="156"/>
      <c r="F35" s="60"/>
      <c r="G35" s="60">
        <v>1180593</v>
      </c>
      <c r="H35" s="60">
        <v>2098888</v>
      </c>
      <c r="I35" s="60"/>
      <c r="J35" s="60">
        <v>3279481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3279481</v>
      </c>
      <c r="X35" s="60"/>
      <c r="Y35" s="60">
        <v>3279481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7583551</v>
      </c>
      <c r="D36" s="222">
        <f>SUM(D32:D35)</f>
        <v>0</v>
      </c>
      <c r="E36" s="218">
        <f t="shared" si="6"/>
        <v>5360000</v>
      </c>
      <c r="F36" s="220">
        <f t="shared" si="6"/>
        <v>5360000</v>
      </c>
      <c r="G36" s="220">
        <f t="shared" si="6"/>
        <v>1180593</v>
      </c>
      <c r="H36" s="220">
        <f t="shared" si="6"/>
        <v>2098888</v>
      </c>
      <c r="I36" s="220">
        <f t="shared" si="6"/>
        <v>0</v>
      </c>
      <c r="J36" s="220">
        <f t="shared" si="6"/>
        <v>3279481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3279481</v>
      </c>
      <c r="X36" s="220">
        <f t="shared" si="6"/>
        <v>1340000</v>
      </c>
      <c r="Y36" s="220">
        <f t="shared" si="6"/>
        <v>1939481</v>
      </c>
      <c r="Z36" s="221">
        <f>+IF(X36&lt;&gt;0,+(Y36/X36)*100,0)</f>
        <v>144.7373880597015</v>
      </c>
      <c r="AA36" s="239">
        <f>SUM(AA32:AA35)</f>
        <v>5360000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82399312</v>
      </c>
      <c r="D6" s="155"/>
      <c r="E6" s="59">
        <v>61285000</v>
      </c>
      <c r="F6" s="60">
        <v>61285000</v>
      </c>
      <c r="G6" s="60">
        <v>11180593</v>
      </c>
      <c r="H6" s="60">
        <v>124603104</v>
      </c>
      <c r="I6" s="60">
        <v>105270267</v>
      </c>
      <c r="J6" s="60">
        <v>105270267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105270267</v>
      </c>
      <c r="X6" s="60">
        <v>15321250</v>
      </c>
      <c r="Y6" s="60">
        <v>89949017</v>
      </c>
      <c r="Z6" s="140">
        <v>587.09</v>
      </c>
      <c r="AA6" s="62">
        <v>61285000</v>
      </c>
    </row>
    <row r="7" spans="1:27" ht="13.5">
      <c r="A7" s="249" t="s">
        <v>144</v>
      </c>
      <c r="B7" s="182"/>
      <c r="C7" s="155">
        <v>295143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10448230</v>
      </c>
      <c r="D9" s="155"/>
      <c r="E9" s="59">
        <v>11534000</v>
      </c>
      <c r="F9" s="60">
        <v>11534000</v>
      </c>
      <c r="G9" s="60">
        <v>24988666</v>
      </c>
      <c r="H9" s="60">
        <v>9695156</v>
      </c>
      <c r="I9" s="60">
        <v>9447711</v>
      </c>
      <c r="J9" s="60">
        <v>9447711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9447711</v>
      </c>
      <c r="X9" s="60">
        <v>2883500</v>
      </c>
      <c r="Y9" s="60">
        <v>6564211</v>
      </c>
      <c r="Z9" s="140">
        <v>227.65</v>
      </c>
      <c r="AA9" s="62">
        <v>11534000</v>
      </c>
    </row>
    <row r="10" spans="1:27" ht="13.5">
      <c r="A10" s="249" t="s">
        <v>147</v>
      </c>
      <c r="B10" s="182"/>
      <c r="C10" s="155"/>
      <c r="D10" s="155"/>
      <c r="E10" s="59">
        <v>43000</v>
      </c>
      <c r="F10" s="60">
        <v>43000</v>
      </c>
      <c r="G10" s="159"/>
      <c r="H10" s="159">
        <v>5738732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10750</v>
      </c>
      <c r="Y10" s="159">
        <v>-10750</v>
      </c>
      <c r="Z10" s="141">
        <v>-100</v>
      </c>
      <c r="AA10" s="225">
        <v>43000</v>
      </c>
    </row>
    <row r="11" spans="1:27" ht="13.5">
      <c r="A11" s="249" t="s">
        <v>148</v>
      </c>
      <c r="B11" s="182"/>
      <c r="C11" s="155">
        <v>649731</v>
      </c>
      <c r="D11" s="155"/>
      <c r="E11" s="59">
        <v>587000</v>
      </c>
      <c r="F11" s="60">
        <v>587000</v>
      </c>
      <c r="G11" s="60">
        <v>464108</v>
      </c>
      <c r="H11" s="60">
        <v>495078</v>
      </c>
      <c r="I11" s="60">
        <v>562018</v>
      </c>
      <c r="J11" s="60">
        <v>562018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562018</v>
      </c>
      <c r="X11" s="60">
        <v>146750</v>
      </c>
      <c r="Y11" s="60">
        <v>415268</v>
      </c>
      <c r="Z11" s="140">
        <v>282.98</v>
      </c>
      <c r="AA11" s="62">
        <v>587000</v>
      </c>
    </row>
    <row r="12" spans="1:27" ht="13.5">
      <c r="A12" s="250" t="s">
        <v>56</v>
      </c>
      <c r="B12" s="251"/>
      <c r="C12" s="168">
        <f aca="true" t="shared" si="0" ref="C12:Y12">SUM(C6:C11)</f>
        <v>93792416</v>
      </c>
      <c r="D12" s="168">
        <f>SUM(D6:D11)</f>
        <v>0</v>
      </c>
      <c r="E12" s="72">
        <f t="shared" si="0"/>
        <v>73449000</v>
      </c>
      <c r="F12" s="73">
        <f t="shared" si="0"/>
        <v>73449000</v>
      </c>
      <c r="G12" s="73">
        <f t="shared" si="0"/>
        <v>36633367</v>
      </c>
      <c r="H12" s="73">
        <f t="shared" si="0"/>
        <v>140532070</v>
      </c>
      <c r="I12" s="73">
        <f t="shared" si="0"/>
        <v>115279996</v>
      </c>
      <c r="J12" s="73">
        <f t="shared" si="0"/>
        <v>115279996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115279996</v>
      </c>
      <c r="X12" s="73">
        <f t="shared" si="0"/>
        <v>18362250</v>
      </c>
      <c r="Y12" s="73">
        <f t="shared" si="0"/>
        <v>96917746</v>
      </c>
      <c r="Z12" s="170">
        <f>+IF(X12&lt;&gt;0,+(Y12/X12)*100,0)</f>
        <v>527.8097509836757</v>
      </c>
      <c r="AA12" s="74">
        <f>SUM(AA6:AA11)</f>
        <v>73449000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840824</v>
      </c>
      <c r="D15" s="155"/>
      <c r="E15" s="59">
        <v>214000</v>
      </c>
      <c r="F15" s="60">
        <v>214000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53500</v>
      </c>
      <c r="Y15" s="60">
        <v>-53500</v>
      </c>
      <c r="Z15" s="140">
        <v>-100</v>
      </c>
      <c r="AA15" s="62">
        <v>214000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14578528</v>
      </c>
      <c r="H16" s="159">
        <v>14578528</v>
      </c>
      <c r="I16" s="159">
        <v>14578528</v>
      </c>
      <c r="J16" s="60">
        <v>14578528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14578528</v>
      </c>
      <c r="X16" s="60"/>
      <c r="Y16" s="159">
        <v>14578528</v>
      </c>
      <c r="Z16" s="141"/>
      <c r="AA16" s="225"/>
    </row>
    <row r="17" spans="1:27" ht="13.5">
      <c r="A17" s="249" t="s">
        <v>152</v>
      </c>
      <c r="B17" s="182"/>
      <c r="C17" s="155">
        <v>591524</v>
      </c>
      <c r="D17" s="155"/>
      <c r="E17" s="59">
        <v>3418000</v>
      </c>
      <c r="F17" s="60">
        <v>3418000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854500</v>
      </c>
      <c r="Y17" s="60">
        <v>-854500</v>
      </c>
      <c r="Z17" s="140">
        <v>-100</v>
      </c>
      <c r="AA17" s="62">
        <v>3418000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87931526</v>
      </c>
      <c r="D19" s="155"/>
      <c r="E19" s="59">
        <v>75726000</v>
      </c>
      <c r="F19" s="60">
        <v>75726000</v>
      </c>
      <c r="G19" s="60">
        <v>48996822</v>
      </c>
      <c r="H19" s="60">
        <v>73419544</v>
      </c>
      <c r="I19" s="60">
        <v>73419544</v>
      </c>
      <c r="J19" s="60">
        <v>73419544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73419544</v>
      </c>
      <c r="X19" s="60">
        <v>18931500</v>
      </c>
      <c r="Y19" s="60">
        <v>54488044</v>
      </c>
      <c r="Z19" s="140">
        <v>287.82</v>
      </c>
      <c r="AA19" s="62">
        <v>75726000</v>
      </c>
    </row>
    <row r="20" spans="1:27" ht="13.5">
      <c r="A20" s="249" t="s">
        <v>155</v>
      </c>
      <c r="B20" s="182"/>
      <c r="C20" s="155">
        <v>116659</v>
      </c>
      <c r="D20" s="155"/>
      <c r="E20" s="59"/>
      <c r="F20" s="60"/>
      <c r="G20" s="60">
        <v>116659</v>
      </c>
      <c r="H20" s="60">
        <v>116659</v>
      </c>
      <c r="I20" s="60">
        <v>116659</v>
      </c>
      <c r="J20" s="60">
        <v>116659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116659</v>
      </c>
      <c r="X20" s="60"/>
      <c r="Y20" s="60">
        <v>116659</v>
      </c>
      <c r="Z20" s="140"/>
      <c r="AA20" s="62"/>
    </row>
    <row r="21" spans="1:27" ht="13.5">
      <c r="A21" s="249" t="s">
        <v>156</v>
      </c>
      <c r="B21" s="182"/>
      <c r="C21" s="155"/>
      <c r="D21" s="155"/>
      <c r="E21" s="59">
        <v>188000</v>
      </c>
      <c r="F21" s="60">
        <v>188000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47000</v>
      </c>
      <c r="Y21" s="60">
        <v>-47000</v>
      </c>
      <c r="Z21" s="140">
        <v>-100</v>
      </c>
      <c r="AA21" s="62">
        <v>188000</v>
      </c>
    </row>
    <row r="22" spans="1:27" ht="13.5">
      <c r="A22" s="249" t="s">
        <v>157</v>
      </c>
      <c r="B22" s="182"/>
      <c r="C22" s="155">
        <v>1802393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957447</v>
      </c>
      <c r="H23" s="159">
        <v>932246</v>
      </c>
      <c r="I23" s="159">
        <v>920191</v>
      </c>
      <c r="J23" s="60">
        <v>920191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920191</v>
      </c>
      <c r="X23" s="60"/>
      <c r="Y23" s="159">
        <v>920191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91282926</v>
      </c>
      <c r="D24" s="168">
        <f>SUM(D15:D23)</f>
        <v>0</v>
      </c>
      <c r="E24" s="76">
        <f t="shared" si="1"/>
        <v>79546000</v>
      </c>
      <c r="F24" s="77">
        <f t="shared" si="1"/>
        <v>79546000</v>
      </c>
      <c r="G24" s="77">
        <f t="shared" si="1"/>
        <v>64649456</v>
      </c>
      <c r="H24" s="77">
        <f t="shared" si="1"/>
        <v>89046977</v>
      </c>
      <c r="I24" s="77">
        <f t="shared" si="1"/>
        <v>89034922</v>
      </c>
      <c r="J24" s="77">
        <f t="shared" si="1"/>
        <v>89034922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89034922</v>
      </c>
      <c r="X24" s="77">
        <f t="shared" si="1"/>
        <v>19886500</v>
      </c>
      <c r="Y24" s="77">
        <f t="shared" si="1"/>
        <v>69148422</v>
      </c>
      <c r="Z24" s="212">
        <f>+IF(X24&lt;&gt;0,+(Y24/X24)*100,0)</f>
        <v>347.7153948658638</v>
      </c>
      <c r="AA24" s="79">
        <f>SUM(AA15:AA23)</f>
        <v>79546000</v>
      </c>
    </row>
    <row r="25" spans="1:27" ht="13.5">
      <c r="A25" s="250" t="s">
        <v>159</v>
      </c>
      <c r="B25" s="251"/>
      <c r="C25" s="168">
        <f aca="true" t="shared" si="2" ref="C25:Y25">+C12+C24</f>
        <v>185075342</v>
      </c>
      <c r="D25" s="168">
        <f>+D12+D24</f>
        <v>0</v>
      </c>
      <c r="E25" s="72">
        <f t="shared" si="2"/>
        <v>152995000</v>
      </c>
      <c r="F25" s="73">
        <f t="shared" si="2"/>
        <v>152995000</v>
      </c>
      <c r="G25" s="73">
        <f t="shared" si="2"/>
        <v>101282823</v>
      </c>
      <c r="H25" s="73">
        <f t="shared" si="2"/>
        <v>229579047</v>
      </c>
      <c r="I25" s="73">
        <f t="shared" si="2"/>
        <v>204314918</v>
      </c>
      <c r="J25" s="73">
        <f t="shared" si="2"/>
        <v>204314918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204314918</v>
      </c>
      <c r="X25" s="73">
        <f t="shared" si="2"/>
        <v>38248750</v>
      </c>
      <c r="Y25" s="73">
        <f t="shared" si="2"/>
        <v>166066168</v>
      </c>
      <c r="Z25" s="170">
        <f>+IF(X25&lt;&gt;0,+(Y25/X25)*100,0)</f>
        <v>434.17410503611234</v>
      </c>
      <c r="AA25" s="74">
        <f>+AA12+AA24</f>
        <v>152995000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4816278</v>
      </c>
      <c r="D30" s="155"/>
      <c r="E30" s="59">
        <v>6301000</v>
      </c>
      <c r="F30" s="60">
        <v>6301000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1575250</v>
      </c>
      <c r="Y30" s="60">
        <v>-1575250</v>
      </c>
      <c r="Z30" s="140">
        <v>-100</v>
      </c>
      <c r="AA30" s="62">
        <v>6301000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24178910</v>
      </c>
      <c r="D32" s="155"/>
      <c r="E32" s="59">
        <v>16020000</v>
      </c>
      <c r="F32" s="60">
        <v>16020000</v>
      </c>
      <c r="G32" s="60">
        <v>17121772</v>
      </c>
      <c r="H32" s="60">
        <v>16634945</v>
      </c>
      <c r="I32" s="60">
        <v>1934970</v>
      </c>
      <c r="J32" s="60">
        <v>1934970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1934970</v>
      </c>
      <c r="X32" s="60">
        <v>4005000</v>
      </c>
      <c r="Y32" s="60">
        <v>-2070030</v>
      </c>
      <c r="Z32" s="140">
        <v>-51.69</v>
      </c>
      <c r="AA32" s="62">
        <v>16020000</v>
      </c>
    </row>
    <row r="33" spans="1:27" ht="13.5">
      <c r="A33" s="249" t="s">
        <v>165</v>
      </c>
      <c r="B33" s="182"/>
      <c r="C33" s="155">
        <v>4043072</v>
      </c>
      <c r="D33" s="155"/>
      <c r="E33" s="59"/>
      <c r="F33" s="60"/>
      <c r="G33" s="60">
        <v>956220</v>
      </c>
      <c r="H33" s="60">
        <v>2118972</v>
      </c>
      <c r="I33" s="60">
        <v>2118972</v>
      </c>
      <c r="J33" s="60">
        <v>2118972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2118972</v>
      </c>
      <c r="X33" s="60"/>
      <c r="Y33" s="60">
        <v>2118972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33038260</v>
      </c>
      <c r="D34" s="168">
        <f>SUM(D29:D33)</f>
        <v>0</v>
      </c>
      <c r="E34" s="72">
        <f t="shared" si="3"/>
        <v>22321000</v>
      </c>
      <c r="F34" s="73">
        <f t="shared" si="3"/>
        <v>22321000</v>
      </c>
      <c r="G34" s="73">
        <f t="shared" si="3"/>
        <v>18077992</v>
      </c>
      <c r="H34" s="73">
        <f t="shared" si="3"/>
        <v>18753917</v>
      </c>
      <c r="I34" s="73">
        <f t="shared" si="3"/>
        <v>4053942</v>
      </c>
      <c r="J34" s="73">
        <f t="shared" si="3"/>
        <v>4053942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4053942</v>
      </c>
      <c r="X34" s="73">
        <f t="shared" si="3"/>
        <v>5580250</v>
      </c>
      <c r="Y34" s="73">
        <f t="shared" si="3"/>
        <v>-1526308</v>
      </c>
      <c r="Z34" s="170">
        <f>+IF(X34&lt;&gt;0,+(Y34/X34)*100,0)</f>
        <v>-27.35196451771874</v>
      </c>
      <c r="AA34" s="74">
        <f>SUM(AA29:AA33)</f>
        <v>22321000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5216621</v>
      </c>
      <c r="D37" s="155"/>
      <c r="E37" s="59">
        <v>5529000</v>
      </c>
      <c r="F37" s="60">
        <v>5529000</v>
      </c>
      <c r="G37" s="60">
        <v>10511895</v>
      </c>
      <c r="H37" s="60">
        <v>10008409</v>
      </c>
      <c r="I37" s="60">
        <v>10008409</v>
      </c>
      <c r="J37" s="60">
        <v>10008409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10008409</v>
      </c>
      <c r="X37" s="60">
        <v>1382250</v>
      </c>
      <c r="Y37" s="60">
        <v>8626159</v>
      </c>
      <c r="Z37" s="140">
        <v>624.07</v>
      </c>
      <c r="AA37" s="62">
        <v>5529000</v>
      </c>
    </row>
    <row r="38" spans="1:27" ht="13.5">
      <c r="A38" s="249" t="s">
        <v>165</v>
      </c>
      <c r="B38" s="182"/>
      <c r="C38" s="155">
        <v>49622396</v>
      </c>
      <c r="D38" s="155"/>
      <c r="E38" s="59"/>
      <c r="F38" s="60"/>
      <c r="G38" s="60">
        <v>4000000</v>
      </c>
      <c r="H38" s="60">
        <v>51190987</v>
      </c>
      <c r="I38" s="60">
        <v>51190987</v>
      </c>
      <c r="J38" s="60">
        <v>51190987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51190987</v>
      </c>
      <c r="X38" s="60"/>
      <c r="Y38" s="60">
        <v>51190987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54839017</v>
      </c>
      <c r="D39" s="168">
        <f>SUM(D37:D38)</f>
        <v>0</v>
      </c>
      <c r="E39" s="76">
        <f t="shared" si="4"/>
        <v>5529000</v>
      </c>
      <c r="F39" s="77">
        <f t="shared" si="4"/>
        <v>5529000</v>
      </c>
      <c r="G39" s="77">
        <f t="shared" si="4"/>
        <v>14511895</v>
      </c>
      <c r="H39" s="77">
        <f t="shared" si="4"/>
        <v>61199396</v>
      </c>
      <c r="I39" s="77">
        <f t="shared" si="4"/>
        <v>61199396</v>
      </c>
      <c r="J39" s="77">
        <f t="shared" si="4"/>
        <v>61199396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61199396</v>
      </c>
      <c r="X39" s="77">
        <f t="shared" si="4"/>
        <v>1382250</v>
      </c>
      <c r="Y39" s="77">
        <f t="shared" si="4"/>
        <v>59817146</v>
      </c>
      <c r="Z39" s="212">
        <f>+IF(X39&lt;&gt;0,+(Y39/X39)*100,0)</f>
        <v>4327.52005787665</v>
      </c>
      <c r="AA39" s="79">
        <f>SUM(AA37:AA38)</f>
        <v>5529000</v>
      </c>
    </row>
    <row r="40" spans="1:27" ht="13.5">
      <c r="A40" s="250" t="s">
        <v>167</v>
      </c>
      <c r="B40" s="251"/>
      <c r="C40" s="168">
        <f aca="true" t="shared" si="5" ref="C40:Y40">+C34+C39</f>
        <v>87877277</v>
      </c>
      <c r="D40" s="168">
        <f>+D34+D39</f>
        <v>0</v>
      </c>
      <c r="E40" s="72">
        <f t="shared" si="5"/>
        <v>27850000</v>
      </c>
      <c r="F40" s="73">
        <f t="shared" si="5"/>
        <v>27850000</v>
      </c>
      <c r="G40" s="73">
        <f t="shared" si="5"/>
        <v>32589887</v>
      </c>
      <c r="H40" s="73">
        <f t="shared" si="5"/>
        <v>79953313</v>
      </c>
      <c r="I40" s="73">
        <f t="shared" si="5"/>
        <v>65253338</v>
      </c>
      <c r="J40" s="73">
        <f t="shared" si="5"/>
        <v>65253338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65253338</v>
      </c>
      <c r="X40" s="73">
        <f t="shared" si="5"/>
        <v>6962500</v>
      </c>
      <c r="Y40" s="73">
        <f t="shared" si="5"/>
        <v>58290838</v>
      </c>
      <c r="Z40" s="170">
        <f>+IF(X40&lt;&gt;0,+(Y40/X40)*100,0)</f>
        <v>837.2113177737882</v>
      </c>
      <c r="AA40" s="74">
        <f>+AA34+AA39</f>
        <v>27850000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97198065</v>
      </c>
      <c r="D42" s="257">
        <f>+D25-D40</f>
        <v>0</v>
      </c>
      <c r="E42" s="258">
        <f t="shared" si="6"/>
        <v>125145000</v>
      </c>
      <c r="F42" s="259">
        <f t="shared" si="6"/>
        <v>125145000</v>
      </c>
      <c r="G42" s="259">
        <f t="shared" si="6"/>
        <v>68692936</v>
      </c>
      <c r="H42" s="259">
        <f t="shared" si="6"/>
        <v>149625734</v>
      </c>
      <c r="I42" s="259">
        <f t="shared" si="6"/>
        <v>139061580</v>
      </c>
      <c r="J42" s="259">
        <f t="shared" si="6"/>
        <v>139061580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139061580</v>
      </c>
      <c r="X42" s="259">
        <f t="shared" si="6"/>
        <v>31286250</v>
      </c>
      <c r="Y42" s="259">
        <f t="shared" si="6"/>
        <v>107775330</v>
      </c>
      <c r="Z42" s="260">
        <f>+IF(X42&lt;&gt;0,+(Y42/X42)*100,0)</f>
        <v>344.48145750928927</v>
      </c>
      <c r="AA42" s="261">
        <f>+AA25-AA40</f>
        <v>125145000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91969381</v>
      </c>
      <c r="D45" s="155"/>
      <c r="E45" s="59">
        <v>63481000</v>
      </c>
      <c r="F45" s="60">
        <v>63481000</v>
      </c>
      <c r="G45" s="60">
        <v>12167232</v>
      </c>
      <c r="H45" s="60">
        <v>149625734</v>
      </c>
      <c r="I45" s="60">
        <v>139061580</v>
      </c>
      <c r="J45" s="60">
        <v>139061580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139061580</v>
      </c>
      <c r="X45" s="60">
        <v>15870250</v>
      </c>
      <c r="Y45" s="60">
        <v>123191330</v>
      </c>
      <c r="Z45" s="139">
        <v>776.24</v>
      </c>
      <c r="AA45" s="62">
        <v>63481000</v>
      </c>
    </row>
    <row r="46" spans="1:27" ht="13.5">
      <c r="A46" s="249" t="s">
        <v>171</v>
      </c>
      <c r="B46" s="182"/>
      <c r="C46" s="155">
        <v>5228684</v>
      </c>
      <c r="D46" s="155"/>
      <c r="E46" s="59">
        <v>61664000</v>
      </c>
      <c r="F46" s="60">
        <v>61664000</v>
      </c>
      <c r="G46" s="60">
        <v>56525704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15416000</v>
      </c>
      <c r="Y46" s="60">
        <v>-15416000</v>
      </c>
      <c r="Z46" s="139">
        <v>-100</v>
      </c>
      <c r="AA46" s="62">
        <v>61664000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97198065</v>
      </c>
      <c r="D48" s="217">
        <f>SUM(D45:D47)</f>
        <v>0</v>
      </c>
      <c r="E48" s="264">
        <f t="shared" si="7"/>
        <v>125145000</v>
      </c>
      <c r="F48" s="219">
        <f t="shared" si="7"/>
        <v>125145000</v>
      </c>
      <c r="G48" s="219">
        <f t="shared" si="7"/>
        <v>68692936</v>
      </c>
      <c r="H48" s="219">
        <f t="shared" si="7"/>
        <v>149625734</v>
      </c>
      <c r="I48" s="219">
        <f t="shared" si="7"/>
        <v>139061580</v>
      </c>
      <c r="J48" s="219">
        <f t="shared" si="7"/>
        <v>139061580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139061580</v>
      </c>
      <c r="X48" s="219">
        <f t="shared" si="7"/>
        <v>31286250</v>
      </c>
      <c r="Y48" s="219">
        <f t="shared" si="7"/>
        <v>107775330</v>
      </c>
      <c r="Z48" s="265">
        <f>+IF(X48&lt;&gt;0,+(Y48/X48)*100,0)</f>
        <v>344.48145750928927</v>
      </c>
      <c r="AA48" s="232">
        <f>SUM(AA45:AA47)</f>
        <v>125145000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11324221</v>
      </c>
      <c r="D6" s="155"/>
      <c r="E6" s="59">
        <v>35056000</v>
      </c>
      <c r="F6" s="60">
        <v>35056000</v>
      </c>
      <c r="G6" s="60">
        <v>21721443</v>
      </c>
      <c r="H6" s="60">
        <v>591200</v>
      </c>
      <c r="I6" s="60">
        <v>236505</v>
      </c>
      <c r="J6" s="60">
        <v>22549148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22549148</v>
      </c>
      <c r="X6" s="60">
        <v>8761000</v>
      </c>
      <c r="Y6" s="60">
        <v>13788148</v>
      </c>
      <c r="Z6" s="140">
        <v>157.38</v>
      </c>
      <c r="AA6" s="62">
        <v>35056000</v>
      </c>
    </row>
    <row r="7" spans="1:27" ht="13.5">
      <c r="A7" s="249" t="s">
        <v>178</v>
      </c>
      <c r="B7" s="182"/>
      <c r="C7" s="155">
        <v>177370976</v>
      </c>
      <c r="D7" s="155"/>
      <c r="E7" s="59">
        <v>220433000</v>
      </c>
      <c r="F7" s="60">
        <v>220433000</v>
      </c>
      <c r="G7" s="60">
        <v>73007491</v>
      </c>
      <c r="H7" s="60">
        <v>1443509</v>
      </c>
      <c r="I7" s="60">
        <v>3643200</v>
      </c>
      <c r="J7" s="60">
        <v>78094200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78094200</v>
      </c>
      <c r="X7" s="60">
        <v>55107000</v>
      </c>
      <c r="Y7" s="60">
        <v>22987200</v>
      </c>
      <c r="Z7" s="140">
        <v>41.71</v>
      </c>
      <c r="AA7" s="62">
        <v>220433000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5235493</v>
      </c>
      <c r="D9" s="155"/>
      <c r="E9" s="59">
        <v>3500000</v>
      </c>
      <c r="F9" s="60">
        <v>3500000</v>
      </c>
      <c r="G9" s="60">
        <v>101652</v>
      </c>
      <c r="H9" s="60">
        <v>734528</v>
      </c>
      <c r="I9" s="60">
        <v>251292</v>
      </c>
      <c r="J9" s="60">
        <v>1087472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1087472</v>
      </c>
      <c r="X9" s="60">
        <v>875000</v>
      </c>
      <c r="Y9" s="60">
        <v>212472</v>
      </c>
      <c r="Z9" s="140">
        <v>24.28</v>
      </c>
      <c r="AA9" s="62">
        <v>3500000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-207146772</v>
      </c>
      <c r="D12" s="155"/>
      <c r="E12" s="59">
        <v>-245538304</v>
      </c>
      <c r="F12" s="60">
        <v>-245538304</v>
      </c>
      <c r="G12" s="60">
        <v>-114667693</v>
      </c>
      <c r="H12" s="60">
        <v>111828073</v>
      </c>
      <c r="I12" s="60">
        <v>-23222167</v>
      </c>
      <c r="J12" s="60">
        <v>-26061787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-26061787</v>
      </c>
      <c r="X12" s="60">
        <v>-61383501</v>
      </c>
      <c r="Y12" s="60">
        <v>35321714</v>
      </c>
      <c r="Z12" s="140">
        <v>-57.54</v>
      </c>
      <c r="AA12" s="62">
        <v>-245538304</v>
      </c>
    </row>
    <row r="13" spans="1:27" ht="13.5">
      <c r="A13" s="249" t="s">
        <v>40</v>
      </c>
      <c r="B13" s="182"/>
      <c r="C13" s="155">
        <v>-729083</v>
      </c>
      <c r="D13" s="155"/>
      <c r="E13" s="59">
        <v>-3696000</v>
      </c>
      <c r="F13" s="60">
        <v>-3696000</v>
      </c>
      <c r="G13" s="60"/>
      <c r="H13" s="60"/>
      <c r="I13" s="60">
        <v>-253721</v>
      </c>
      <c r="J13" s="60">
        <v>-253721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-253721</v>
      </c>
      <c r="X13" s="60">
        <v>-1848000</v>
      </c>
      <c r="Y13" s="60">
        <v>1594279</v>
      </c>
      <c r="Z13" s="140">
        <v>-86.27</v>
      </c>
      <c r="AA13" s="62">
        <v>-3696000</v>
      </c>
    </row>
    <row r="14" spans="1:27" ht="13.5">
      <c r="A14" s="249" t="s">
        <v>42</v>
      </c>
      <c r="B14" s="182"/>
      <c r="C14" s="155"/>
      <c r="D14" s="155"/>
      <c r="E14" s="59">
        <v>-4394196</v>
      </c>
      <c r="F14" s="60">
        <v>-4394196</v>
      </c>
      <c r="G14" s="60"/>
      <c r="H14" s="60">
        <v>-1200000</v>
      </c>
      <c r="I14" s="60"/>
      <c r="J14" s="60">
        <v>-1200000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-1200000</v>
      </c>
      <c r="X14" s="60">
        <v>-1098549</v>
      </c>
      <c r="Y14" s="60">
        <v>-101451</v>
      </c>
      <c r="Z14" s="140">
        <v>9.23</v>
      </c>
      <c r="AA14" s="62">
        <v>-4394196</v>
      </c>
    </row>
    <row r="15" spans="1:27" ht="13.5">
      <c r="A15" s="250" t="s">
        <v>184</v>
      </c>
      <c r="B15" s="251"/>
      <c r="C15" s="168">
        <f aca="true" t="shared" si="0" ref="C15:Y15">SUM(C6:C14)</f>
        <v>-13945165</v>
      </c>
      <c r="D15" s="168">
        <f>SUM(D6:D14)</f>
        <v>0</v>
      </c>
      <c r="E15" s="72">
        <f t="shared" si="0"/>
        <v>5360500</v>
      </c>
      <c r="F15" s="73">
        <f t="shared" si="0"/>
        <v>5360500</v>
      </c>
      <c r="G15" s="73">
        <f t="shared" si="0"/>
        <v>-19837107</v>
      </c>
      <c r="H15" s="73">
        <f t="shared" si="0"/>
        <v>113397310</v>
      </c>
      <c r="I15" s="73">
        <f t="shared" si="0"/>
        <v>-19344891</v>
      </c>
      <c r="J15" s="73">
        <f t="shared" si="0"/>
        <v>74215312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74215312</v>
      </c>
      <c r="X15" s="73">
        <f t="shared" si="0"/>
        <v>412950</v>
      </c>
      <c r="Y15" s="73">
        <f t="shared" si="0"/>
        <v>73802362</v>
      </c>
      <c r="Z15" s="170">
        <f>+IF(X15&lt;&gt;0,+(Y15/X15)*100,0)</f>
        <v>17871.984986075797</v>
      </c>
      <c r="AA15" s="74">
        <f>SUM(AA6:AA14)</f>
        <v>5360500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5614558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726996</v>
      </c>
      <c r="F21" s="60">
        <v>726996</v>
      </c>
      <c r="G21" s="159">
        <v>-116623</v>
      </c>
      <c r="H21" s="159">
        <v>25201</v>
      </c>
      <c r="I21" s="159">
        <v>12055</v>
      </c>
      <c r="J21" s="60">
        <v>-79367</v>
      </c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>
        <v>-79367</v>
      </c>
      <c r="X21" s="60">
        <v>181749</v>
      </c>
      <c r="Y21" s="159">
        <v>-261116</v>
      </c>
      <c r="Z21" s="141">
        <v>-143.67</v>
      </c>
      <c r="AA21" s="225">
        <v>726996</v>
      </c>
    </row>
    <row r="22" spans="1:27" ht="13.5">
      <c r="A22" s="249" t="s">
        <v>189</v>
      </c>
      <c r="B22" s="182"/>
      <c r="C22" s="155">
        <v>1966046</v>
      </c>
      <c r="D22" s="155"/>
      <c r="E22" s="59">
        <v>-15000000</v>
      </c>
      <c r="F22" s="60">
        <v>-15000000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-3750000</v>
      </c>
      <c r="Y22" s="60">
        <v>3750000</v>
      </c>
      <c r="Z22" s="140">
        <v>-100</v>
      </c>
      <c r="AA22" s="62">
        <v>-15000000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-7583550</v>
      </c>
      <c r="D24" s="155"/>
      <c r="E24" s="59">
        <v>-5360004</v>
      </c>
      <c r="F24" s="60">
        <v>-5360004</v>
      </c>
      <c r="G24" s="60">
        <v>-1885771</v>
      </c>
      <c r="H24" s="60"/>
      <c r="I24" s="60"/>
      <c r="J24" s="60">
        <v>-1885771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-1885771</v>
      </c>
      <c r="X24" s="60">
        <v>-2960001</v>
      </c>
      <c r="Y24" s="60">
        <v>1074230</v>
      </c>
      <c r="Z24" s="140">
        <v>-36.29</v>
      </c>
      <c r="AA24" s="62">
        <v>-5360004</v>
      </c>
    </row>
    <row r="25" spans="1:27" ht="13.5">
      <c r="A25" s="250" t="s">
        <v>191</v>
      </c>
      <c r="B25" s="251"/>
      <c r="C25" s="168">
        <f aca="true" t="shared" si="1" ref="C25:Y25">SUM(C19:C24)</f>
        <v>-2946</v>
      </c>
      <c r="D25" s="168">
        <f>SUM(D19:D24)</f>
        <v>0</v>
      </c>
      <c r="E25" s="72">
        <f t="shared" si="1"/>
        <v>-19633008</v>
      </c>
      <c r="F25" s="73">
        <f t="shared" si="1"/>
        <v>-19633008</v>
      </c>
      <c r="G25" s="73">
        <f t="shared" si="1"/>
        <v>-2002394</v>
      </c>
      <c r="H25" s="73">
        <f t="shared" si="1"/>
        <v>25201</v>
      </c>
      <c r="I25" s="73">
        <f t="shared" si="1"/>
        <v>12055</v>
      </c>
      <c r="J25" s="73">
        <f t="shared" si="1"/>
        <v>-1965138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-1965138</v>
      </c>
      <c r="X25" s="73">
        <f t="shared" si="1"/>
        <v>-6528252</v>
      </c>
      <c r="Y25" s="73">
        <f t="shared" si="1"/>
        <v>4563114</v>
      </c>
      <c r="Z25" s="170">
        <f>+IF(X25&lt;&gt;0,+(Y25/X25)*100,0)</f>
        <v>-69.89794511608926</v>
      </c>
      <c r="AA25" s="74">
        <f>SUM(AA19:AA24)</f>
        <v>-19633008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-3166631</v>
      </c>
      <c r="D33" s="155"/>
      <c r="E33" s="59">
        <v>-3696000</v>
      </c>
      <c r="F33" s="60">
        <v>-3696000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-1848000</v>
      </c>
      <c r="Y33" s="60">
        <v>1848000</v>
      </c>
      <c r="Z33" s="140">
        <v>-100</v>
      </c>
      <c r="AA33" s="62">
        <v>-3696000</v>
      </c>
    </row>
    <row r="34" spans="1:27" ht="13.5">
      <c r="A34" s="250" t="s">
        <v>197</v>
      </c>
      <c r="B34" s="251"/>
      <c r="C34" s="168">
        <f aca="true" t="shared" si="2" ref="C34:Y34">SUM(C29:C33)</f>
        <v>-3166631</v>
      </c>
      <c r="D34" s="168">
        <f>SUM(D29:D33)</f>
        <v>0</v>
      </c>
      <c r="E34" s="72">
        <f t="shared" si="2"/>
        <v>-3696000</v>
      </c>
      <c r="F34" s="73">
        <f t="shared" si="2"/>
        <v>-3696000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-1848000</v>
      </c>
      <c r="Y34" s="73">
        <f t="shared" si="2"/>
        <v>1848000</v>
      </c>
      <c r="Z34" s="170">
        <f>+IF(X34&lt;&gt;0,+(Y34/X34)*100,0)</f>
        <v>-100</v>
      </c>
      <c r="AA34" s="74">
        <f>SUM(AA29:AA33)</f>
        <v>-3696000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-17114742</v>
      </c>
      <c r="D36" s="153">
        <f>+D15+D25+D34</f>
        <v>0</v>
      </c>
      <c r="E36" s="99">
        <f t="shared" si="3"/>
        <v>-17968508</v>
      </c>
      <c r="F36" s="100">
        <f t="shared" si="3"/>
        <v>-17968508</v>
      </c>
      <c r="G36" s="100">
        <f t="shared" si="3"/>
        <v>-21839501</v>
      </c>
      <c r="H36" s="100">
        <f t="shared" si="3"/>
        <v>113422511</v>
      </c>
      <c r="I36" s="100">
        <f t="shared" si="3"/>
        <v>-19332836</v>
      </c>
      <c r="J36" s="100">
        <f t="shared" si="3"/>
        <v>72250174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72250174</v>
      </c>
      <c r="X36" s="100">
        <f t="shared" si="3"/>
        <v>-7963302</v>
      </c>
      <c r="Y36" s="100">
        <f t="shared" si="3"/>
        <v>80213476</v>
      </c>
      <c r="Z36" s="137">
        <f>+IF(X36&lt;&gt;0,+(Y36/X36)*100,0)</f>
        <v>-1007.2891370941351</v>
      </c>
      <c r="AA36" s="102">
        <f>+AA15+AA25+AA34</f>
        <v>-17968508</v>
      </c>
    </row>
    <row r="37" spans="1:27" ht="13.5">
      <c r="A37" s="249" t="s">
        <v>199</v>
      </c>
      <c r="B37" s="182"/>
      <c r="C37" s="153">
        <v>99514056</v>
      </c>
      <c r="D37" s="153"/>
      <c r="E37" s="99">
        <v>-42499000</v>
      </c>
      <c r="F37" s="100">
        <v>-42499000</v>
      </c>
      <c r="G37" s="100">
        <v>33020094</v>
      </c>
      <c r="H37" s="100">
        <v>11180593</v>
      </c>
      <c r="I37" s="100">
        <v>124603104</v>
      </c>
      <c r="J37" s="100">
        <v>33020094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33020094</v>
      </c>
      <c r="X37" s="100">
        <v>-42499000</v>
      </c>
      <c r="Y37" s="100">
        <v>75519094</v>
      </c>
      <c r="Z37" s="137">
        <v>-177.7</v>
      </c>
      <c r="AA37" s="102">
        <v>-42499000</v>
      </c>
    </row>
    <row r="38" spans="1:27" ht="13.5">
      <c r="A38" s="269" t="s">
        <v>200</v>
      </c>
      <c r="B38" s="256"/>
      <c r="C38" s="257">
        <v>82399314</v>
      </c>
      <c r="D38" s="257"/>
      <c r="E38" s="258">
        <v>-60467508</v>
      </c>
      <c r="F38" s="259">
        <v>-60467508</v>
      </c>
      <c r="G38" s="259">
        <v>11180593</v>
      </c>
      <c r="H38" s="259">
        <v>124603104</v>
      </c>
      <c r="I38" s="259">
        <v>105270268</v>
      </c>
      <c r="J38" s="259">
        <v>105270268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105270268</v>
      </c>
      <c r="X38" s="259">
        <v>-50462302</v>
      </c>
      <c r="Y38" s="259">
        <v>155732570</v>
      </c>
      <c r="Z38" s="260">
        <v>-308.61</v>
      </c>
      <c r="AA38" s="261">
        <v>-60467508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7583551</v>
      </c>
      <c r="D5" s="200">
        <f t="shared" si="0"/>
        <v>0</v>
      </c>
      <c r="E5" s="106">
        <f t="shared" si="0"/>
        <v>5360000</v>
      </c>
      <c r="F5" s="106">
        <f t="shared" si="0"/>
        <v>5360000</v>
      </c>
      <c r="G5" s="106">
        <f t="shared" si="0"/>
        <v>1180593</v>
      </c>
      <c r="H5" s="106">
        <f t="shared" si="0"/>
        <v>2098888</v>
      </c>
      <c r="I5" s="106">
        <f t="shared" si="0"/>
        <v>0</v>
      </c>
      <c r="J5" s="106">
        <f t="shared" si="0"/>
        <v>3279481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3279481</v>
      </c>
      <c r="X5" s="106">
        <f t="shared" si="0"/>
        <v>1340000</v>
      </c>
      <c r="Y5" s="106">
        <f t="shared" si="0"/>
        <v>1939481</v>
      </c>
      <c r="Z5" s="201">
        <f>+IF(X5&lt;&gt;0,+(Y5/X5)*100,0)</f>
        <v>144.7373880597015</v>
      </c>
      <c r="AA5" s="199">
        <f>SUM(AA11:AA18)</f>
        <v>5360000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5724419</v>
      </c>
      <c r="D15" s="156"/>
      <c r="E15" s="60">
        <v>5360000</v>
      </c>
      <c r="F15" s="60">
        <v>5360000</v>
      </c>
      <c r="G15" s="60">
        <v>1180593</v>
      </c>
      <c r="H15" s="60">
        <v>2098888</v>
      </c>
      <c r="I15" s="60"/>
      <c r="J15" s="60">
        <v>3279481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3279481</v>
      </c>
      <c r="X15" s="60">
        <v>1340000</v>
      </c>
      <c r="Y15" s="60">
        <v>1939481</v>
      </c>
      <c r="Z15" s="140">
        <v>144.74</v>
      </c>
      <c r="AA15" s="155">
        <v>5360000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1859132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5724419</v>
      </c>
      <c r="D45" s="129">
        <f t="shared" si="7"/>
        <v>0</v>
      </c>
      <c r="E45" s="54">
        <f t="shared" si="7"/>
        <v>5360000</v>
      </c>
      <c r="F45" s="54">
        <f t="shared" si="7"/>
        <v>5360000</v>
      </c>
      <c r="G45" s="54">
        <f t="shared" si="7"/>
        <v>1180593</v>
      </c>
      <c r="H45" s="54">
        <f t="shared" si="7"/>
        <v>2098888</v>
      </c>
      <c r="I45" s="54">
        <f t="shared" si="7"/>
        <v>0</v>
      </c>
      <c r="J45" s="54">
        <f t="shared" si="7"/>
        <v>3279481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3279481</v>
      </c>
      <c r="X45" s="54">
        <f t="shared" si="7"/>
        <v>1340000</v>
      </c>
      <c r="Y45" s="54">
        <f t="shared" si="7"/>
        <v>1939481</v>
      </c>
      <c r="Z45" s="184">
        <f t="shared" si="5"/>
        <v>144.7373880597015</v>
      </c>
      <c r="AA45" s="130">
        <f t="shared" si="8"/>
        <v>5360000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1859132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7583551</v>
      </c>
      <c r="D49" s="218">
        <f t="shared" si="9"/>
        <v>0</v>
      </c>
      <c r="E49" s="220">
        <f t="shared" si="9"/>
        <v>5360000</v>
      </c>
      <c r="F49" s="220">
        <f t="shared" si="9"/>
        <v>5360000</v>
      </c>
      <c r="G49" s="220">
        <f t="shared" si="9"/>
        <v>1180593</v>
      </c>
      <c r="H49" s="220">
        <f t="shared" si="9"/>
        <v>2098888</v>
      </c>
      <c r="I49" s="220">
        <f t="shared" si="9"/>
        <v>0</v>
      </c>
      <c r="J49" s="220">
        <f t="shared" si="9"/>
        <v>3279481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3279481</v>
      </c>
      <c r="X49" s="220">
        <f t="shared" si="9"/>
        <v>1340000</v>
      </c>
      <c r="Y49" s="220">
        <f t="shared" si="9"/>
        <v>1939481</v>
      </c>
      <c r="Z49" s="221">
        <f t="shared" si="5"/>
        <v>144.7373880597015</v>
      </c>
      <c r="AA49" s="222">
        <f>SUM(AA41:AA48)</f>
        <v>5360000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1565000</v>
      </c>
      <c r="F51" s="54">
        <f t="shared" si="10"/>
        <v>1565000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391250</v>
      </c>
      <c r="Y51" s="54">
        <f t="shared" si="10"/>
        <v>-391250</v>
      </c>
      <c r="Z51" s="184">
        <f>+IF(X51&lt;&gt;0,+(Y51/X51)*100,0)</f>
        <v>-100</v>
      </c>
      <c r="AA51" s="130">
        <f>SUM(AA57:AA61)</f>
        <v>1565000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1565000</v>
      </c>
      <c r="F61" s="60">
        <v>1565000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391250</v>
      </c>
      <c r="Y61" s="60">
        <v>-391250</v>
      </c>
      <c r="Z61" s="140">
        <v>-100</v>
      </c>
      <c r="AA61" s="155">
        <v>1565000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1565000</v>
      </c>
      <c r="F68" s="60"/>
      <c r="G68" s="60">
        <v>47494</v>
      </c>
      <c r="H68" s="60">
        <v>196029</v>
      </c>
      <c r="I68" s="60">
        <v>237502</v>
      </c>
      <c r="J68" s="60">
        <v>481025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481025</v>
      </c>
      <c r="X68" s="60"/>
      <c r="Y68" s="60">
        <v>481025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1565000</v>
      </c>
      <c r="F69" s="220">
        <f t="shared" si="12"/>
        <v>0</v>
      </c>
      <c r="G69" s="220">
        <f t="shared" si="12"/>
        <v>47494</v>
      </c>
      <c r="H69" s="220">
        <f t="shared" si="12"/>
        <v>196029</v>
      </c>
      <c r="I69" s="220">
        <f t="shared" si="12"/>
        <v>237502</v>
      </c>
      <c r="J69" s="220">
        <f t="shared" si="12"/>
        <v>481025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481025</v>
      </c>
      <c r="X69" s="220">
        <f t="shared" si="12"/>
        <v>0</v>
      </c>
      <c r="Y69" s="220">
        <f t="shared" si="12"/>
        <v>481025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5724419</v>
      </c>
      <c r="D40" s="344">
        <f t="shared" si="9"/>
        <v>0</v>
      </c>
      <c r="E40" s="343">
        <f t="shared" si="9"/>
        <v>5360000</v>
      </c>
      <c r="F40" s="345">
        <f t="shared" si="9"/>
        <v>5360000</v>
      </c>
      <c r="G40" s="345">
        <f t="shared" si="9"/>
        <v>1180593</v>
      </c>
      <c r="H40" s="343">
        <f t="shared" si="9"/>
        <v>2098888</v>
      </c>
      <c r="I40" s="343">
        <f t="shared" si="9"/>
        <v>0</v>
      </c>
      <c r="J40" s="345">
        <f t="shared" si="9"/>
        <v>3279481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3279481</v>
      </c>
      <c r="X40" s="343">
        <f t="shared" si="9"/>
        <v>1340000</v>
      </c>
      <c r="Y40" s="345">
        <f t="shared" si="9"/>
        <v>1939481</v>
      </c>
      <c r="Z40" s="336">
        <f>+IF(X40&lt;&gt;0,+(Y40/X40)*100,0)</f>
        <v>144.7373880597015</v>
      </c>
      <c r="AA40" s="350">
        <f>SUM(AA41:AA49)</f>
        <v>5360000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4978139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1180593</v>
      </c>
      <c r="H42" s="54">
        <f t="shared" si="10"/>
        <v>0</v>
      </c>
      <c r="I42" s="54">
        <f t="shared" si="10"/>
        <v>0</v>
      </c>
      <c r="J42" s="53">
        <f t="shared" si="10"/>
        <v>1180593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1180593</v>
      </c>
      <c r="X42" s="54">
        <f t="shared" si="10"/>
        <v>0</v>
      </c>
      <c r="Y42" s="53">
        <f t="shared" si="10"/>
        <v>1180593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746280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5360000</v>
      </c>
      <c r="F49" s="53">
        <v>5360000</v>
      </c>
      <c r="G49" s="53"/>
      <c r="H49" s="54">
        <v>2098888</v>
      </c>
      <c r="I49" s="54"/>
      <c r="J49" s="53">
        <v>2098888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2098888</v>
      </c>
      <c r="X49" s="54">
        <v>1340000</v>
      </c>
      <c r="Y49" s="53">
        <v>758888</v>
      </c>
      <c r="Z49" s="94">
        <v>56.63</v>
      </c>
      <c r="AA49" s="95">
        <v>5360000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1859132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1859132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7583551</v>
      </c>
      <c r="D60" s="346">
        <f t="shared" si="14"/>
        <v>0</v>
      </c>
      <c r="E60" s="219">
        <f t="shared" si="14"/>
        <v>5360000</v>
      </c>
      <c r="F60" s="264">
        <f t="shared" si="14"/>
        <v>5360000</v>
      </c>
      <c r="G60" s="264">
        <f t="shared" si="14"/>
        <v>1180593</v>
      </c>
      <c r="H60" s="219">
        <f t="shared" si="14"/>
        <v>2098888</v>
      </c>
      <c r="I60" s="219">
        <f t="shared" si="14"/>
        <v>0</v>
      </c>
      <c r="J60" s="264">
        <f t="shared" si="14"/>
        <v>3279481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3279481</v>
      </c>
      <c r="X60" s="219">
        <f t="shared" si="14"/>
        <v>1340000</v>
      </c>
      <c r="Y60" s="264">
        <f t="shared" si="14"/>
        <v>1939481</v>
      </c>
      <c r="Z60" s="337">
        <f>+IF(X60&lt;&gt;0,+(Y60/X60)*100,0)</f>
        <v>144.7373880597015</v>
      </c>
      <c r="AA60" s="232">
        <f>+AA57+AA54+AA51+AA40+AA37+AA34+AA22+AA5</f>
        <v>5360000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4978139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1180593</v>
      </c>
      <c r="H62" s="347">
        <f t="shared" si="15"/>
        <v>0</v>
      </c>
      <c r="I62" s="347">
        <f t="shared" si="15"/>
        <v>0</v>
      </c>
      <c r="J62" s="349">
        <f t="shared" si="15"/>
        <v>1180593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1180593</v>
      </c>
      <c r="X62" s="347">
        <f t="shared" si="15"/>
        <v>0</v>
      </c>
      <c r="Y62" s="349">
        <f t="shared" si="15"/>
        <v>1180593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4978139</v>
      </c>
      <c r="D64" s="340"/>
      <c r="E64" s="60"/>
      <c r="F64" s="59"/>
      <c r="G64" s="59">
        <v>1180593</v>
      </c>
      <c r="H64" s="60"/>
      <c r="I64" s="60"/>
      <c r="J64" s="59">
        <v>1180593</v>
      </c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>
        <v>1180593</v>
      </c>
      <c r="X64" s="60"/>
      <c r="Y64" s="59">
        <v>1180593</v>
      </c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2013-11-05T10:25:27Z</dcterms:created>
  <dcterms:modified xsi:type="dcterms:W3CDTF">2013-11-05T10:25:31Z</dcterms:modified>
  <cp:category/>
  <cp:version/>
  <cp:contentType/>
  <cp:contentStatus/>
</cp:coreProperties>
</file>