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<sst xmlns="http://schemas.openxmlformats.org/spreadsheetml/2006/main" count="855" uniqueCount="302">
  <si>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Central Karoo(DC5)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</si>
  <si>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</si>
  <si>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</si>
  <si>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</si>
  <si>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</si>
  <si>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</si>
  <si>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</si>
  <si>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</si>
  <si>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</si>
  <si>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</si>
  <si>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</si>
  <si>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</si>
  <si>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</si>
  <si>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</si>
  <si>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</si>
  <si>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</si>
  <si>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</si>
  <si>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</si>
  <si>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</si>
  <si>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</si>
  <si>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</si>
  <si>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</si>
  <si>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</si>
  <si>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</si>
  <si>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</si>
  <si>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</si>
  <si>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</si>
  <si>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</si>
  <si>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</si>
  <si>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</si>
  <si>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</si>
  <si>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</si>
  <si>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</si>
  <si>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</si>
  <si>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</si>
  <si>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</si>
  <si>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</si>
  <si>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</si>
  <si>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</si>
  <si>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</si>
  <si>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</si>
  <si>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</si>
  <si>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</si>
  <si>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</si>
  <si>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</si>
  <si>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</si>
  <si>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</si>
  <si>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</si>
  <si>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</si>
  <si>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</si>
  <si>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</si>
  <si>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</si>
  <si>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</si>
  <si>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</si>
  <si>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</si>
  <si>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</si>
  <si>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</si>
  <si>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</si>
  <si>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</si>
  <si>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</si>
  <si>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</si>
  <si>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</si>
  <si>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</si>
  <si>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</si>
  <si>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</si>
  <si>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</si>
  <si>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</si>
  <si>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</si>
  <si>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</si>
  <si>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</si>
  <si>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Central Karoo(DC5)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</si>
  <si>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</si>
  <si>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</si>
  <si>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</si>
  <si>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</si>
  <si>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</si>
  <si>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</si>
  <si>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</si>
  <si>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</si>
  <si>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</si>
  <si>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</si>
  <si>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</si>
  <si>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</si>
  <si>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</si>
  <si>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</si>
  <si>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</si>
  <si>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</si>
  <si>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</si>
  <si>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</si>
  <si>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</si>
  <si>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</si>
  <si>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</si>
  <si>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</si>
  <si>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</si>
  <si>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</si>
  <si>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</si>
  <si>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</si>
  <si>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</si>
  <si>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</si>
  <si>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</si>
  <si>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Central Karoo(DC5)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</si>
  <si>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</si>
  <si>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</si>
  <si>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</si>
  <si>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</si>
  <si>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</si>
  <si>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</si>
  <si>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</si>
  <si>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</si>
  <si>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</si>
  <si>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</si>
  <si>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</si>
  <si>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</si>
  <si>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</si>
  <si>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</si>
  <si>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</si>
  <si>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</si>
  <si>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</si>
  <si>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</si>
  <si>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</si>
  <si>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</si>
  <si>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</si>
  <si>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</si>
  <si>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</si>
  <si>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</si>
  <si>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</si>
  <si>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</si>
  <si>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</si>
  <si>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</si>
  <si>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Central Karoo(DC5)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</si>
  <si>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</si>
  <si>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</si>
  <si>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</si>
  <si>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</si>
  <si>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</si>
  <si>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</si>
  <si>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</si>
  <si>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</si>
  <si>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</si>
  <si>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</si>
  <si>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Central Karoo(DC5)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</si>
  <si>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</si>
  <si>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</si>
  <si>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</si>
  <si>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</si>
  <si>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</si>
  <si>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</si>
  <si>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</si>
  <si>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</si>
  <si>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</si>
  <si>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</si>
  <si>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</si>
  <si>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</si>
  <si>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</si>
  <si>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</si>
  <si>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</si>
  <si>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</si>
  <si>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</si>
  <si>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</si>
  <si>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</si>
  <si>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</si>
  <si>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</si>
  <si>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</si>
  <si>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</si>
  <si>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</si>
  <si>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</si>
  <si>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</si>
  <si>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</si>
  <si>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</si>
  <si>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</si>
  <si>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</si>
  <si>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</si>
  <si>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</si>
  <si>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</si>
  <si>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Central Karoo(DC5)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</si>
  <si>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</si>
  <si>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</si>
  <si>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</si>
  <si>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</si>
  <si>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</si>
  <si>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</si>
  <si>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</si>
  <si>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</si>
  <si>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</si>
  <si>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</si>
  <si>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</si>
  <si>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</si>
  <si>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</si>
  <si>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</si>
  <si>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</si>
  <si>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</si>
  <si>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</si>
  <si>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</si>
  <si>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</si>
  <si>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</si>
  <si>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</si>
  <si>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</si>
  <si>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</si>
  <si>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</si>
  <si>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</si>
  <si>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</si>
  <si>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Central Karoo(DC5)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</si>
  <si>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</si>
  <si>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</si>
  <si>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</si>
  <si>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</si>
  <si>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</si>
  <si>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</si>
  <si>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</si>
  <si>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</si>
  <si>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</si>
  <si>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</si>
  <si>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</si>
  <si>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</si>
  <si>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</si>
  <si>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</si>
  <si>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</si>
  <si>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</si>
  <si>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</si>
  <si>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</si>
  <si>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</si>
  <si>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</si>
  <si>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</si>
  <si>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</si>
  <si>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</si>
  <si>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</si>
  <si>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Central Karoo(DC5)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</si>
  <si>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</si>
  <si>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</si>
  <si>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</si>
  <si>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</si>
  <si>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</si>
  <si>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</si>
  <si>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</si>
  <si>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</si>
  <si>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</si>
  <si>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</si>
  <si>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</si>
  <si>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</si>
  <si>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</si>
  <si>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</si>
  <si>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</si>
  <si>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</si>
  <si>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</si>
  <si>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</si>
  <si>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</si>
  <si>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</si>
  <si>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</si>
  <si>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</si>
  <si>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</si>
  <si>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</si>
  <si>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</si>
  <si>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</si>
  <si>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</si>
  <si>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</si>
  <si>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</si>
  <si>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</si>
  <si>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</si>
  <si>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</si>
  <si>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</si>
  <si>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</si>
  <si>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</si>
  <si>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Central Karoo(DC5)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</si>
  <si>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</si>
  <si>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</si>
  <si>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Western Cape: Central Karoo(DC5)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</si>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</sst>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98956</v>
      </c>
      <c r="C7" s="19">
        <v>0</v>
      </c>
      <c r="D7" s="59">
        <v>115000</v>
      </c>
      <c r="E7" s="60">
        <v>115000</v>
      </c>
      <c r="F7" s="60">
        <v>10867</v>
      </c>
      <c r="G7" s="60">
        <v>19190</v>
      </c>
      <c r="H7" s="60">
        <v>16781</v>
      </c>
      <c r="I7" s="60">
        <v>46838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46838</v>
      </c>
      <c r="W7" s="60">
        <v>28750</v>
      </c>
      <c r="X7" s="60">
        <v>18088</v>
      </c>
      <c r="Y7" s="61">
        <v>62.91</v>
      </c>
      <c r="Z7" s="62">
        <v>115000</v>
      </c>
    </row>
    <row r="8" spans="1:26" ht="13.5">
      <c r="A8" s="58" t="s">
        <v>34</v>
      </c>
      <c r="B8" s="19">
        <v>47355039</v>
      </c>
      <c r="C8" s="19">
        <v>0</v>
      </c>
      <c r="D8" s="59">
        <v>48936268</v>
      </c>
      <c r="E8" s="60">
        <v>48936268</v>
      </c>
      <c r="F8" s="60">
        <v>10032389</v>
      </c>
      <c r="G8" s="60">
        <v>7036713</v>
      </c>
      <c r="H8" s="60">
        <v>4852531</v>
      </c>
      <c r="I8" s="60">
        <v>21921633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21921633</v>
      </c>
      <c r="W8" s="60">
        <v>12234067</v>
      </c>
      <c r="X8" s="60">
        <v>9687566</v>
      </c>
      <c r="Y8" s="61">
        <v>79.19</v>
      </c>
      <c r="Z8" s="62">
        <v>48936268</v>
      </c>
    </row>
    <row r="9" spans="1:26" ht="13.5">
      <c r="A9" s="58" t="s">
        <v>35</v>
      </c>
      <c r="B9" s="19">
        <v>4603628</v>
      </c>
      <c r="C9" s="19">
        <v>0</v>
      </c>
      <c r="D9" s="59">
        <v>4288420</v>
      </c>
      <c r="E9" s="60">
        <v>4288420</v>
      </c>
      <c r="F9" s="60">
        <v>192435</v>
      </c>
      <c r="G9" s="60">
        <v>40031</v>
      </c>
      <c r="H9" s="60">
        <v>35139</v>
      </c>
      <c r="I9" s="60">
        <v>267605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267605</v>
      </c>
      <c r="W9" s="60">
        <v>1072105</v>
      </c>
      <c r="X9" s="60">
        <v>-804500</v>
      </c>
      <c r="Y9" s="61">
        <v>-75.04</v>
      </c>
      <c r="Z9" s="62">
        <v>4288420</v>
      </c>
    </row>
    <row r="10" spans="1:26" ht="25.5">
      <c r="A10" s="63" t="s">
        <v>277</v>
      </c>
      <c r="B10" s="64">
        <f>SUM(B5:B9)</f>
        <v>52057623</v>
      </c>
      <c r="C10" s="64">
        <f>SUM(C5:C9)</f>
        <v>0</v>
      </c>
      <c r="D10" s="65">
        <f aca="true" t="shared" si="0" ref="D10:Z10">SUM(D5:D9)</f>
        <v>53339688</v>
      </c>
      <c r="E10" s="66">
        <f t="shared" si="0"/>
        <v>53339688</v>
      </c>
      <c r="F10" s="66">
        <f t="shared" si="0"/>
        <v>10235691</v>
      </c>
      <c r="G10" s="66">
        <f t="shared" si="0"/>
        <v>7095934</v>
      </c>
      <c r="H10" s="66">
        <f t="shared" si="0"/>
        <v>4904451</v>
      </c>
      <c r="I10" s="66">
        <f t="shared" si="0"/>
        <v>22236076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22236076</v>
      </c>
      <c r="W10" s="66">
        <f t="shared" si="0"/>
        <v>13334922</v>
      </c>
      <c r="X10" s="66">
        <f t="shared" si="0"/>
        <v>8901154</v>
      </c>
      <c r="Y10" s="67">
        <f>+IF(W10&lt;&gt;0,(X10/W10)*100,0)</f>
        <v>66.75070165389793</v>
      </c>
      <c r="Z10" s="68">
        <f t="shared" si="0"/>
        <v>53339688</v>
      </c>
    </row>
    <row r="11" spans="1:26" ht="13.5">
      <c r="A11" s="58" t="s">
        <v>37</v>
      </c>
      <c r="B11" s="19">
        <v>8047259</v>
      </c>
      <c r="C11" s="19">
        <v>0</v>
      </c>
      <c r="D11" s="59">
        <v>9805385</v>
      </c>
      <c r="E11" s="60">
        <v>9805385</v>
      </c>
      <c r="F11" s="60">
        <v>672675</v>
      </c>
      <c r="G11" s="60">
        <v>738272</v>
      </c>
      <c r="H11" s="60">
        <v>748637</v>
      </c>
      <c r="I11" s="60">
        <v>2159584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2159584</v>
      </c>
      <c r="W11" s="60">
        <v>2451346</v>
      </c>
      <c r="X11" s="60">
        <v>-291762</v>
      </c>
      <c r="Y11" s="61">
        <v>-11.9</v>
      </c>
      <c r="Z11" s="62">
        <v>9805385</v>
      </c>
    </row>
    <row r="12" spans="1:26" ht="13.5">
      <c r="A12" s="58" t="s">
        <v>38</v>
      </c>
      <c r="B12" s="19">
        <v>3214189</v>
      </c>
      <c r="C12" s="19">
        <v>0</v>
      </c>
      <c r="D12" s="59">
        <v>3160000</v>
      </c>
      <c r="E12" s="60">
        <v>3160000</v>
      </c>
      <c r="F12" s="60">
        <v>238478</v>
      </c>
      <c r="G12" s="60">
        <v>238478</v>
      </c>
      <c r="H12" s="60">
        <v>240110</v>
      </c>
      <c r="I12" s="60">
        <v>717066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717066</v>
      </c>
      <c r="W12" s="60">
        <v>790000</v>
      </c>
      <c r="X12" s="60">
        <v>-72934</v>
      </c>
      <c r="Y12" s="61">
        <v>-9.23</v>
      </c>
      <c r="Z12" s="62">
        <v>3160000</v>
      </c>
    </row>
    <row r="13" spans="1:26" ht="13.5">
      <c r="A13" s="58" t="s">
        <v>278</v>
      </c>
      <c r="B13" s="19">
        <v>824312</v>
      </c>
      <c r="C13" s="19">
        <v>0</v>
      </c>
      <c r="D13" s="59">
        <v>394509</v>
      </c>
      <c r="E13" s="60">
        <v>394509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98627</v>
      </c>
      <c r="X13" s="60">
        <v>-98627</v>
      </c>
      <c r="Y13" s="61">
        <v>-100</v>
      </c>
      <c r="Z13" s="62">
        <v>394509</v>
      </c>
    </row>
    <row r="14" spans="1:26" ht="13.5">
      <c r="A14" s="58" t="s">
        <v>40</v>
      </c>
      <c r="B14" s="19">
        <v>844938</v>
      </c>
      <c r="C14" s="19">
        <v>0</v>
      </c>
      <c r="D14" s="59">
        <v>886583</v>
      </c>
      <c r="E14" s="60">
        <v>886583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221646</v>
      </c>
      <c r="X14" s="60">
        <v>-221646</v>
      </c>
      <c r="Y14" s="61">
        <v>-100</v>
      </c>
      <c r="Z14" s="62">
        <v>886583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39383382</v>
      </c>
      <c r="C17" s="19">
        <v>0</v>
      </c>
      <c r="D17" s="59">
        <v>36401134</v>
      </c>
      <c r="E17" s="60">
        <v>36401134</v>
      </c>
      <c r="F17" s="60">
        <v>2307664</v>
      </c>
      <c r="G17" s="60">
        <v>3062911</v>
      </c>
      <c r="H17" s="60">
        <v>3303979</v>
      </c>
      <c r="I17" s="60">
        <v>8674554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8674554</v>
      </c>
      <c r="W17" s="60">
        <v>9100284</v>
      </c>
      <c r="X17" s="60">
        <v>-425730</v>
      </c>
      <c r="Y17" s="61">
        <v>-4.68</v>
      </c>
      <c r="Z17" s="62">
        <v>36401134</v>
      </c>
    </row>
    <row r="18" spans="1:26" ht="13.5">
      <c r="A18" s="70" t="s">
        <v>44</v>
      </c>
      <c r="B18" s="71">
        <f>SUM(B11:B17)</f>
        <v>52314080</v>
      </c>
      <c r="C18" s="71">
        <f>SUM(C11:C17)</f>
        <v>0</v>
      </c>
      <c r="D18" s="72">
        <f aca="true" t="shared" si="1" ref="D18:Z18">SUM(D11:D17)</f>
        <v>50647611</v>
      </c>
      <c r="E18" s="73">
        <f t="shared" si="1"/>
        <v>50647611</v>
      </c>
      <c r="F18" s="73">
        <f t="shared" si="1"/>
        <v>3218817</v>
      </c>
      <c r="G18" s="73">
        <f t="shared" si="1"/>
        <v>4039661</v>
      </c>
      <c r="H18" s="73">
        <f t="shared" si="1"/>
        <v>4292726</v>
      </c>
      <c r="I18" s="73">
        <f t="shared" si="1"/>
        <v>11551204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11551204</v>
      </c>
      <c r="W18" s="73">
        <f t="shared" si="1"/>
        <v>12661903</v>
      </c>
      <c r="X18" s="73">
        <f t="shared" si="1"/>
        <v>-1110699</v>
      </c>
      <c r="Y18" s="67">
        <f>+IF(W18&lt;&gt;0,(X18/W18)*100,0)</f>
        <v>-8.771975271015739</v>
      </c>
      <c r="Z18" s="74">
        <f t="shared" si="1"/>
        <v>50647611</v>
      </c>
    </row>
    <row r="19" spans="1:26" ht="13.5">
      <c r="A19" s="70" t="s">
        <v>45</v>
      </c>
      <c r="B19" s="75">
        <f>+B10-B18</f>
        <v>-256457</v>
      </c>
      <c r="C19" s="75">
        <f>+C10-C18</f>
        <v>0</v>
      </c>
      <c r="D19" s="76">
        <f aca="true" t="shared" si="2" ref="D19:Z19">+D10-D18</f>
        <v>2692077</v>
      </c>
      <c r="E19" s="77">
        <f t="shared" si="2"/>
        <v>2692077</v>
      </c>
      <c r="F19" s="77">
        <f t="shared" si="2"/>
        <v>7016874</v>
      </c>
      <c r="G19" s="77">
        <f t="shared" si="2"/>
        <v>3056273</v>
      </c>
      <c r="H19" s="77">
        <f t="shared" si="2"/>
        <v>611725</v>
      </c>
      <c r="I19" s="77">
        <f t="shared" si="2"/>
        <v>10684872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10684872</v>
      </c>
      <c r="W19" s="77">
        <f>IF(E10=E18,0,W10-W18)</f>
        <v>673019</v>
      </c>
      <c r="X19" s="77">
        <f t="shared" si="2"/>
        <v>10011853</v>
      </c>
      <c r="Y19" s="78">
        <f>+IF(W19&lt;&gt;0,(X19/W19)*100,0)</f>
        <v>1487.6033217487172</v>
      </c>
      <c r="Z19" s="79">
        <f t="shared" si="2"/>
        <v>2692077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-256457</v>
      </c>
      <c r="C22" s="86">
        <f>SUM(C19:C21)</f>
        <v>0</v>
      </c>
      <c r="D22" s="87">
        <f aca="true" t="shared" si="3" ref="D22:Z22">SUM(D19:D21)</f>
        <v>2692077</v>
      </c>
      <c r="E22" s="88">
        <f t="shared" si="3"/>
        <v>2692077</v>
      </c>
      <c r="F22" s="88">
        <f t="shared" si="3"/>
        <v>7016874</v>
      </c>
      <c r="G22" s="88">
        <f t="shared" si="3"/>
        <v>3056273</v>
      </c>
      <c r="H22" s="88">
        <f t="shared" si="3"/>
        <v>611725</v>
      </c>
      <c r="I22" s="88">
        <f t="shared" si="3"/>
        <v>10684872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10684872</v>
      </c>
      <c r="W22" s="88">
        <f t="shared" si="3"/>
        <v>673019</v>
      </c>
      <c r="X22" s="88">
        <f t="shared" si="3"/>
        <v>10011853</v>
      </c>
      <c r="Y22" s="89">
        <f>+IF(W22&lt;&gt;0,(X22/W22)*100,0)</f>
        <v>1487.6033217487172</v>
      </c>
      <c r="Z22" s="90">
        <f t="shared" si="3"/>
        <v>2692077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-256457</v>
      </c>
      <c r="C24" s="75">
        <f>SUM(C22:C23)</f>
        <v>0</v>
      </c>
      <c r="D24" s="76">
        <f aca="true" t="shared" si="4" ref="D24:Z24">SUM(D22:D23)</f>
        <v>2692077</v>
      </c>
      <c r="E24" s="77">
        <f t="shared" si="4"/>
        <v>2692077</v>
      </c>
      <c r="F24" s="77">
        <f t="shared" si="4"/>
        <v>7016874</v>
      </c>
      <c r="G24" s="77">
        <f t="shared" si="4"/>
        <v>3056273</v>
      </c>
      <c r="H24" s="77">
        <f t="shared" si="4"/>
        <v>611725</v>
      </c>
      <c r="I24" s="77">
        <f t="shared" si="4"/>
        <v>10684872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10684872</v>
      </c>
      <c r="W24" s="77">
        <f t="shared" si="4"/>
        <v>673019</v>
      </c>
      <c r="X24" s="77">
        <f t="shared" si="4"/>
        <v>10011853</v>
      </c>
      <c r="Y24" s="78">
        <f>+IF(W24&lt;&gt;0,(X24/W24)*100,0)</f>
        <v>1487.6033217487172</v>
      </c>
      <c r="Z24" s="79">
        <f t="shared" si="4"/>
        <v>2692077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53842</v>
      </c>
      <c r="C27" s="22">
        <v>0</v>
      </c>
      <c r="D27" s="99">
        <v>330000</v>
      </c>
      <c r="E27" s="100">
        <v>330000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82500</v>
      </c>
      <c r="X27" s="100">
        <v>-82500</v>
      </c>
      <c r="Y27" s="101">
        <v>-100</v>
      </c>
      <c r="Z27" s="102">
        <v>330000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53842</v>
      </c>
      <c r="C31" s="19">
        <v>0</v>
      </c>
      <c r="D31" s="59">
        <v>330000</v>
      </c>
      <c r="E31" s="60">
        <v>330000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82500</v>
      </c>
      <c r="X31" s="60">
        <v>-82500</v>
      </c>
      <c r="Y31" s="61">
        <v>-100</v>
      </c>
      <c r="Z31" s="62">
        <v>330000</v>
      </c>
    </row>
    <row r="32" spans="1:26" ht="13.5">
      <c r="A32" s="70" t="s">
        <v>54</v>
      </c>
      <c r="B32" s="22">
        <f>SUM(B28:B31)</f>
        <v>53842</v>
      </c>
      <c r="C32" s="22">
        <f>SUM(C28:C31)</f>
        <v>0</v>
      </c>
      <c r="D32" s="99">
        <f aca="true" t="shared" si="5" ref="D32:Z32">SUM(D28:D31)</f>
        <v>330000</v>
      </c>
      <c r="E32" s="100">
        <f t="shared" si="5"/>
        <v>330000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82500</v>
      </c>
      <c r="X32" s="100">
        <f t="shared" si="5"/>
        <v>-82500</v>
      </c>
      <c r="Y32" s="101">
        <f>+IF(W32&lt;&gt;0,(X32/W32)*100,0)</f>
        <v>-100</v>
      </c>
      <c r="Z32" s="102">
        <f t="shared" si="5"/>
        <v>330000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5074143</v>
      </c>
      <c r="C35" s="19">
        <v>0</v>
      </c>
      <c r="D35" s="59">
        <v>8150759</v>
      </c>
      <c r="E35" s="60">
        <v>8150759</v>
      </c>
      <c r="F35" s="60">
        <v>-955467</v>
      </c>
      <c r="G35" s="60">
        <v>2967251</v>
      </c>
      <c r="H35" s="60">
        <v>9682346</v>
      </c>
      <c r="I35" s="60">
        <v>9682346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9682346</v>
      </c>
      <c r="W35" s="60">
        <v>2037690</v>
      </c>
      <c r="X35" s="60">
        <v>7644656</v>
      </c>
      <c r="Y35" s="61">
        <v>375.16</v>
      </c>
      <c r="Z35" s="62">
        <v>8150759</v>
      </c>
    </row>
    <row r="36" spans="1:26" ht="13.5">
      <c r="A36" s="58" t="s">
        <v>57</v>
      </c>
      <c r="B36" s="19">
        <v>7042545</v>
      </c>
      <c r="C36" s="19">
        <v>0</v>
      </c>
      <c r="D36" s="59">
        <v>3679728</v>
      </c>
      <c r="E36" s="60">
        <v>3679728</v>
      </c>
      <c r="F36" s="60">
        <v>4183679</v>
      </c>
      <c r="G36" s="60">
        <v>4183680</v>
      </c>
      <c r="H36" s="60">
        <v>7066402</v>
      </c>
      <c r="I36" s="60">
        <v>7066402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7066402</v>
      </c>
      <c r="W36" s="60">
        <v>919932</v>
      </c>
      <c r="X36" s="60">
        <v>6146470</v>
      </c>
      <c r="Y36" s="61">
        <v>668.14</v>
      </c>
      <c r="Z36" s="62">
        <v>3679728</v>
      </c>
    </row>
    <row r="37" spans="1:26" ht="13.5">
      <c r="A37" s="58" t="s">
        <v>58</v>
      </c>
      <c r="B37" s="19">
        <v>11390956</v>
      </c>
      <c r="C37" s="19">
        <v>0</v>
      </c>
      <c r="D37" s="59">
        <v>10957654</v>
      </c>
      <c r="E37" s="60">
        <v>10957654</v>
      </c>
      <c r="F37" s="60">
        <v>372568</v>
      </c>
      <c r="G37" s="60">
        <v>1235520</v>
      </c>
      <c r="H37" s="60">
        <v>5616521</v>
      </c>
      <c r="I37" s="60">
        <v>5616521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5616521</v>
      </c>
      <c r="W37" s="60">
        <v>2739414</v>
      </c>
      <c r="X37" s="60">
        <v>2877107</v>
      </c>
      <c r="Y37" s="61">
        <v>105.03</v>
      </c>
      <c r="Z37" s="62">
        <v>10957654</v>
      </c>
    </row>
    <row r="38" spans="1:26" ht="13.5">
      <c r="A38" s="58" t="s">
        <v>59</v>
      </c>
      <c r="B38" s="19">
        <v>14237803</v>
      </c>
      <c r="C38" s="19">
        <v>0</v>
      </c>
      <c r="D38" s="59">
        <v>12231370</v>
      </c>
      <c r="E38" s="60">
        <v>12231370</v>
      </c>
      <c r="F38" s="60">
        <v>11162298</v>
      </c>
      <c r="G38" s="60">
        <v>11162297</v>
      </c>
      <c r="H38" s="60">
        <v>13906280</v>
      </c>
      <c r="I38" s="60">
        <v>13906280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13906280</v>
      </c>
      <c r="W38" s="60">
        <v>3057843</v>
      </c>
      <c r="X38" s="60">
        <v>10848437</v>
      </c>
      <c r="Y38" s="61">
        <v>354.77</v>
      </c>
      <c r="Z38" s="62">
        <v>12231370</v>
      </c>
    </row>
    <row r="39" spans="1:26" ht="13.5">
      <c r="A39" s="58" t="s">
        <v>60</v>
      </c>
      <c r="B39" s="19">
        <v>-13512071</v>
      </c>
      <c r="C39" s="19">
        <v>0</v>
      </c>
      <c r="D39" s="59">
        <v>-11358537</v>
      </c>
      <c r="E39" s="60">
        <v>-11358537</v>
      </c>
      <c r="F39" s="60">
        <v>-8306654</v>
      </c>
      <c r="G39" s="60">
        <v>-5246886</v>
      </c>
      <c r="H39" s="60">
        <v>-2774053</v>
      </c>
      <c r="I39" s="60">
        <v>-2774053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-2774053</v>
      </c>
      <c r="W39" s="60">
        <v>-2839634</v>
      </c>
      <c r="X39" s="60">
        <v>65581</v>
      </c>
      <c r="Y39" s="61">
        <v>-2.31</v>
      </c>
      <c r="Z39" s="62">
        <v>-11358537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2240927</v>
      </c>
      <c r="C42" s="19">
        <v>0</v>
      </c>
      <c r="D42" s="59">
        <v>4068580</v>
      </c>
      <c r="E42" s="60">
        <v>4068580</v>
      </c>
      <c r="F42" s="60">
        <v>3655460</v>
      </c>
      <c r="G42" s="60">
        <v>2759039</v>
      </c>
      <c r="H42" s="60">
        <v>1695448</v>
      </c>
      <c r="I42" s="60">
        <v>8109947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8109947</v>
      </c>
      <c r="W42" s="60">
        <v>579459</v>
      </c>
      <c r="X42" s="60">
        <v>7530488</v>
      </c>
      <c r="Y42" s="61">
        <v>1299.57</v>
      </c>
      <c r="Z42" s="62">
        <v>4068580</v>
      </c>
    </row>
    <row r="43" spans="1:26" ht="13.5">
      <c r="A43" s="58" t="s">
        <v>63</v>
      </c>
      <c r="B43" s="19">
        <v>-89527</v>
      </c>
      <c r="C43" s="19">
        <v>0</v>
      </c>
      <c r="D43" s="59">
        <v>-330000</v>
      </c>
      <c r="E43" s="60">
        <v>-330000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-330000</v>
      </c>
    </row>
    <row r="44" spans="1:26" ht="13.5">
      <c r="A44" s="58" t="s">
        <v>64</v>
      </c>
      <c r="B44" s="19">
        <v>0</v>
      </c>
      <c r="C44" s="19">
        <v>0</v>
      </c>
      <c r="D44" s="59">
        <v>-2000</v>
      </c>
      <c r="E44" s="60">
        <v>-2000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-2000</v>
      </c>
    </row>
    <row r="45" spans="1:26" ht="13.5">
      <c r="A45" s="70" t="s">
        <v>65</v>
      </c>
      <c r="B45" s="22">
        <v>1887064</v>
      </c>
      <c r="C45" s="22">
        <v>0</v>
      </c>
      <c r="D45" s="99">
        <v>5493351</v>
      </c>
      <c r="E45" s="100">
        <v>5493351</v>
      </c>
      <c r="F45" s="100">
        <v>4179103</v>
      </c>
      <c r="G45" s="100">
        <v>6938142</v>
      </c>
      <c r="H45" s="100">
        <v>8633590</v>
      </c>
      <c r="I45" s="100">
        <v>8633590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8633590</v>
      </c>
      <c r="W45" s="100">
        <v>2336230</v>
      </c>
      <c r="X45" s="100">
        <v>6297360</v>
      </c>
      <c r="Y45" s="101">
        <v>269.55</v>
      </c>
      <c r="Z45" s="102">
        <v>5493351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427462</v>
      </c>
      <c r="Z49" s="130">
        <v>427462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425815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425815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4489620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4489620</v>
      </c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4489620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68500</v>
      </c>
      <c r="F40" s="345">
        <f t="shared" si="9"/>
        <v>68500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17125</v>
      </c>
      <c r="Y40" s="345">
        <f t="shared" si="9"/>
        <v>-17125</v>
      </c>
      <c r="Z40" s="336">
        <f>+IF(X40&lt;&gt;0,+(Y40/X40)*100,0)</f>
        <v>-100</v>
      </c>
      <c r="AA40" s="350">
        <f>SUM(AA41:AA49)</f>
        <v>68500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6500</v>
      </c>
      <c r="F44" s="53">
        <v>6500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1625</v>
      </c>
      <c r="Y44" s="53">
        <v>-1625</v>
      </c>
      <c r="Z44" s="94">
        <v>-100</v>
      </c>
      <c r="AA44" s="95">
        <v>6500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62000</v>
      </c>
      <c r="F49" s="53">
        <v>62000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15500</v>
      </c>
      <c r="Y49" s="53">
        <v>-15500</v>
      </c>
      <c r="Z49" s="94">
        <v>-100</v>
      </c>
      <c r="AA49" s="95">
        <v>62000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68500</v>
      </c>
      <c r="F60" s="264">
        <f t="shared" si="14"/>
        <v>68500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17125</v>
      </c>
      <c r="Y60" s="264">
        <f t="shared" si="14"/>
        <v>-17125</v>
      </c>
      <c r="Z60" s="337">
        <f>+IF(X60&lt;&gt;0,+(Y60/X60)*100,0)</f>
        <v>-100</v>
      </c>
      <c r="AA60" s="232">
        <f>+AA57+AA54+AA51+AA40+AA37+AA34+AA22+AA5</f>
        <v>68500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52057623</v>
      </c>
      <c r="D5" s="153">
        <f>SUM(D6:D8)</f>
        <v>0</v>
      </c>
      <c r="E5" s="154">
        <f t="shared" si="0"/>
        <v>19679235</v>
      </c>
      <c r="F5" s="100">
        <f t="shared" si="0"/>
        <v>19679235</v>
      </c>
      <c r="G5" s="100">
        <f t="shared" si="0"/>
        <v>7491958</v>
      </c>
      <c r="H5" s="100">
        <f t="shared" si="0"/>
        <v>1518003</v>
      </c>
      <c r="I5" s="100">
        <f t="shared" si="0"/>
        <v>51240</v>
      </c>
      <c r="J5" s="100">
        <f t="shared" si="0"/>
        <v>9061201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9061201</v>
      </c>
      <c r="X5" s="100">
        <f t="shared" si="0"/>
        <v>4919809</v>
      </c>
      <c r="Y5" s="100">
        <f t="shared" si="0"/>
        <v>4141392</v>
      </c>
      <c r="Z5" s="137">
        <f>+IF(X5&lt;&gt;0,+(Y5/X5)*100,0)</f>
        <v>84.17790202831044</v>
      </c>
      <c r="AA5" s="153">
        <f>SUM(AA6:AA8)</f>
        <v>19679235</v>
      </c>
    </row>
    <row r="6" spans="1:27" ht="13.5">
      <c r="A6" s="138" t="s">
        <v>75</v>
      </c>
      <c r="B6" s="136"/>
      <c r="C6" s="155">
        <v>52057623</v>
      </c>
      <c r="D6" s="155"/>
      <c r="E6" s="156">
        <v>6077718</v>
      </c>
      <c r="F6" s="60">
        <v>6077718</v>
      </c>
      <c r="G6" s="60"/>
      <c r="H6" s="60">
        <v>574168</v>
      </c>
      <c r="I6" s="60"/>
      <c r="J6" s="60">
        <v>574168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574168</v>
      </c>
      <c r="X6" s="60">
        <v>1519430</v>
      </c>
      <c r="Y6" s="60">
        <v>-945262</v>
      </c>
      <c r="Z6" s="140">
        <v>-62.21</v>
      </c>
      <c r="AA6" s="155">
        <v>6077718</v>
      </c>
    </row>
    <row r="7" spans="1:27" ht="13.5">
      <c r="A7" s="138" t="s">
        <v>76</v>
      </c>
      <c r="B7" s="136"/>
      <c r="C7" s="157"/>
      <c r="D7" s="157"/>
      <c r="E7" s="158">
        <v>5732648</v>
      </c>
      <c r="F7" s="159">
        <v>5732648</v>
      </c>
      <c r="G7" s="159">
        <v>7491491</v>
      </c>
      <c r="H7" s="159">
        <v>154451</v>
      </c>
      <c r="I7" s="159">
        <v>50912</v>
      </c>
      <c r="J7" s="159">
        <v>7696854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7696854</v>
      </c>
      <c r="X7" s="159">
        <v>1433162</v>
      </c>
      <c r="Y7" s="159">
        <v>6263692</v>
      </c>
      <c r="Z7" s="141">
        <v>437.05</v>
      </c>
      <c r="AA7" s="157">
        <v>5732648</v>
      </c>
    </row>
    <row r="8" spans="1:27" ht="13.5">
      <c r="A8" s="138" t="s">
        <v>77</v>
      </c>
      <c r="B8" s="136"/>
      <c r="C8" s="155"/>
      <c r="D8" s="155"/>
      <c r="E8" s="156">
        <v>7868869</v>
      </c>
      <c r="F8" s="60">
        <v>7868869</v>
      </c>
      <c r="G8" s="60">
        <v>467</v>
      </c>
      <c r="H8" s="60">
        <v>789384</v>
      </c>
      <c r="I8" s="60">
        <v>328</v>
      </c>
      <c r="J8" s="60">
        <v>790179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790179</v>
      </c>
      <c r="X8" s="60">
        <v>1967217</v>
      </c>
      <c r="Y8" s="60">
        <v>-1177038</v>
      </c>
      <c r="Z8" s="140">
        <v>-59.83</v>
      </c>
      <c r="AA8" s="155">
        <v>7868869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3345338</v>
      </c>
      <c r="F9" s="100">
        <f t="shared" si="1"/>
        <v>3345338</v>
      </c>
      <c r="G9" s="100">
        <f t="shared" si="1"/>
        <v>60344</v>
      </c>
      <c r="H9" s="100">
        <f t="shared" si="1"/>
        <v>4025</v>
      </c>
      <c r="I9" s="100">
        <f t="shared" si="1"/>
        <v>680</v>
      </c>
      <c r="J9" s="100">
        <f t="shared" si="1"/>
        <v>65049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65049</v>
      </c>
      <c r="X9" s="100">
        <f t="shared" si="1"/>
        <v>836335</v>
      </c>
      <c r="Y9" s="100">
        <f t="shared" si="1"/>
        <v>-771286</v>
      </c>
      <c r="Z9" s="137">
        <f>+IF(X9&lt;&gt;0,+(Y9/X9)*100,0)</f>
        <v>-92.22213586660848</v>
      </c>
      <c r="AA9" s="153">
        <f>SUM(AA10:AA14)</f>
        <v>3345338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765800</v>
      </c>
      <c r="F12" s="60">
        <v>765800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191450</v>
      </c>
      <c r="Y12" s="60">
        <v>-191450</v>
      </c>
      <c r="Z12" s="140">
        <v>-100</v>
      </c>
      <c r="AA12" s="155">
        <v>765800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2579538</v>
      </c>
      <c r="F14" s="159">
        <v>2579538</v>
      </c>
      <c r="G14" s="159">
        <v>60344</v>
      </c>
      <c r="H14" s="159">
        <v>4025</v>
      </c>
      <c r="I14" s="159">
        <v>680</v>
      </c>
      <c r="J14" s="159">
        <v>65049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65049</v>
      </c>
      <c r="X14" s="159">
        <v>644885</v>
      </c>
      <c r="Y14" s="159">
        <v>-579836</v>
      </c>
      <c r="Z14" s="141">
        <v>-89.91</v>
      </c>
      <c r="AA14" s="157">
        <v>2579538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29581921</v>
      </c>
      <c r="F15" s="100">
        <f t="shared" si="2"/>
        <v>29581921</v>
      </c>
      <c r="G15" s="100">
        <f t="shared" si="2"/>
        <v>2683389</v>
      </c>
      <c r="H15" s="100">
        <f t="shared" si="2"/>
        <v>5573906</v>
      </c>
      <c r="I15" s="100">
        <f t="shared" si="2"/>
        <v>4852531</v>
      </c>
      <c r="J15" s="100">
        <f t="shared" si="2"/>
        <v>13109826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13109826</v>
      </c>
      <c r="X15" s="100">
        <f t="shared" si="2"/>
        <v>7395480</v>
      </c>
      <c r="Y15" s="100">
        <f t="shared" si="2"/>
        <v>5714346</v>
      </c>
      <c r="Z15" s="137">
        <f>+IF(X15&lt;&gt;0,+(Y15/X15)*100,0)</f>
        <v>77.26808807541904</v>
      </c>
      <c r="AA15" s="153">
        <f>SUM(AA16:AA18)</f>
        <v>29581921</v>
      </c>
    </row>
    <row r="16" spans="1:27" ht="13.5">
      <c r="A16" s="138" t="s">
        <v>85</v>
      </c>
      <c r="B16" s="136"/>
      <c r="C16" s="155"/>
      <c r="D16" s="155"/>
      <c r="E16" s="156">
        <v>2601921</v>
      </c>
      <c r="F16" s="60">
        <v>2601921</v>
      </c>
      <c r="G16" s="60"/>
      <c r="H16" s="60">
        <v>215832</v>
      </c>
      <c r="I16" s="60"/>
      <c r="J16" s="60">
        <v>215832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215832</v>
      </c>
      <c r="X16" s="60">
        <v>650480</v>
      </c>
      <c r="Y16" s="60">
        <v>-434648</v>
      </c>
      <c r="Z16" s="140">
        <v>-66.82</v>
      </c>
      <c r="AA16" s="155">
        <v>2601921</v>
      </c>
    </row>
    <row r="17" spans="1:27" ht="13.5">
      <c r="A17" s="138" t="s">
        <v>86</v>
      </c>
      <c r="B17" s="136"/>
      <c r="C17" s="155"/>
      <c r="D17" s="155"/>
      <c r="E17" s="156">
        <v>26980000</v>
      </c>
      <c r="F17" s="60">
        <v>26980000</v>
      </c>
      <c r="G17" s="60">
        <v>2683389</v>
      </c>
      <c r="H17" s="60">
        <v>5358074</v>
      </c>
      <c r="I17" s="60">
        <v>4852531</v>
      </c>
      <c r="J17" s="60">
        <v>12893994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12893994</v>
      </c>
      <c r="X17" s="60">
        <v>6745000</v>
      </c>
      <c r="Y17" s="60">
        <v>6148994</v>
      </c>
      <c r="Z17" s="140">
        <v>91.16</v>
      </c>
      <c r="AA17" s="155">
        <v>26980000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733194</v>
      </c>
      <c r="F24" s="100">
        <v>733194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183299</v>
      </c>
      <c r="Y24" s="100">
        <v>-183299</v>
      </c>
      <c r="Z24" s="137">
        <v>-100</v>
      </c>
      <c r="AA24" s="153">
        <v>733194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52057623</v>
      </c>
      <c r="D25" s="168">
        <f>+D5+D9+D15+D19+D24</f>
        <v>0</v>
      </c>
      <c r="E25" s="169">
        <f t="shared" si="4"/>
        <v>53339688</v>
      </c>
      <c r="F25" s="73">
        <f t="shared" si="4"/>
        <v>53339688</v>
      </c>
      <c r="G25" s="73">
        <f t="shared" si="4"/>
        <v>10235691</v>
      </c>
      <c r="H25" s="73">
        <f t="shared" si="4"/>
        <v>7095934</v>
      </c>
      <c r="I25" s="73">
        <f t="shared" si="4"/>
        <v>4904451</v>
      </c>
      <c r="J25" s="73">
        <f t="shared" si="4"/>
        <v>22236076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22236076</v>
      </c>
      <c r="X25" s="73">
        <f t="shared" si="4"/>
        <v>13334923</v>
      </c>
      <c r="Y25" s="73">
        <f t="shared" si="4"/>
        <v>8901153</v>
      </c>
      <c r="Z25" s="170">
        <f>+IF(X25&lt;&gt;0,+(Y25/X25)*100,0)</f>
        <v>66.7506891490862</v>
      </c>
      <c r="AA25" s="168">
        <f>+AA5+AA9+AA15+AA19+AA24</f>
        <v>53339688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52314080</v>
      </c>
      <c r="D28" s="153">
        <f>SUM(D29:D31)</f>
        <v>0</v>
      </c>
      <c r="E28" s="154">
        <f t="shared" si="5"/>
        <v>17399542</v>
      </c>
      <c r="F28" s="100">
        <f t="shared" si="5"/>
        <v>17399542</v>
      </c>
      <c r="G28" s="100">
        <f t="shared" si="5"/>
        <v>1032303</v>
      </c>
      <c r="H28" s="100">
        <f t="shared" si="5"/>
        <v>1311108</v>
      </c>
      <c r="I28" s="100">
        <f t="shared" si="5"/>
        <v>1635457</v>
      </c>
      <c r="J28" s="100">
        <f t="shared" si="5"/>
        <v>3978868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3978868</v>
      </c>
      <c r="X28" s="100">
        <f t="shared" si="5"/>
        <v>4349885</v>
      </c>
      <c r="Y28" s="100">
        <f t="shared" si="5"/>
        <v>-371017</v>
      </c>
      <c r="Z28" s="137">
        <f>+IF(X28&lt;&gt;0,+(Y28/X28)*100,0)</f>
        <v>-8.529351925395728</v>
      </c>
      <c r="AA28" s="153">
        <f>SUM(AA29:AA31)</f>
        <v>17399542</v>
      </c>
    </row>
    <row r="29" spans="1:27" ht="13.5">
      <c r="A29" s="138" t="s">
        <v>75</v>
      </c>
      <c r="B29" s="136"/>
      <c r="C29" s="155">
        <v>52314080</v>
      </c>
      <c r="D29" s="155"/>
      <c r="E29" s="156">
        <v>5416749</v>
      </c>
      <c r="F29" s="60">
        <v>5416749</v>
      </c>
      <c r="G29" s="60">
        <v>318888</v>
      </c>
      <c r="H29" s="60">
        <v>399529</v>
      </c>
      <c r="I29" s="60">
        <v>503199</v>
      </c>
      <c r="J29" s="60">
        <v>1221616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1221616</v>
      </c>
      <c r="X29" s="60">
        <v>1354187</v>
      </c>
      <c r="Y29" s="60">
        <v>-132571</v>
      </c>
      <c r="Z29" s="140">
        <v>-9.79</v>
      </c>
      <c r="AA29" s="155">
        <v>5416749</v>
      </c>
    </row>
    <row r="30" spans="1:27" ht="13.5">
      <c r="A30" s="138" t="s">
        <v>76</v>
      </c>
      <c r="B30" s="136"/>
      <c r="C30" s="157"/>
      <c r="D30" s="157"/>
      <c r="E30" s="158">
        <v>4556249</v>
      </c>
      <c r="F30" s="159">
        <v>4556249</v>
      </c>
      <c r="G30" s="159">
        <v>167488</v>
      </c>
      <c r="H30" s="159">
        <v>447057</v>
      </c>
      <c r="I30" s="159">
        <v>542165</v>
      </c>
      <c r="J30" s="159">
        <v>1156710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1156710</v>
      </c>
      <c r="X30" s="159">
        <v>1139062</v>
      </c>
      <c r="Y30" s="159">
        <v>17648</v>
      </c>
      <c r="Z30" s="141">
        <v>1.55</v>
      </c>
      <c r="AA30" s="157">
        <v>4556249</v>
      </c>
    </row>
    <row r="31" spans="1:27" ht="13.5">
      <c r="A31" s="138" t="s">
        <v>77</v>
      </c>
      <c r="B31" s="136"/>
      <c r="C31" s="155"/>
      <c r="D31" s="155"/>
      <c r="E31" s="156">
        <v>7426544</v>
      </c>
      <c r="F31" s="60">
        <v>7426544</v>
      </c>
      <c r="G31" s="60">
        <v>545927</v>
      </c>
      <c r="H31" s="60">
        <v>464522</v>
      </c>
      <c r="I31" s="60">
        <v>590093</v>
      </c>
      <c r="J31" s="60">
        <v>1600542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1600542</v>
      </c>
      <c r="X31" s="60">
        <v>1856636</v>
      </c>
      <c r="Y31" s="60">
        <v>-256094</v>
      </c>
      <c r="Z31" s="140">
        <v>-13.79</v>
      </c>
      <c r="AA31" s="155">
        <v>7426544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3082176</v>
      </c>
      <c r="F32" s="100">
        <f t="shared" si="6"/>
        <v>3082176</v>
      </c>
      <c r="G32" s="100">
        <f t="shared" si="6"/>
        <v>222833</v>
      </c>
      <c r="H32" s="100">
        <f t="shared" si="6"/>
        <v>256094</v>
      </c>
      <c r="I32" s="100">
        <f t="shared" si="6"/>
        <v>265064</v>
      </c>
      <c r="J32" s="100">
        <f t="shared" si="6"/>
        <v>743991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743991</v>
      </c>
      <c r="X32" s="100">
        <f t="shared" si="6"/>
        <v>770544</v>
      </c>
      <c r="Y32" s="100">
        <f t="shared" si="6"/>
        <v>-26553</v>
      </c>
      <c r="Z32" s="137">
        <f>+IF(X32&lt;&gt;0,+(Y32/X32)*100,0)</f>
        <v>-3.446006976889055</v>
      </c>
      <c r="AA32" s="153">
        <f>SUM(AA33:AA37)</f>
        <v>3082176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715800</v>
      </c>
      <c r="F35" s="60">
        <v>715800</v>
      </c>
      <c r="G35" s="60">
        <v>46315</v>
      </c>
      <c r="H35" s="60">
        <v>42416</v>
      </c>
      <c r="I35" s="60">
        <v>49239</v>
      </c>
      <c r="J35" s="60">
        <v>137970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137970</v>
      </c>
      <c r="X35" s="60">
        <v>178950</v>
      </c>
      <c r="Y35" s="60">
        <v>-40980</v>
      </c>
      <c r="Z35" s="140">
        <v>-22.9</v>
      </c>
      <c r="AA35" s="155">
        <v>715800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2366376</v>
      </c>
      <c r="F37" s="159">
        <v>2366376</v>
      </c>
      <c r="G37" s="159">
        <v>176518</v>
      </c>
      <c r="H37" s="159">
        <v>213678</v>
      </c>
      <c r="I37" s="159">
        <v>215825</v>
      </c>
      <c r="J37" s="159">
        <v>606021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606021</v>
      </c>
      <c r="X37" s="159">
        <v>591594</v>
      </c>
      <c r="Y37" s="159">
        <v>14427</v>
      </c>
      <c r="Z37" s="141">
        <v>2.44</v>
      </c>
      <c r="AA37" s="157">
        <v>2366376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29447639</v>
      </c>
      <c r="F38" s="100">
        <f t="shared" si="7"/>
        <v>29447639</v>
      </c>
      <c r="G38" s="100">
        <f t="shared" si="7"/>
        <v>1927426</v>
      </c>
      <c r="H38" s="100">
        <f t="shared" si="7"/>
        <v>2431780</v>
      </c>
      <c r="I38" s="100">
        <f t="shared" si="7"/>
        <v>2327327</v>
      </c>
      <c r="J38" s="100">
        <f t="shared" si="7"/>
        <v>6686533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6686533</v>
      </c>
      <c r="X38" s="100">
        <f t="shared" si="7"/>
        <v>7361910</v>
      </c>
      <c r="Y38" s="100">
        <f t="shared" si="7"/>
        <v>-675377</v>
      </c>
      <c r="Z38" s="137">
        <f>+IF(X38&lt;&gt;0,+(Y38/X38)*100,0)</f>
        <v>-9.173937198362925</v>
      </c>
      <c r="AA38" s="153">
        <f>SUM(AA39:AA41)</f>
        <v>29447639</v>
      </c>
    </row>
    <row r="39" spans="1:27" ht="13.5">
      <c r="A39" s="138" t="s">
        <v>85</v>
      </c>
      <c r="B39" s="136"/>
      <c r="C39" s="155"/>
      <c r="D39" s="155"/>
      <c r="E39" s="156">
        <v>2467639</v>
      </c>
      <c r="F39" s="60">
        <v>2467639</v>
      </c>
      <c r="G39" s="60">
        <v>36471</v>
      </c>
      <c r="H39" s="60">
        <v>47050</v>
      </c>
      <c r="I39" s="60">
        <v>41422</v>
      </c>
      <c r="J39" s="60">
        <v>124943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124943</v>
      </c>
      <c r="X39" s="60">
        <v>616910</v>
      </c>
      <c r="Y39" s="60">
        <v>-491967</v>
      </c>
      <c r="Z39" s="140">
        <v>-79.75</v>
      </c>
      <c r="AA39" s="155">
        <v>2467639</v>
      </c>
    </row>
    <row r="40" spans="1:27" ht="13.5">
      <c r="A40" s="138" t="s">
        <v>86</v>
      </c>
      <c r="B40" s="136"/>
      <c r="C40" s="155"/>
      <c r="D40" s="155"/>
      <c r="E40" s="156">
        <v>26980000</v>
      </c>
      <c r="F40" s="60">
        <v>26980000</v>
      </c>
      <c r="G40" s="60">
        <v>1890955</v>
      </c>
      <c r="H40" s="60">
        <v>2384730</v>
      </c>
      <c r="I40" s="60">
        <v>2285905</v>
      </c>
      <c r="J40" s="60">
        <v>6561590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6561590</v>
      </c>
      <c r="X40" s="60">
        <v>6745000</v>
      </c>
      <c r="Y40" s="60">
        <v>-183410</v>
      </c>
      <c r="Z40" s="140">
        <v>-2.72</v>
      </c>
      <c r="AA40" s="155">
        <v>26980000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718254</v>
      </c>
      <c r="F47" s="100">
        <v>718254</v>
      </c>
      <c r="G47" s="100">
        <v>36255</v>
      </c>
      <c r="H47" s="100">
        <v>40679</v>
      </c>
      <c r="I47" s="100">
        <v>64878</v>
      </c>
      <c r="J47" s="100">
        <v>141812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141812</v>
      </c>
      <c r="X47" s="100">
        <v>179564</v>
      </c>
      <c r="Y47" s="100">
        <v>-37752</v>
      </c>
      <c r="Z47" s="137">
        <v>-21.02</v>
      </c>
      <c r="AA47" s="153">
        <v>718254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52314080</v>
      </c>
      <c r="D48" s="168">
        <f>+D28+D32+D38+D42+D47</f>
        <v>0</v>
      </c>
      <c r="E48" s="169">
        <f t="shared" si="9"/>
        <v>50647611</v>
      </c>
      <c r="F48" s="73">
        <f t="shared" si="9"/>
        <v>50647611</v>
      </c>
      <c r="G48" s="73">
        <f t="shared" si="9"/>
        <v>3218817</v>
      </c>
      <c r="H48" s="73">
        <f t="shared" si="9"/>
        <v>4039661</v>
      </c>
      <c r="I48" s="73">
        <f t="shared" si="9"/>
        <v>4292726</v>
      </c>
      <c r="J48" s="73">
        <f t="shared" si="9"/>
        <v>11551204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11551204</v>
      </c>
      <c r="X48" s="73">
        <f t="shared" si="9"/>
        <v>12661903</v>
      </c>
      <c r="Y48" s="73">
        <f t="shared" si="9"/>
        <v>-1110699</v>
      </c>
      <c r="Z48" s="170">
        <f>+IF(X48&lt;&gt;0,+(Y48/X48)*100,0)</f>
        <v>-8.771975271015739</v>
      </c>
      <c r="AA48" s="168">
        <f>+AA28+AA32+AA38+AA42+AA47</f>
        <v>50647611</v>
      </c>
    </row>
    <row r="49" spans="1:27" ht="13.5">
      <c r="A49" s="148" t="s">
        <v>49</v>
      </c>
      <c r="B49" s="149"/>
      <c r="C49" s="171">
        <f aca="true" t="shared" si="10" ref="C49:Y49">+C25-C48</f>
        <v>-256457</v>
      </c>
      <c r="D49" s="171">
        <f>+D25-D48</f>
        <v>0</v>
      </c>
      <c r="E49" s="172">
        <f t="shared" si="10"/>
        <v>2692077</v>
      </c>
      <c r="F49" s="173">
        <f t="shared" si="10"/>
        <v>2692077</v>
      </c>
      <c r="G49" s="173">
        <f t="shared" si="10"/>
        <v>7016874</v>
      </c>
      <c r="H49" s="173">
        <f t="shared" si="10"/>
        <v>3056273</v>
      </c>
      <c r="I49" s="173">
        <f t="shared" si="10"/>
        <v>611725</v>
      </c>
      <c r="J49" s="173">
        <f t="shared" si="10"/>
        <v>10684872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10684872</v>
      </c>
      <c r="X49" s="173">
        <f>IF(F25=F48,0,X25-X48)</f>
        <v>673020</v>
      </c>
      <c r="Y49" s="173">
        <f t="shared" si="10"/>
        <v>10011852</v>
      </c>
      <c r="Z49" s="174">
        <f>+IF(X49&lt;&gt;0,+(Y49/X49)*100,0)</f>
        <v>1487.6009628242846</v>
      </c>
      <c r="AA49" s="171">
        <f>+AA25-AA48</f>
        <v>2692077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95640</v>
      </c>
      <c r="D12" s="155">
        <v>0</v>
      </c>
      <c r="E12" s="156">
        <v>105000</v>
      </c>
      <c r="F12" s="60">
        <v>105000</v>
      </c>
      <c r="G12" s="60">
        <v>3952</v>
      </c>
      <c r="H12" s="60">
        <v>8457</v>
      </c>
      <c r="I12" s="60">
        <v>8457</v>
      </c>
      <c r="J12" s="60">
        <v>20866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20866</v>
      </c>
      <c r="X12" s="60">
        <v>26250</v>
      </c>
      <c r="Y12" s="60">
        <v>-5384</v>
      </c>
      <c r="Z12" s="140">
        <v>-20.51</v>
      </c>
      <c r="AA12" s="155">
        <v>105000</v>
      </c>
    </row>
    <row r="13" spans="1:27" ht="13.5">
      <c r="A13" s="181" t="s">
        <v>109</v>
      </c>
      <c r="B13" s="185"/>
      <c r="C13" s="155">
        <v>98956</v>
      </c>
      <c r="D13" s="155">
        <v>0</v>
      </c>
      <c r="E13" s="156">
        <v>115000</v>
      </c>
      <c r="F13" s="60">
        <v>115000</v>
      </c>
      <c r="G13" s="60">
        <v>10867</v>
      </c>
      <c r="H13" s="60">
        <v>19190</v>
      </c>
      <c r="I13" s="60">
        <v>16781</v>
      </c>
      <c r="J13" s="60">
        <v>46838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46838</v>
      </c>
      <c r="X13" s="60">
        <v>28750</v>
      </c>
      <c r="Y13" s="60">
        <v>18088</v>
      </c>
      <c r="Z13" s="140">
        <v>62.91</v>
      </c>
      <c r="AA13" s="155">
        <v>115000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19540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2892849</v>
      </c>
      <c r="D18" s="155">
        <v>0</v>
      </c>
      <c r="E18" s="156">
        <v>3348020</v>
      </c>
      <c r="F18" s="60">
        <v>3348020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837005</v>
      </c>
      <c r="Y18" s="60">
        <v>-837005</v>
      </c>
      <c r="Z18" s="140">
        <v>-100</v>
      </c>
      <c r="AA18" s="155">
        <v>3348020</v>
      </c>
    </row>
    <row r="19" spans="1:27" ht="13.5">
      <c r="A19" s="181" t="s">
        <v>34</v>
      </c>
      <c r="B19" s="185"/>
      <c r="C19" s="155">
        <v>47355039</v>
      </c>
      <c r="D19" s="155">
        <v>0</v>
      </c>
      <c r="E19" s="156">
        <v>48936268</v>
      </c>
      <c r="F19" s="60">
        <v>48936268</v>
      </c>
      <c r="G19" s="60">
        <v>10032389</v>
      </c>
      <c r="H19" s="60">
        <v>7036713</v>
      </c>
      <c r="I19" s="60">
        <v>4852531</v>
      </c>
      <c r="J19" s="60">
        <v>21921633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21921633</v>
      </c>
      <c r="X19" s="60">
        <v>12234067</v>
      </c>
      <c r="Y19" s="60">
        <v>9687566</v>
      </c>
      <c r="Z19" s="140">
        <v>79.19</v>
      </c>
      <c r="AA19" s="155">
        <v>48936268</v>
      </c>
    </row>
    <row r="20" spans="1:27" ht="13.5">
      <c r="A20" s="181" t="s">
        <v>35</v>
      </c>
      <c r="B20" s="185"/>
      <c r="C20" s="155">
        <v>1595599</v>
      </c>
      <c r="D20" s="155">
        <v>0</v>
      </c>
      <c r="E20" s="156">
        <v>835400</v>
      </c>
      <c r="F20" s="54">
        <v>835400</v>
      </c>
      <c r="G20" s="54">
        <v>188483</v>
      </c>
      <c r="H20" s="54">
        <v>31574</v>
      </c>
      <c r="I20" s="54">
        <v>26682</v>
      </c>
      <c r="J20" s="54">
        <v>246739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246739</v>
      </c>
      <c r="X20" s="54">
        <v>208850</v>
      </c>
      <c r="Y20" s="54">
        <v>37889</v>
      </c>
      <c r="Z20" s="184">
        <v>18.14</v>
      </c>
      <c r="AA20" s="130">
        <v>835400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52057623</v>
      </c>
      <c r="D22" s="188">
        <f>SUM(D5:D21)</f>
        <v>0</v>
      </c>
      <c r="E22" s="189">
        <f t="shared" si="0"/>
        <v>53339688</v>
      </c>
      <c r="F22" s="190">
        <f t="shared" si="0"/>
        <v>53339688</v>
      </c>
      <c r="G22" s="190">
        <f t="shared" si="0"/>
        <v>10235691</v>
      </c>
      <c r="H22" s="190">
        <f t="shared" si="0"/>
        <v>7095934</v>
      </c>
      <c r="I22" s="190">
        <f t="shared" si="0"/>
        <v>4904451</v>
      </c>
      <c r="J22" s="190">
        <f t="shared" si="0"/>
        <v>22236076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22236076</v>
      </c>
      <c r="X22" s="190">
        <f t="shared" si="0"/>
        <v>13334922</v>
      </c>
      <c r="Y22" s="190">
        <f t="shared" si="0"/>
        <v>8901154</v>
      </c>
      <c r="Z22" s="191">
        <f>+IF(X22&lt;&gt;0,+(Y22/X22)*100,0)</f>
        <v>66.75070165389793</v>
      </c>
      <c r="AA22" s="188">
        <f>SUM(AA5:AA21)</f>
        <v>53339688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8047259</v>
      </c>
      <c r="D25" s="155">
        <v>0</v>
      </c>
      <c r="E25" s="156">
        <v>9805385</v>
      </c>
      <c r="F25" s="60">
        <v>9805385</v>
      </c>
      <c r="G25" s="60">
        <v>672675</v>
      </c>
      <c r="H25" s="60">
        <v>738272</v>
      </c>
      <c r="I25" s="60">
        <v>748637</v>
      </c>
      <c r="J25" s="60">
        <v>2159584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2159584</v>
      </c>
      <c r="X25" s="60">
        <v>2451346</v>
      </c>
      <c r="Y25" s="60">
        <v>-291762</v>
      </c>
      <c r="Z25" s="140">
        <v>-11.9</v>
      </c>
      <c r="AA25" s="155">
        <v>9805385</v>
      </c>
    </row>
    <row r="26" spans="1:27" ht="13.5">
      <c r="A26" s="183" t="s">
        <v>38</v>
      </c>
      <c r="B26" s="182"/>
      <c r="C26" s="155">
        <v>3214189</v>
      </c>
      <c r="D26" s="155">
        <v>0</v>
      </c>
      <c r="E26" s="156">
        <v>3160000</v>
      </c>
      <c r="F26" s="60">
        <v>3160000</v>
      </c>
      <c r="G26" s="60">
        <v>238478</v>
      </c>
      <c r="H26" s="60">
        <v>238478</v>
      </c>
      <c r="I26" s="60">
        <v>240110</v>
      </c>
      <c r="J26" s="60">
        <v>717066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717066</v>
      </c>
      <c r="X26" s="60">
        <v>790000</v>
      </c>
      <c r="Y26" s="60">
        <v>-72934</v>
      </c>
      <c r="Z26" s="140">
        <v>-9.23</v>
      </c>
      <c r="AA26" s="155">
        <v>3160000</v>
      </c>
    </row>
    <row r="27" spans="1:27" ht="13.5">
      <c r="A27" s="183" t="s">
        <v>118</v>
      </c>
      <c r="B27" s="182"/>
      <c r="C27" s="155">
        <v>281529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824312</v>
      </c>
      <c r="D28" s="155">
        <v>0</v>
      </c>
      <c r="E28" s="156">
        <v>394509</v>
      </c>
      <c r="F28" s="60">
        <v>394509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98627</v>
      </c>
      <c r="Y28" s="60">
        <v>-98627</v>
      </c>
      <c r="Z28" s="140">
        <v>-100</v>
      </c>
      <c r="AA28" s="155">
        <v>394509</v>
      </c>
    </row>
    <row r="29" spans="1:27" ht="13.5">
      <c r="A29" s="183" t="s">
        <v>40</v>
      </c>
      <c r="B29" s="182"/>
      <c r="C29" s="155">
        <v>844938</v>
      </c>
      <c r="D29" s="155">
        <v>0</v>
      </c>
      <c r="E29" s="156">
        <v>886583</v>
      </c>
      <c r="F29" s="60">
        <v>886583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221646</v>
      </c>
      <c r="Y29" s="60">
        <v>-221646</v>
      </c>
      <c r="Z29" s="140">
        <v>-100</v>
      </c>
      <c r="AA29" s="155">
        <v>886583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640956</v>
      </c>
      <c r="D32" s="155">
        <v>0</v>
      </c>
      <c r="E32" s="156">
        <v>1020000</v>
      </c>
      <c r="F32" s="60">
        <v>1020000</v>
      </c>
      <c r="G32" s="60">
        <v>2130</v>
      </c>
      <c r="H32" s="60">
        <v>13314</v>
      </c>
      <c r="I32" s="60">
        <v>12315</v>
      </c>
      <c r="J32" s="60">
        <v>27759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27759</v>
      </c>
      <c r="X32" s="60">
        <v>255000</v>
      </c>
      <c r="Y32" s="60">
        <v>-227241</v>
      </c>
      <c r="Z32" s="140">
        <v>-89.11</v>
      </c>
      <c r="AA32" s="155">
        <v>1020000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38374149</v>
      </c>
      <c r="D34" s="155">
        <v>0</v>
      </c>
      <c r="E34" s="156">
        <v>35381134</v>
      </c>
      <c r="F34" s="60">
        <v>35381134</v>
      </c>
      <c r="G34" s="60">
        <v>2305534</v>
      </c>
      <c r="H34" s="60">
        <v>3049597</v>
      </c>
      <c r="I34" s="60">
        <v>3291664</v>
      </c>
      <c r="J34" s="60">
        <v>8646795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8646795</v>
      </c>
      <c r="X34" s="60">
        <v>8845284</v>
      </c>
      <c r="Y34" s="60">
        <v>-198489</v>
      </c>
      <c r="Z34" s="140">
        <v>-2.24</v>
      </c>
      <c r="AA34" s="155">
        <v>35381134</v>
      </c>
    </row>
    <row r="35" spans="1:27" ht="13.5">
      <c r="A35" s="181" t="s">
        <v>122</v>
      </c>
      <c r="B35" s="185"/>
      <c r="C35" s="155">
        <v>86748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52314080</v>
      </c>
      <c r="D36" s="188">
        <f>SUM(D25:D35)</f>
        <v>0</v>
      </c>
      <c r="E36" s="189">
        <f t="shared" si="1"/>
        <v>50647611</v>
      </c>
      <c r="F36" s="190">
        <f t="shared" si="1"/>
        <v>50647611</v>
      </c>
      <c r="G36" s="190">
        <f t="shared" si="1"/>
        <v>3218817</v>
      </c>
      <c r="H36" s="190">
        <f t="shared" si="1"/>
        <v>4039661</v>
      </c>
      <c r="I36" s="190">
        <f t="shared" si="1"/>
        <v>4292726</v>
      </c>
      <c r="J36" s="190">
        <f t="shared" si="1"/>
        <v>11551204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11551204</v>
      </c>
      <c r="X36" s="190">
        <f t="shared" si="1"/>
        <v>12661903</v>
      </c>
      <c r="Y36" s="190">
        <f t="shared" si="1"/>
        <v>-1110699</v>
      </c>
      <c r="Z36" s="191">
        <f>+IF(X36&lt;&gt;0,+(Y36/X36)*100,0)</f>
        <v>-8.771975271015739</v>
      </c>
      <c r="AA36" s="188">
        <f>SUM(AA25:AA35)</f>
        <v>50647611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-256457</v>
      </c>
      <c r="D38" s="199">
        <f>+D22-D36</f>
        <v>0</v>
      </c>
      <c r="E38" s="200">
        <f t="shared" si="2"/>
        <v>2692077</v>
      </c>
      <c r="F38" s="106">
        <f t="shared" si="2"/>
        <v>2692077</v>
      </c>
      <c r="G38" s="106">
        <f t="shared" si="2"/>
        <v>7016874</v>
      </c>
      <c r="H38" s="106">
        <f t="shared" si="2"/>
        <v>3056273</v>
      </c>
      <c r="I38" s="106">
        <f t="shared" si="2"/>
        <v>611725</v>
      </c>
      <c r="J38" s="106">
        <f t="shared" si="2"/>
        <v>10684872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10684872</v>
      </c>
      <c r="X38" s="106">
        <f>IF(F22=F36,0,X22-X36)</f>
        <v>673019</v>
      </c>
      <c r="Y38" s="106">
        <f t="shared" si="2"/>
        <v>10011853</v>
      </c>
      <c r="Z38" s="201">
        <f>+IF(X38&lt;&gt;0,+(Y38/X38)*100,0)</f>
        <v>1487.6033217487172</v>
      </c>
      <c r="AA38" s="199">
        <f>+AA22-AA36</f>
        <v>2692077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-256457</v>
      </c>
      <c r="D42" s="206">
        <f>SUM(D38:D41)</f>
        <v>0</v>
      </c>
      <c r="E42" s="207">
        <f t="shared" si="3"/>
        <v>2692077</v>
      </c>
      <c r="F42" s="88">
        <f t="shared" si="3"/>
        <v>2692077</v>
      </c>
      <c r="G42" s="88">
        <f t="shared" si="3"/>
        <v>7016874</v>
      </c>
      <c r="H42" s="88">
        <f t="shared" si="3"/>
        <v>3056273</v>
      </c>
      <c r="I42" s="88">
        <f t="shared" si="3"/>
        <v>611725</v>
      </c>
      <c r="J42" s="88">
        <f t="shared" si="3"/>
        <v>10684872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10684872</v>
      </c>
      <c r="X42" s="88">
        <f t="shared" si="3"/>
        <v>673019</v>
      </c>
      <c r="Y42" s="88">
        <f t="shared" si="3"/>
        <v>10011853</v>
      </c>
      <c r="Z42" s="208">
        <f>+IF(X42&lt;&gt;0,+(Y42/X42)*100,0)</f>
        <v>1487.6033217487172</v>
      </c>
      <c r="AA42" s="206">
        <f>SUM(AA38:AA41)</f>
        <v>2692077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-256457</v>
      </c>
      <c r="D44" s="210">
        <f>+D42-D43</f>
        <v>0</v>
      </c>
      <c r="E44" s="211">
        <f t="shared" si="4"/>
        <v>2692077</v>
      </c>
      <c r="F44" s="77">
        <f t="shared" si="4"/>
        <v>2692077</v>
      </c>
      <c r="G44" s="77">
        <f t="shared" si="4"/>
        <v>7016874</v>
      </c>
      <c r="H44" s="77">
        <f t="shared" si="4"/>
        <v>3056273</v>
      </c>
      <c r="I44" s="77">
        <f t="shared" si="4"/>
        <v>611725</v>
      </c>
      <c r="J44" s="77">
        <f t="shared" si="4"/>
        <v>10684872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10684872</v>
      </c>
      <c r="X44" s="77">
        <f t="shared" si="4"/>
        <v>673019</v>
      </c>
      <c r="Y44" s="77">
        <f t="shared" si="4"/>
        <v>10011853</v>
      </c>
      <c r="Z44" s="212">
        <f>+IF(X44&lt;&gt;0,+(Y44/X44)*100,0)</f>
        <v>1487.6033217487172</v>
      </c>
      <c r="AA44" s="210">
        <f>+AA42-AA43</f>
        <v>2692077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-256457</v>
      </c>
      <c r="D46" s="206">
        <f>SUM(D44:D45)</f>
        <v>0</v>
      </c>
      <c r="E46" s="207">
        <f t="shared" si="5"/>
        <v>2692077</v>
      </c>
      <c r="F46" s="88">
        <f t="shared" si="5"/>
        <v>2692077</v>
      </c>
      <c r="G46" s="88">
        <f t="shared" si="5"/>
        <v>7016874</v>
      </c>
      <c r="H46" s="88">
        <f t="shared" si="5"/>
        <v>3056273</v>
      </c>
      <c r="I46" s="88">
        <f t="shared" si="5"/>
        <v>611725</v>
      </c>
      <c r="J46" s="88">
        <f t="shared" si="5"/>
        <v>10684872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10684872</v>
      </c>
      <c r="X46" s="88">
        <f t="shared" si="5"/>
        <v>673019</v>
      </c>
      <c r="Y46" s="88">
        <f t="shared" si="5"/>
        <v>10011853</v>
      </c>
      <c r="Z46" s="208">
        <f>+IF(X46&lt;&gt;0,+(Y46/X46)*100,0)</f>
        <v>1487.6033217487172</v>
      </c>
      <c r="AA46" s="206">
        <f>SUM(AA44:AA45)</f>
        <v>2692077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-256457</v>
      </c>
      <c r="D48" s="217">
        <f>SUM(D46:D47)</f>
        <v>0</v>
      </c>
      <c r="E48" s="218">
        <f t="shared" si="6"/>
        <v>2692077</v>
      </c>
      <c r="F48" s="219">
        <f t="shared" si="6"/>
        <v>2692077</v>
      </c>
      <c r="G48" s="219">
        <f t="shared" si="6"/>
        <v>7016874</v>
      </c>
      <c r="H48" s="220">
        <f t="shared" si="6"/>
        <v>3056273</v>
      </c>
      <c r="I48" s="220">
        <f t="shared" si="6"/>
        <v>611725</v>
      </c>
      <c r="J48" s="220">
        <f t="shared" si="6"/>
        <v>10684872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10684872</v>
      </c>
      <c r="X48" s="220">
        <f t="shared" si="6"/>
        <v>673019</v>
      </c>
      <c r="Y48" s="220">
        <f t="shared" si="6"/>
        <v>10011853</v>
      </c>
      <c r="Z48" s="221">
        <f>+IF(X48&lt;&gt;0,+(Y48/X48)*100,0)</f>
        <v>1487.6033217487172</v>
      </c>
      <c r="AA48" s="222">
        <f>SUM(AA46:AA47)</f>
        <v>2692077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53842</v>
      </c>
      <c r="D5" s="153">
        <f>SUM(D6:D8)</f>
        <v>0</v>
      </c>
      <c r="E5" s="154">
        <f t="shared" si="0"/>
        <v>330000</v>
      </c>
      <c r="F5" s="100">
        <f t="shared" si="0"/>
        <v>330000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82500</v>
      </c>
      <c r="Y5" s="100">
        <f t="shared" si="0"/>
        <v>-82500</v>
      </c>
      <c r="Z5" s="137">
        <f>+IF(X5&lt;&gt;0,+(Y5/X5)*100,0)</f>
        <v>-100</v>
      </c>
      <c r="AA5" s="153">
        <f>SUM(AA6:AA8)</f>
        <v>330000</v>
      </c>
    </row>
    <row r="6" spans="1:27" ht="13.5">
      <c r="A6" s="138" t="s">
        <v>75</v>
      </c>
      <c r="B6" s="136"/>
      <c r="C6" s="155">
        <v>53842</v>
      </c>
      <c r="D6" s="155"/>
      <c r="E6" s="156">
        <v>330000</v>
      </c>
      <c r="F6" s="60">
        <v>330000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82500</v>
      </c>
      <c r="Y6" s="60">
        <v>-82500</v>
      </c>
      <c r="Z6" s="140">
        <v>-100</v>
      </c>
      <c r="AA6" s="62">
        <v>330000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53842</v>
      </c>
      <c r="D25" s="217">
        <f>+D5+D9+D15+D19+D24</f>
        <v>0</v>
      </c>
      <c r="E25" s="230">
        <f t="shared" si="4"/>
        <v>330000</v>
      </c>
      <c r="F25" s="219">
        <f t="shared" si="4"/>
        <v>330000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82500</v>
      </c>
      <c r="Y25" s="219">
        <f t="shared" si="4"/>
        <v>-82500</v>
      </c>
      <c r="Z25" s="231">
        <f>+IF(X25&lt;&gt;0,+(Y25/X25)*100,0)</f>
        <v>-100</v>
      </c>
      <c r="AA25" s="232">
        <f>+AA5+AA9+AA15+AA19+AA24</f>
        <v>330000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53842</v>
      </c>
      <c r="D35" s="155"/>
      <c r="E35" s="156">
        <v>330000</v>
      </c>
      <c r="F35" s="60">
        <v>330000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82500</v>
      </c>
      <c r="Y35" s="60">
        <v>-82500</v>
      </c>
      <c r="Z35" s="140">
        <v>-100</v>
      </c>
      <c r="AA35" s="62">
        <v>330000</v>
      </c>
    </row>
    <row r="36" spans="1:27" ht="13.5">
      <c r="A36" s="238" t="s">
        <v>139</v>
      </c>
      <c r="B36" s="149"/>
      <c r="C36" s="222">
        <f aca="true" t="shared" si="6" ref="C36:Y36">SUM(C32:C35)</f>
        <v>53842</v>
      </c>
      <c r="D36" s="222">
        <f>SUM(D32:D35)</f>
        <v>0</v>
      </c>
      <c r="E36" s="218">
        <f t="shared" si="6"/>
        <v>330000</v>
      </c>
      <c r="F36" s="220">
        <f t="shared" si="6"/>
        <v>330000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82500</v>
      </c>
      <c r="Y36" s="220">
        <f t="shared" si="6"/>
        <v>-82500</v>
      </c>
      <c r="Z36" s="221">
        <f>+IF(X36&lt;&gt;0,+(Y36/X36)*100,0)</f>
        <v>-100</v>
      </c>
      <c r="AA36" s="239">
        <f>SUM(AA32:AA35)</f>
        <v>330000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1887037</v>
      </c>
      <c r="D6" s="155"/>
      <c r="E6" s="59">
        <v>4136639</v>
      </c>
      <c r="F6" s="60">
        <v>4136639</v>
      </c>
      <c r="G6" s="60">
        <v>-4032151</v>
      </c>
      <c r="H6" s="60">
        <v>1300</v>
      </c>
      <c r="I6" s="60">
        <v>6992830</v>
      </c>
      <c r="J6" s="60">
        <v>6992830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6992830</v>
      </c>
      <c r="X6" s="60">
        <v>1034160</v>
      </c>
      <c r="Y6" s="60">
        <v>5958670</v>
      </c>
      <c r="Z6" s="140">
        <v>576.18</v>
      </c>
      <c r="AA6" s="62">
        <v>4136639</v>
      </c>
    </row>
    <row r="7" spans="1:27" ht="13.5">
      <c r="A7" s="249" t="s">
        <v>144</v>
      </c>
      <c r="B7" s="182"/>
      <c r="C7" s="155"/>
      <c r="D7" s="155"/>
      <c r="E7" s="59">
        <v>1356000</v>
      </c>
      <c r="F7" s="60">
        <v>1356000</v>
      </c>
      <c r="G7" s="60">
        <v>1356004</v>
      </c>
      <c r="H7" s="60">
        <v>1356004</v>
      </c>
      <c r="I7" s="60">
        <v>1356004</v>
      </c>
      <c r="J7" s="60">
        <v>1356004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1356004</v>
      </c>
      <c r="X7" s="60">
        <v>339000</v>
      </c>
      <c r="Y7" s="60">
        <v>1017004</v>
      </c>
      <c r="Z7" s="140">
        <v>300</v>
      </c>
      <c r="AA7" s="62">
        <v>1356000</v>
      </c>
    </row>
    <row r="8" spans="1:27" ht="13.5">
      <c r="A8" s="249" t="s">
        <v>145</v>
      </c>
      <c r="B8" s="182"/>
      <c r="C8" s="155">
        <v>94255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1620970</v>
      </c>
      <c r="D9" s="155"/>
      <c r="E9" s="59">
        <v>1393491</v>
      </c>
      <c r="F9" s="60">
        <v>1393491</v>
      </c>
      <c r="G9" s="60">
        <v>766181</v>
      </c>
      <c r="H9" s="60">
        <v>765149</v>
      </c>
      <c r="I9" s="60">
        <v>440779</v>
      </c>
      <c r="J9" s="60">
        <v>440779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440779</v>
      </c>
      <c r="X9" s="60">
        <v>348373</v>
      </c>
      <c r="Y9" s="60">
        <v>92406</v>
      </c>
      <c r="Z9" s="140">
        <v>26.53</v>
      </c>
      <c r="AA9" s="62">
        <v>1393491</v>
      </c>
    </row>
    <row r="10" spans="1:27" ht="13.5">
      <c r="A10" s="249" t="s">
        <v>147</v>
      </c>
      <c r="B10" s="182"/>
      <c r="C10" s="155">
        <v>541268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930613</v>
      </c>
      <c r="D11" s="155"/>
      <c r="E11" s="59">
        <v>1264629</v>
      </c>
      <c r="F11" s="60">
        <v>1264629</v>
      </c>
      <c r="G11" s="60">
        <v>954499</v>
      </c>
      <c r="H11" s="60">
        <v>844798</v>
      </c>
      <c r="I11" s="60">
        <v>892733</v>
      </c>
      <c r="J11" s="60">
        <v>892733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892733</v>
      </c>
      <c r="X11" s="60">
        <v>316157</v>
      </c>
      <c r="Y11" s="60">
        <v>576576</v>
      </c>
      <c r="Z11" s="140">
        <v>182.37</v>
      </c>
      <c r="AA11" s="62">
        <v>1264629</v>
      </c>
    </row>
    <row r="12" spans="1:27" ht="13.5">
      <c r="A12" s="250" t="s">
        <v>56</v>
      </c>
      <c r="B12" s="251"/>
      <c r="C12" s="168">
        <f aca="true" t="shared" si="0" ref="C12:Y12">SUM(C6:C11)</f>
        <v>5074143</v>
      </c>
      <c r="D12" s="168">
        <f>SUM(D6:D11)</f>
        <v>0</v>
      </c>
      <c r="E12" s="72">
        <f t="shared" si="0"/>
        <v>8150759</v>
      </c>
      <c r="F12" s="73">
        <f t="shared" si="0"/>
        <v>8150759</v>
      </c>
      <c r="G12" s="73">
        <f t="shared" si="0"/>
        <v>-955467</v>
      </c>
      <c r="H12" s="73">
        <f t="shared" si="0"/>
        <v>2967251</v>
      </c>
      <c r="I12" s="73">
        <f t="shared" si="0"/>
        <v>9682346</v>
      </c>
      <c r="J12" s="73">
        <f t="shared" si="0"/>
        <v>9682346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9682346</v>
      </c>
      <c r="X12" s="73">
        <f t="shared" si="0"/>
        <v>2037690</v>
      </c>
      <c r="Y12" s="73">
        <f t="shared" si="0"/>
        <v>7644656</v>
      </c>
      <c r="Z12" s="170">
        <f>+IF(X12&lt;&gt;0,+(Y12/X12)*100,0)</f>
        <v>375.1628559790743</v>
      </c>
      <c r="AA12" s="74">
        <f>SUM(AA6:AA11)</f>
        <v>8150759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2905674</v>
      </c>
      <c r="D15" s="155"/>
      <c r="E15" s="59"/>
      <c r="F15" s="60"/>
      <c r="G15" s="60"/>
      <c r="H15" s="60"/>
      <c r="I15" s="60">
        <v>2891966</v>
      </c>
      <c r="J15" s="60">
        <v>2891966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2891966</v>
      </c>
      <c r="X15" s="60"/>
      <c r="Y15" s="60">
        <v>2891966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4056442</v>
      </c>
      <c r="D19" s="155"/>
      <c r="E19" s="59">
        <v>3633024</v>
      </c>
      <c r="F19" s="60">
        <v>3633024</v>
      </c>
      <c r="G19" s="60">
        <v>4146170</v>
      </c>
      <c r="H19" s="60">
        <v>4146171</v>
      </c>
      <c r="I19" s="60">
        <v>4094007</v>
      </c>
      <c r="J19" s="60">
        <v>4094007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4094007</v>
      </c>
      <c r="X19" s="60">
        <v>908256</v>
      </c>
      <c r="Y19" s="60">
        <v>3185751</v>
      </c>
      <c r="Z19" s="140">
        <v>350.75</v>
      </c>
      <c r="AA19" s="62">
        <v>3633024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80429</v>
      </c>
      <c r="D22" s="155"/>
      <c r="E22" s="59">
        <v>46704</v>
      </c>
      <c r="F22" s="60">
        <v>46704</v>
      </c>
      <c r="G22" s="60">
        <v>37509</v>
      </c>
      <c r="H22" s="60">
        <v>37509</v>
      </c>
      <c r="I22" s="60">
        <v>80429</v>
      </c>
      <c r="J22" s="60">
        <v>80429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80429</v>
      </c>
      <c r="X22" s="60">
        <v>11676</v>
      </c>
      <c r="Y22" s="60">
        <v>68753</v>
      </c>
      <c r="Z22" s="140">
        <v>588.84</v>
      </c>
      <c r="AA22" s="62">
        <v>46704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7042545</v>
      </c>
      <c r="D24" s="168">
        <f>SUM(D15:D23)</f>
        <v>0</v>
      </c>
      <c r="E24" s="76">
        <f t="shared" si="1"/>
        <v>3679728</v>
      </c>
      <c r="F24" s="77">
        <f t="shared" si="1"/>
        <v>3679728</v>
      </c>
      <c r="G24" s="77">
        <f t="shared" si="1"/>
        <v>4183679</v>
      </c>
      <c r="H24" s="77">
        <f t="shared" si="1"/>
        <v>4183680</v>
      </c>
      <c r="I24" s="77">
        <f t="shared" si="1"/>
        <v>7066402</v>
      </c>
      <c r="J24" s="77">
        <f t="shared" si="1"/>
        <v>7066402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7066402</v>
      </c>
      <c r="X24" s="77">
        <f t="shared" si="1"/>
        <v>919932</v>
      </c>
      <c r="Y24" s="77">
        <f t="shared" si="1"/>
        <v>6146470</v>
      </c>
      <c r="Z24" s="212">
        <f>+IF(X24&lt;&gt;0,+(Y24/X24)*100,0)</f>
        <v>668.1439497702004</v>
      </c>
      <c r="AA24" s="79">
        <f>SUM(AA15:AA23)</f>
        <v>3679728</v>
      </c>
    </row>
    <row r="25" spans="1:27" ht="13.5">
      <c r="A25" s="250" t="s">
        <v>159</v>
      </c>
      <c r="B25" s="251"/>
      <c r="C25" s="168">
        <f aca="true" t="shared" si="2" ref="C25:Y25">+C12+C24</f>
        <v>12116688</v>
      </c>
      <c r="D25" s="168">
        <f>+D12+D24</f>
        <v>0</v>
      </c>
      <c r="E25" s="72">
        <f t="shared" si="2"/>
        <v>11830487</v>
      </c>
      <c r="F25" s="73">
        <f t="shared" si="2"/>
        <v>11830487</v>
      </c>
      <c r="G25" s="73">
        <f t="shared" si="2"/>
        <v>3228212</v>
      </c>
      <c r="H25" s="73">
        <f t="shared" si="2"/>
        <v>7150931</v>
      </c>
      <c r="I25" s="73">
        <f t="shared" si="2"/>
        <v>16748748</v>
      </c>
      <c r="J25" s="73">
        <f t="shared" si="2"/>
        <v>16748748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16748748</v>
      </c>
      <c r="X25" s="73">
        <f t="shared" si="2"/>
        <v>2957622</v>
      </c>
      <c r="Y25" s="73">
        <f t="shared" si="2"/>
        <v>13791126</v>
      </c>
      <c r="Z25" s="170">
        <f>+IF(X25&lt;&gt;0,+(Y25/X25)*100,0)</f>
        <v>466.2910270480812</v>
      </c>
      <c r="AA25" s="74">
        <f>+AA12+AA24</f>
        <v>11830487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-7828073</v>
      </c>
      <c r="H29" s="60">
        <v>-6516111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52298</v>
      </c>
      <c r="D30" s="155"/>
      <c r="E30" s="59">
        <v>78000</v>
      </c>
      <c r="F30" s="60">
        <v>78000</v>
      </c>
      <c r="G30" s="60">
        <v>82327</v>
      </c>
      <c r="H30" s="60">
        <v>82325</v>
      </c>
      <c r="I30" s="60">
        <v>52298</v>
      </c>
      <c r="J30" s="60">
        <v>52298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52298</v>
      </c>
      <c r="X30" s="60">
        <v>19500</v>
      </c>
      <c r="Y30" s="60">
        <v>32798</v>
      </c>
      <c r="Z30" s="140">
        <v>168.19</v>
      </c>
      <c r="AA30" s="62">
        <v>78000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8060073</v>
      </c>
      <c r="D32" s="155"/>
      <c r="E32" s="59">
        <v>8615521</v>
      </c>
      <c r="F32" s="60">
        <v>8615521</v>
      </c>
      <c r="G32" s="60">
        <v>6075656</v>
      </c>
      <c r="H32" s="60">
        <v>5626648</v>
      </c>
      <c r="I32" s="60">
        <v>2509091</v>
      </c>
      <c r="J32" s="60">
        <v>2509091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2509091</v>
      </c>
      <c r="X32" s="60">
        <v>2153880</v>
      </c>
      <c r="Y32" s="60">
        <v>355211</v>
      </c>
      <c r="Z32" s="140">
        <v>16.49</v>
      </c>
      <c r="AA32" s="62">
        <v>8615521</v>
      </c>
    </row>
    <row r="33" spans="1:27" ht="13.5">
      <c r="A33" s="249" t="s">
        <v>165</v>
      </c>
      <c r="B33" s="182"/>
      <c r="C33" s="155">
        <v>3278585</v>
      </c>
      <c r="D33" s="155"/>
      <c r="E33" s="59">
        <v>2264133</v>
      </c>
      <c r="F33" s="60">
        <v>2264133</v>
      </c>
      <c r="G33" s="60">
        <v>2042658</v>
      </c>
      <c r="H33" s="60">
        <v>2042658</v>
      </c>
      <c r="I33" s="60">
        <v>3055132</v>
      </c>
      <c r="J33" s="60">
        <v>3055132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3055132</v>
      </c>
      <c r="X33" s="60">
        <v>566033</v>
      </c>
      <c r="Y33" s="60">
        <v>2489099</v>
      </c>
      <c r="Z33" s="140">
        <v>439.74</v>
      </c>
      <c r="AA33" s="62">
        <v>2264133</v>
      </c>
    </row>
    <row r="34" spans="1:27" ht="13.5">
      <c r="A34" s="250" t="s">
        <v>58</v>
      </c>
      <c r="B34" s="251"/>
      <c r="C34" s="168">
        <f aca="true" t="shared" si="3" ref="C34:Y34">SUM(C29:C33)</f>
        <v>11390956</v>
      </c>
      <c r="D34" s="168">
        <f>SUM(D29:D33)</f>
        <v>0</v>
      </c>
      <c r="E34" s="72">
        <f t="shared" si="3"/>
        <v>10957654</v>
      </c>
      <c r="F34" s="73">
        <f t="shared" si="3"/>
        <v>10957654</v>
      </c>
      <c r="G34" s="73">
        <f t="shared" si="3"/>
        <v>372568</v>
      </c>
      <c r="H34" s="73">
        <f t="shared" si="3"/>
        <v>1235520</v>
      </c>
      <c r="I34" s="73">
        <f t="shared" si="3"/>
        <v>5616521</v>
      </c>
      <c r="J34" s="73">
        <f t="shared" si="3"/>
        <v>5616521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5616521</v>
      </c>
      <c r="X34" s="73">
        <f t="shared" si="3"/>
        <v>2739413</v>
      </c>
      <c r="Y34" s="73">
        <f t="shared" si="3"/>
        <v>2877108</v>
      </c>
      <c r="Z34" s="170">
        <f>+IF(X34&lt;&gt;0,+(Y34/X34)*100,0)</f>
        <v>105.0264417961074</v>
      </c>
      <c r="AA34" s="74">
        <f>SUM(AA29:AA33)</f>
        <v>10957654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105009</v>
      </c>
      <c r="D37" s="155"/>
      <c r="E37" s="59"/>
      <c r="F37" s="60"/>
      <c r="G37" s="60">
        <v>131436</v>
      </c>
      <c r="H37" s="60">
        <v>131435</v>
      </c>
      <c r="I37" s="60">
        <v>105009</v>
      </c>
      <c r="J37" s="60">
        <v>105009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105009</v>
      </c>
      <c r="X37" s="60"/>
      <c r="Y37" s="60">
        <v>105009</v>
      </c>
      <c r="Z37" s="140"/>
      <c r="AA37" s="62"/>
    </row>
    <row r="38" spans="1:27" ht="13.5">
      <c r="A38" s="249" t="s">
        <v>165</v>
      </c>
      <c r="B38" s="182"/>
      <c r="C38" s="155">
        <v>14132794</v>
      </c>
      <c r="D38" s="155"/>
      <c r="E38" s="59">
        <v>12231370</v>
      </c>
      <c r="F38" s="60">
        <v>12231370</v>
      </c>
      <c r="G38" s="60">
        <v>11030862</v>
      </c>
      <c r="H38" s="60">
        <v>11030862</v>
      </c>
      <c r="I38" s="60">
        <v>13801271</v>
      </c>
      <c r="J38" s="60">
        <v>13801271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13801271</v>
      </c>
      <c r="X38" s="60">
        <v>3057843</v>
      </c>
      <c r="Y38" s="60">
        <v>10743428</v>
      </c>
      <c r="Z38" s="140">
        <v>351.34</v>
      </c>
      <c r="AA38" s="62">
        <v>12231370</v>
      </c>
    </row>
    <row r="39" spans="1:27" ht="13.5">
      <c r="A39" s="250" t="s">
        <v>59</v>
      </c>
      <c r="B39" s="253"/>
      <c r="C39" s="168">
        <f aca="true" t="shared" si="4" ref="C39:Y39">SUM(C37:C38)</f>
        <v>14237803</v>
      </c>
      <c r="D39" s="168">
        <f>SUM(D37:D38)</f>
        <v>0</v>
      </c>
      <c r="E39" s="76">
        <f t="shared" si="4"/>
        <v>12231370</v>
      </c>
      <c r="F39" s="77">
        <f t="shared" si="4"/>
        <v>12231370</v>
      </c>
      <c r="G39" s="77">
        <f t="shared" si="4"/>
        <v>11162298</v>
      </c>
      <c r="H39" s="77">
        <f t="shared" si="4"/>
        <v>11162297</v>
      </c>
      <c r="I39" s="77">
        <f t="shared" si="4"/>
        <v>13906280</v>
      </c>
      <c r="J39" s="77">
        <f t="shared" si="4"/>
        <v>13906280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13906280</v>
      </c>
      <c r="X39" s="77">
        <f t="shared" si="4"/>
        <v>3057843</v>
      </c>
      <c r="Y39" s="77">
        <f t="shared" si="4"/>
        <v>10848437</v>
      </c>
      <c r="Z39" s="212">
        <f>+IF(X39&lt;&gt;0,+(Y39/X39)*100,0)</f>
        <v>354.77416597254995</v>
      </c>
      <c r="AA39" s="79">
        <f>SUM(AA37:AA38)</f>
        <v>12231370</v>
      </c>
    </row>
    <row r="40" spans="1:27" ht="13.5">
      <c r="A40" s="250" t="s">
        <v>167</v>
      </c>
      <c r="B40" s="251"/>
      <c r="C40" s="168">
        <f aca="true" t="shared" si="5" ref="C40:Y40">+C34+C39</f>
        <v>25628759</v>
      </c>
      <c r="D40" s="168">
        <f>+D34+D39</f>
        <v>0</v>
      </c>
      <c r="E40" s="72">
        <f t="shared" si="5"/>
        <v>23189024</v>
      </c>
      <c r="F40" s="73">
        <f t="shared" si="5"/>
        <v>23189024</v>
      </c>
      <c r="G40" s="73">
        <f t="shared" si="5"/>
        <v>11534866</v>
      </c>
      <c r="H40" s="73">
        <f t="shared" si="5"/>
        <v>12397817</v>
      </c>
      <c r="I40" s="73">
        <f t="shared" si="5"/>
        <v>19522801</v>
      </c>
      <c r="J40" s="73">
        <f t="shared" si="5"/>
        <v>19522801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19522801</v>
      </c>
      <c r="X40" s="73">
        <f t="shared" si="5"/>
        <v>5797256</v>
      </c>
      <c r="Y40" s="73">
        <f t="shared" si="5"/>
        <v>13725545</v>
      </c>
      <c r="Z40" s="170">
        <f>+IF(X40&lt;&gt;0,+(Y40/X40)*100,0)</f>
        <v>236.7593392460157</v>
      </c>
      <c r="AA40" s="74">
        <f>+AA34+AA39</f>
        <v>23189024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-13512071</v>
      </c>
      <c r="D42" s="257">
        <f>+D25-D40</f>
        <v>0</v>
      </c>
      <c r="E42" s="258">
        <f t="shared" si="6"/>
        <v>-11358537</v>
      </c>
      <c r="F42" s="259">
        <f t="shared" si="6"/>
        <v>-11358537</v>
      </c>
      <c r="G42" s="259">
        <f t="shared" si="6"/>
        <v>-8306654</v>
      </c>
      <c r="H42" s="259">
        <f t="shared" si="6"/>
        <v>-5246886</v>
      </c>
      <c r="I42" s="259">
        <f t="shared" si="6"/>
        <v>-2774053</v>
      </c>
      <c r="J42" s="259">
        <f t="shared" si="6"/>
        <v>-2774053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-2774053</v>
      </c>
      <c r="X42" s="259">
        <f t="shared" si="6"/>
        <v>-2839634</v>
      </c>
      <c r="Y42" s="259">
        <f t="shared" si="6"/>
        <v>65581</v>
      </c>
      <c r="Z42" s="260">
        <f>+IF(X42&lt;&gt;0,+(Y42/X42)*100,0)</f>
        <v>-2.3094877720156894</v>
      </c>
      <c r="AA42" s="261">
        <f>+AA25-AA40</f>
        <v>-11358537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-13512071</v>
      </c>
      <c r="D45" s="155"/>
      <c r="E45" s="59">
        <v>-11358537</v>
      </c>
      <c r="F45" s="60">
        <v>-11358537</v>
      </c>
      <c r="G45" s="60">
        <v>-8463125</v>
      </c>
      <c r="H45" s="60">
        <v>-5403357</v>
      </c>
      <c r="I45" s="60">
        <v>-2774053</v>
      </c>
      <c r="J45" s="60">
        <v>-2774053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-2774053</v>
      </c>
      <c r="X45" s="60">
        <v>-2839634</v>
      </c>
      <c r="Y45" s="60">
        <v>65581</v>
      </c>
      <c r="Z45" s="139">
        <v>-2.31</v>
      </c>
      <c r="AA45" s="62">
        <v>-11358537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156471</v>
      </c>
      <c r="H46" s="60">
        <v>156471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-13512071</v>
      </c>
      <c r="D48" s="217">
        <f>SUM(D45:D47)</f>
        <v>0</v>
      </c>
      <c r="E48" s="264">
        <f t="shared" si="7"/>
        <v>-11358537</v>
      </c>
      <c r="F48" s="219">
        <f t="shared" si="7"/>
        <v>-11358537</v>
      </c>
      <c r="G48" s="219">
        <f t="shared" si="7"/>
        <v>-8306654</v>
      </c>
      <c r="H48" s="219">
        <f t="shared" si="7"/>
        <v>-5246886</v>
      </c>
      <c r="I48" s="219">
        <f t="shared" si="7"/>
        <v>-2774053</v>
      </c>
      <c r="J48" s="219">
        <f t="shared" si="7"/>
        <v>-2774053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-2774053</v>
      </c>
      <c r="X48" s="219">
        <f t="shared" si="7"/>
        <v>-2839634</v>
      </c>
      <c r="Y48" s="219">
        <f t="shared" si="7"/>
        <v>65581</v>
      </c>
      <c r="Z48" s="265">
        <f>+IF(X48&lt;&gt;0,+(Y48/X48)*100,0)</f>
        <v>-2.3094877720156894</v>
      </c>
      <c r="AA48" s="232">
        <f>SUM(AA45:AA47)</f>
        <v>-11358537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4489620</v>
      </c>
      <c r="D6" s="155"/>
      <c r="E6" s="59">
        <v>4214420</v>
      </c>
      <c r="F6" s="60">
        <v>4214420</v>
      </c>
      <c r="G6" s="60">
        <v>396518</v>
      </c>
      <c r="H6" s="60">
        <v>501470</v>
      </c>
      <c r="I6" s="60">
        <v>361879</v>
      </c>
      <c r="J6" s="60">
        <v>1259867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1259867</v>
      </c>
      <c r="X6" s="60">
        <v>1039374</v>
      </c>
      <c r="Y6" s="60">
        <v>220493</v>
      </c>
      <c r="Z6" s="140">
        <v>21.21</v>
      </c>
      <c r="AA6" s="62">
        <v>4214420</v>
      </c>
    </row>
    <row r="7" spans="1:27" ht="13.5">
      <c r="A7" s="249" t="s">
        <v>178</v>
      </c>
      <c r="B7" s="182"/>
      <c r="C7" s="155">
        <v>44703391</v>
      </c>
      <c r="D7" s="155"/>
      <c r="E7" s="59">
        <v>48936268</v>
      </c>
      <c r="F7" s="60">
        <v>48936268</v>
      </c>
      <c r="G7" s="60">
        <v>10032389</v>
      </c>
      <c r="H7" s="60">
        <v>7036713</v>
      </c>
      <c r="I7" s="60">
        <v>4848341</v>
      </c>
      <c r="J7" s="60">
        <v>21917443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21917443</v>
      </c>
      <c r="X7" s="60">
        <v>11829000</v>
      </c>
      <c r="Y7" s="60">
        <v>10088443</v>
      </c>
      <c r="Z7" s="140">
        <v>85.29</v>
      </c>
      <c r="AA7" s="62">
        <v>48936268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98956</v>
      </c>
      <c r="D9" s="155"/>
      <c r="E9" s="59">
        <v>114996</v>
      </c>
      <c r="F9" s="60">
        <v>114996</v>
      </c>
      <c r="G9" s="60">
        <v>10864</v>
      </c>
      <c r="H9" s="60">
        <v>19190</v>
      </c>
      <c r="I9" s="60">
        <v>16781</v>
      </c>
      <c r="J9" s="60">
        <v>46835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46835</v>
      </c>
      <c r="X9" s="60">
        <v>28749</v>
      </c>
      <c r="Y9" s="60">
        <v>18086</v>
      </c>
      <c r="Z9" s="140">
        <v>62.91</v>
      </c>
      <c r="AA9" s="62">
        <v>114996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-46206102</v>
      </c>
      <c r="D12" s="155"/>
      <c r="E12" s="59">
        <v>-48310521</v>
      </c>
      <c r="F12" s="60">
        <v>-48310521</v>
      </c>
      <c r="G12" s="60">
        <v>-6784311</v>
      </c>
      <c r="H12" s="60">
        <v>-4798334</v>
      </c>
      <c r="I12" s="60">
        <v>-3531553</v>
      </c>
      <c r="J12" s="60">
        <v>-15114198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-15114198</v>
      </c>
      <c r="X12" s="60">
        <v>-12088914</v>
      </c>
      <c r="Y12" s="60">
        <v>-3025284</v>
      </c>
      <c r="Z12" s="140">
        <v>25.03</v>
      </c>
      <c r="AA12" s="62">
        <v>-48310521</v>
      </c>
    </row>
    <row r="13" spans="1:27" ht="13.5">
      <c r="A13" s="249" t="s">
        <v>40</v>
      </c>
      <c r="B13" s="182"/>
      <c r="C13" s="155">
        <v>-844938</v>
      </c>
      <c r="D13" s="155"/>
      <c r="E13" s="59">
        <v>-886583</v>
      </c>
      <c r="F13" s="60">
        <v>-886583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-228750</v>
      </c>
      <c r="Y13" s="60">
        <v>228750</v>
      </c>
      <c r="Z13" s="140">
        <v>-100</v>
      </c>
      <c r="AA13" s="62">
        <v>-886583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2240927</v>
      </c>
      <c r="D15" s="168">
        <f>SUM(D6:D14)</f>
        <v>0</v>
      </c>
      <c r="E15" s="72">
        <f t="shared" si="0"/>
        <v>4068580</v>
      </c>
      <c r="F15" s="73">
        <f t="shared" si="0"/>
        <v>4068580</v>
      </c>
      <c r="G15" s="73">
        <f t="shared" si="0"/>
        <v>3655460</v>
      </c>
      <c r="H15" s="73">
        <f t="shared" si="0"/>
        <v>2759039</v>
      </c>
      <c r="I15" s="73">
        <f t="shared" si="0"/>
        <v>1695448</v>
      </c>
      <c r="J15" s="73">
        <f t="shared" si="0"/>
        <v>8109947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8109947</v>
      </c>
      <c r="X15" s="73">
        <f t="shared" si="0"/>
        <v>579459</v>
      </c>
      <c r="Y15" s="73">
        <f t="shared" si="0"/>
        <v>7530488</v>
      </c>
      <c r="Z15" s="170">
        <f>+IF(X15&lt;&gt;0,+(Y15/X15)*100,0)</f>
        <v>1299.5721871607827</v>
      </c>
      <c r="AA15" s="74">
        <f>SUM(AA6:AA14)</f>
        <v>4068580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156471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-192156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-53842</v>
      </c>
      <c r="D24" s="155"/>
      <c r="E24" s="59">
        <v>-330000</v>
      </c>
      <c r="F24" s="60">
        <v>-330000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-330000</v>
      </c>
    </row>
    <row r="25" spans="1:27" ht="13.5">
      <c r="A25" s="250" t="s">
        <v>191</v>
      </c>
      <c r="B25" s="251"/>
      <c r="C25" s="168">
        <f aca="true" t="shared" si="1" ref="C25:Y25">SUM(C19:C24)</f>
        <v>-89527</v>
      </c>
      <c r="D25" s="168">
        <f>SUM(D19:D24)</f>
        <v>0</v>
      </c>
      <c r="E25" s="72">
        <f t="shared" si="1"/>
        <v>-330000</v>
      </c>
      <c r="F25" s="73">
        <f t="shared" si="1"/>
        <v>-330000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-330000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-2000</v>
      </c>
      <c r="F33" s="60">
        <v>-2000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-2000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-2000</v>
      </c>
      <c r="F34" s="73">
        <f t="shared" si="2"/>
        <v>-2000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2151400</v>
      </c>
      <c r="D36" s="153">
        <f>+D15+D25+D34</f>
        <v>0</v>
      </c>
      <c r="E36" s="99">
        <f t="shared" si="3"/>
        <v>3736580</v>
      </c>
      <c r="F36" s="100">
        <f t="shared" si="3"/>
        <v>3736580</v>
      </c>
      <c r="G36" s="100">
        <f t="shared" si="3"/>
        <v>3655460</v>
      </c>
      <c r="H36" s="100">
        <f t="shared" si="3"/>
        <v>2759039</v>
      </c>
      <c r="I36" s="100">
        <f t="shared" si="3"/>
        <v>1695448</v>
      </c>
      <c r="J36" s="100">
        <f t="shared" si="3"/>
        <v>8109947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8109947</v>
      </c>
      <c r="X36" s="100">
        <f t="shared" si="3"/>
        <v>579459</v>
      </c>
      <c r="Y36" s="100">
        <f t="shared" si="3"/>
        <v>7530488</v>
      </c>
      <c r="Z36" s="137">
        <f>+IF(X36&lt;&gt;0,+(Y36/X36)*100,0)</f>
        <v>1299.5721871607827</v>
      </c>
      <c r="AA36" s="102">
        <f>+AA15+AA25+AA34</f>
        <v>3736580</v>
      </c>
    </row>
    <row r="37" spans="1:27" ht="13.5">
      <c r="A37" s="249" t="s">
        <v>199</v>
      </c>
      <c r="B37" s="182"/>
      <c r="C37" s="153">
        <v>-264336</v>
      </c>
      <c r="D37" s="153"/>
      <c r="E37" s="99">
        <v>1756770</v>
      </c>
      <c r="F37" s="100">
        <v>1756770</v>
      </c>
      <c r="G37" s="100">
        <v>523643</v>
      </c>
      <c r="H37" s="100">
        <v>4179103</v>
      </c>
      <c r="I37" s="100">
        <v>6938142</v>
      </c>
      <c r="J37" s="100">
        <v>523643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523643</v>
      </c>
      <c r="X37" s="100">
        <v>1756770</v>
      </c>
      <c r="Y37" s="100">
        <v>-1233127</v>
      </c>
      <c r="Z37" s="137">
        <v>-70.19</v>
      </c>
      <c r="AA37" s="102">
        <v>1756770</v>
      </c>
    </row>
    <row r="38" spans="1:27" ht="13.5">
      <c r="A38" s="269" t="s">
        <v>200</v>
      </c>
      <c r="B38" s="256"/>
      <c r="C38" s="257">
        <v>1887064</v>
      </c>
      <c r="D38" s="257"/>
      <c r="E38" s="258">
        <v>5493351</v>
      </c>
      <c r="F38" s="259">
        <v>5493351</v>
      </c>
      <c r="G38" s="259">
        <v>4179103</v>
      </c>
      <c r="H38" s="259">
        <v>6938142</v>
      </c>
      <c r="I38" s="259">
        <v>8633590</v>
      </c>
      <c r="J38" s="259">
        <v>8633590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8633590</v>
      </c>
      <c r="X38" s="259">
        <v>2336230</v>
      </c>
      <c r="Y38" s="259">
        <v>6297360</v>
      </c>
      <c r="Z38" s="260">
        <v>269.55</v>
      </c>
      <c r="AA38" s="261">
        <v>5493351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53842</v>
      </c>
      <c r="D5" s="200">
        <f t="shared" si="0"/>
        <v>0</v>
      </c>
      <c r="E5" s="106">
        <f t="shared" si="0"/>
        <v>330000</v>
      </c>
      <c r="F5" s="106">
        <f t="shared" si="0"/>
        <v>330000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82500</v>
      </c>
      <c r="Y5" s="106">
        <f t="shared" si="0"/>
        <v>-82500</v>
      </c>
      <c r="Z5" s="201">
        <f>+IF(X5&lt;&gt;0,+(Y5/X5)*100,0)</f>
        <v>-100</v>
      </c>
      <c r="AA5" s="199">
        <f>SUM(AA11:AA18)</f>
        <v>330000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53842</v>
      </c>
      <c r="D15" s="156"/>
      <c r="E15" s="60">
        <v>330000</v>
      </c>
      <c r="F15" s="60">
        <v>330000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82500</v>
      </c>
      <c r="Y15" s="60">
        <v>-82500</v>
      </c>
      <c r="Z15" s="140">
        <v>-100</v>
      </c>
      <c r="AA15" s="155">
        <v>330000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53842</v>
      </c>
      <c r="D45" s="129">
        <f t="shared" si="7"/>
        <v>0</v>
      </c>
      <c r="E45" s="54">
        <f t="shared" si="7"/>
        <v>330000</v>
      </c>
      <c r="F45" s="54">
        <f t="shared" si="7"/>
        <v>330000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82500</v>
      </c>
      <c r="Y45" s="54">
        <f t="shared" si="7"/>
        <v>-82500</v>
      </c>
      <c r="Z45" s="184">
        <f t="shared" si="5"/>
        <v>-100</v>
      </c>
      <c r="AA45" s="130">
        <f t="shared" si="8"/>
        <v>330000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53842</v>
      </c>
      <c r="D49" s="218">
        <f t="shared" si="9"/>
        <v>0</v>
      </c>
      <c r="E49" s="220">
        <f t="shared" si="9"/>
        <v>330000</v>
      </c>
      <c r="F49" s="220">
        <f t="shared" si="9"/>
        <v>330000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82500</v>
      </c>
      <c r="Y49" s="220">
        <f t="shared" si="9"/>
        <v>-82500</v>
      </c>
      <c r="Z49" s="221">
        <f t="shared" si="5"/>
        <v>-100</v>
      </c>
      <c r="AA49" s="222">
        <f>SUM(AA41:AA48)</f>
        <v>330000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68500</v>
      </c>
      <c r="F51" s="54">
        <f t="shared" si="10"/>
        <v>68500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17125</v>
      </c>
      <c r="Y51" s="54">
        <f t="shared" si="10"/>
        <v>-17125</v>
      </c>
      <c r="Z51" s="184">
        <f>+IF(X51&lt;&gt;0,+(Y51/X51)*100,0)</f>
        <v>-100</v>
      </c>
      <c r="AA51" s="130">
        <f>SUM(AA57:AA61)</f>
        <v>68500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68500</v>
      </c>
      <c r="F61" s="60">
        <v>68500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17125</v>
      </c>
      <c r="Y61" s="60">
        <v>-17125</v>
      </c>
      <c r="Z61" s="140">
        <v>-100</v>
      </c>
      <c r="AA61" s="155">
        <v>68500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68500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94010</v>
      </c>
      <c r="H68" s="60">
        <v>751</v>
      </c>
      <c r="I68" s="60">
        <v>355</v>
      </c>
      <c r="J68" s="60">
        <v>95116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95116</v>
      </c>
      <c r="X68" s="60"/>
      <c r="Y68" s="60">
        <v>95116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68500</v>
      </c>
      <c r="F69" s="220">
        <f t="shared" si="12"/>
        <v>0</v>
      </c>
      <c r="G69" s="220">
        <f t="shared" si="12"/>
        <v>94010</v>
      </c>
      <c r="H69" s="220">
        <f t="shared" si="12"/>
        <v>751</v>
      </c>
      <c r="I69" s="220">
        <f t="shared" si="12"/>
        <v>355</v>
      </c>
      <c r="J69" s="220">
        <f t="shared" si="12"/>
        <v>95116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95116</v>
      </c>
      <c r="X69" s="220">
        <f t="shared" si="12"/>
        <v>0</v>
      </c>
      <c r="Y69" s="220">
        <f t="shared" si="12"/>
        <v>95116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53842</v>
      </c>
      <c r="D40" s="344">
        <f t="shared" si="9"/>
        <v>0</v>
      </c>
      <c r="E40" s="343">
        <f t="shared" si="9"/>
        <v>330000</v>
      </c>
      <c r="F40" s="345">
        <f t="shared" si="9"/>
        <v>330000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82500</v>
      </c>
      <c r="Y40" s="345">
        <f t="shared" si="9"/>
        <v>-82500</v>
      </c>
      <c r="Z40" s="336">
        <f>+IF(X40&lt;&gt;0,+(Y40/X40)*100,0)</f>
        <v>-100</v>
      </c>
      <c r="AA40" s="350">
        <f>SUM(AA41:AA49)</f>
        <v>330000</v>
      </c>
    </row>
    <row r="41" spans="1:27" ht="13.5">
      <c r="A41" s="361" t="s">
        <v>247</v>
      </c>
      <c r="B41" s="142"/>
      <c r="C41" s="362"/>
      <c r="D41" s="363"/>
      <c r="E41" s="362">
        <v>280000</v>
      </c>
      <c r="F41" s="364">
        <v>280000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70000</v>
      </c>
      <c r="Y41" s="364">
        <v>-70000</v>
      </c>
      <c r="Z41" s="365">
        <v>-100</v>
      </c>
      <c r="AA41" s="366">
        <v>280000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24587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29255</v>
      </c>
      <c r="D44" s="368"/>
      <c r="E44" s="54">
        <v>50000</v>
      </c>
      <c r="F44" s="53">
        <v>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12500</v>
      </c>
      <c r="Y44" s="53">
        <v>-12500</v>
      </c>
      <c r="Z44" s="94">
        <v>-100</v>
      </c>
      <c r="AA44" s="95">
        <v>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53842</v>
      </c>
      <c r="D60" s="346">
        <f t="shared" si="14"/>
        <v>0</v>
      </c>
      <c r="E60" s="219">
        <f t="shared" si="14"/>
        <v>330000</v>
      </c>
      <c r="F60" s="264">
        <f t="shared" si="14"/>
        <v>330000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82500</v>
      </c>
      <c r="Y60" s="264">
        <f t="shared" si="14"/>
        <v>-82500</v>
      </c>
      <c r="Z60" s="337">
        <f>+IF(X60&lt;&gt;0,+(Y60/X60)*100,0)</f>
        <v>-100</v>
      </c>
      <c r="AA60" s="232">
        <f>+AA57+AA54+AA51+AA40+AA37+AA34+AA22+AA5</f>
        <v>330000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2013-11-06T10:46:50Z</dcterms:created>
  <dcterms:modified xsi:type="dcterms:W3CDTF">2013-11-06T10:46:53Z</dcterms:modified>
  <cp:category/>
  <cp:version/>
  <cp:contentType/>
  <cp:contentStatus/>
</cp:coreProperties>
</file>