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<sst xmlns="http://schemas.openxmlformats.org/spreadsheetml/2006/main" count="855" uniqueCount="302">
  <si>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Namakwa(DC6)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</si>
  <si>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</si>
  <si>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</si>
  <si>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</si>
  <si>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</si>
  <si>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</si>
  <si>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</si>
  <si>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</si>
  <si>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</si>
  <si>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</si>
  <si>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</si>
  <si>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</si>
  <si>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</si>
  <si>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</si>
  <si>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</si>
  <si>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</si>
  <si>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</si>
  <si>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</si>
  <si>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</si>
  <si>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</si>
  <si>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</si>
  <si>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</si>
  <si>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</si>
  <si>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</si>
  <si>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</si>
  <si>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</si>
  <si>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</si>
  <si>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</si>
  <si>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</si>
  <si>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</si>
  <si>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</si>
  <si>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</si>
  <si>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</si>
  <si>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</si>
  <si>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</si>
  <si>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</si>
  <si>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</si>
  <si>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</si>
  <si>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</si>
  <si>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</si>
  <si>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</si>
  <si>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</si>
  <si>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</si>
  <si>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</si>
  <si>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</si>
  <si>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</si>
  <si>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</si>
  <si>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</si>
  <si>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</si>
  <si>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</si>
  <si>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</si>
  <si>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</si>
  <si>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</si>
  <si>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</si>
  <si>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</si>
  <si>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</si>
  <si>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</si>
  <si>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</si>
  <si>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</si>
  <si>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</si>
  <si>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</si>
  <si>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</si>
  <si>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</si>
  <si>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</si>
  <si>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</si>
  <si>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</si>
  <si>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</si>
  <si>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</si>
  <si>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</si>
  <si>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</si>
  <si>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Namakwa(DC6)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</si>
  <si>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</si>
  <si>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</si>
  <si>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</si>
  <si>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</si>
  <si>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</si>
  <si>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</si>
  <si>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</si>
  <si>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</si>
  <si>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</si>
  <si>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</si>
  <si>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</si>
  <si>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</si>
  <si>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</si>
  <si>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</si>
  <si>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</si>
  <si>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</si>
  <si>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</si>
  <si>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</si>
  <si>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</si>
  <si>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</si>
  <si>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</si>
  <si>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</si>
  <si>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</si>
  <si>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</si>
  <si>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</si>
  <si>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</si>
  <si>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</si>
  <si>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</si>
  <si>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</si>
  <si>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Namakwa(DC6)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</si>
  <si>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</si>
  <si>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</si>
  <si>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</si>
  <si>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</si>
  <si>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</si>
  <si>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</si>
  <si>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</si>
  <si>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</si>
  <si>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</si>
  <si>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</si>
  <si>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</si>
  <si>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</si>
  <si>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</si>
  <si>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</si>
  <si>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</si>
  <si>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</si>
  <si>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</si>
  <si>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</si>
  <si>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</si>
  <si>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</si>
  <si>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</si>
  <si>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</si>
  <si>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</si>
  <si>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</si>
  <si>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</si>
  <si>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</si>
  <si>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</si>
  <si>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</si>
  <si>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Namakwa(DC6)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</si>
  <si>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</si>
  <si>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</si>
  <si>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</si>
  <si>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</si>
  <si>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</si>
  <si>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</si>
  <si>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</si>
  <si>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</si>
  <si>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</si>
  <si>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</si>
  <si>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Namakwa(DC6)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</si>
  <si>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</si>
  <si>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</si>
  <si>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</si>
  <si>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</si>
  <si>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</si>
  <si>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</si>
  <si>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</si>
  <si>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</si>
  <si>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</si>
  <si>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</si>
  <si>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</si>
  <si>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</si>
  <si>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</si>
  <si>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</si>
  <si>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</si>
  <si>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</si>
  <si>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</si>
  <si>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</si>
  <si>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</si>
  <si>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</si>
  <si>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</si>
  <si>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</si>
  <si>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</si>
  <si>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</si>
  <si>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</si>
  <si>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</si>
  <si>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</si>
  <si>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</si>
  <si>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</si>
  <si>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</si>
  <si>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</si>
  <si>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</si>
  <si>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</si>
  <si>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Namakwa(DC6)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</si>
  <si>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</si>
  <si>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</si>
  <si>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</si>
  <si>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</si>
  <si>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</si>
  <si>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</si>
  <si>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</si>
  <si>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</si>
  <si>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</si>
  <si>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</si>
  <si>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</si>
  <si>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</si>
  <si>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</si>
  <si>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</si>
  <si>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</si>
  <si>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</si>
  <si>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</si>
  <si>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</si>
  <si>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</si>
  <si>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</si>
  <si>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</si>
  <si>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</si>
  <si>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</si>
  <si>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</si>
  <si>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</si>
  <si>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</si>
  <si>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Namakwa(DC6)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</si>
  <si>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</si>
  <si>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</si>
  <si>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</si>
  <si>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</si>
  <si>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</si>
  <si>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</si>
  <si>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</si>
  <si>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</si>
  <si>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</si>
  <si>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</si>
  <si>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</si>
  <si>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</si>
  <si>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</si>
  <si>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</si>
  <si>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</si>
  <si>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</si>
  <si>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</si>
  <si>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</si>
  <si>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</si>
  <si>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</si>
  <si>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</si>
  <si>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</si>
  <si>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</si>
  <si>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</si>
  <si>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Namakwa(DC6)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</si>
  <si>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</si>
  <si>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</si>
  <si>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</si>
  <si>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</si>
  <si>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</si>
  <si>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</si>
  <si>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</si>
  <si>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</si>
  <si>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</si>
  <si>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</si>
  <si>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</si>
  <si>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</si>
  <si>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</si>
  <si>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</si>
  <si>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</si>
  <si>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</si>
  <si>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</si>
  <si>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</si>
  <si>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</si>
  <si>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</si>
  <si>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</si>
  <si>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</si>
  <si>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</si>
  <si>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</si>
  <si>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</si>
  <si>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</si>
  <si>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</si>
  <si>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</si>
  <si>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</si>
  <si>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</si>
  <si>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</si>
  <si>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</si>
  <si>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</si>
  <si>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</si>
  <si>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</si>
  <si>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Namakwa(DC6)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</si>
  <si>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</si>
  <si>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</si>
  <si>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Northern Cape: Namakwa(DC6)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</si>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</sst>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1450000</v>
      </c>
      <c r="E7" s="60">
        <v>1450000</v>
      </c>
      <c r="F7" s="60">
        <v>30531</v>
      </c>
      <c r="G7" s="60">
        <v>56544</v>
      </c>
      <c r="H7" s="60">
        <v>44693</v>
      </c>
      <c r="I7" s="60">
        <v>131768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131768</v>
      </c>
      <c r="W7" s="60">
        <v>362500</v>
      </c>
      <c r="X7" s="60">
        <v>-230732</v>
      </c>
      <c r="Y7" s="61">
        <v>-63.65</v>
      </c>
      <c r="Z7" s="62">
        <v>1450000</v>
      </c>
    </row>
    <row r="8" spans="1:26" ht="13.5">
      <c r="A8" s="58" t="s">
        <v>34</v>
      </c>
      <c r="B8" s="19">
        <v>0</v>
      </c>
      <c r="C8" s="19">
        <v>0</v>
      </c>
      <c r="D8" s="59">
        <v>60767667</v>
      </c>
      <c r="E8" s="60">
        <v>60767667</v>
      </c>
      <c r="F8" s="60">
        <v>14211710</v>
      </c>
      <c r="G8" s="60">
        <v>845937</v>
      </c>
      <c r="H8" s="60">
        <v>608223</v>
      </c>
      <c r="I8" s="60">
        <v>15665870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15665870</v>
      </c>
      <c r="W8" s="60">
        <v>15191917</v>
      </c>
      <c r="X8" s="60">
        <v>473953</v>
      </c>
      <c r="Y8" s="61">
        <v>3.12</v>
      </c>
      <c r="Z8" s="62">
        <v>60767667</v>
      </c>
    </row>
    <row r="9" spans="1:26" ht="13.5">
      <c r="A9" s="58" t="s">
        <v>35</v>
      </c>
      <c r="B9" s="19">
        <v>0</v>
      </c>
      <c r="C9" s="19">
        <v>0</v>
      </c>
      <c r="D9" s="59">
        <v>16313936</v>
      </c>
      <c r="E9" s="60">
        <v>16313936</v>
      </c>
      <c r="F9" s="60">
        <v>534780</v>
      </c>
      <c r="G9" s="60">
        <v>-388368</v>
      </c>
      <c r="H9" s="60">
        <v>440376</v>
      </c>
      <c r="I9" s="60">
        <v>586788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586788</v>
      </c>
      <c r="W9" s="60">
        <v>4078484</v>
      </c>
      <c r="X9" s="60">
        <v>-3491696</v>
      </c>
      <c r="Y9" s="61">
        <v>-85.61</v>
      </c>
      <c r="Z9" s="62">
        <v>16313936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78531603</v>
      </c>
      <c r="E10" s="66">
        <f t="shared" si="0"/>
        <v>78531603</v>
      </c>
      <c r="F10" s="66">
        <f t="shared" si="0"/>
        <v>14777021</v>
      </c>
      <c r="G10" s="66">
        <f t="shared" si="0"/>
        <v>514113</v>
      </c>
      <c r="H10" s="66">
        <f t="shared" si="0"/>
        <v>1093292</v>
      </c>
      <c r="I10" s="66">
        <f t="shared" si="0"/>
        <v>16384426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16384426</v>
      </c>
      <c r="W10" s="66">
        <f t="shared" si="0"/>
        <v>19632901</v>
      </c>
      <c r="X10" s="66">
        <f t="shared" si="0"/>
        <v>-3248475</v>
      </c>
      <c r="Y10" s="67">
        <f>+IF(W10&lt;&gt;0,(X10/W10)*100,0)</f>
        <v>-16.546077423810164</v>
      </c>
      <c r="Z10" s="68">
        <f t="shared" si="0"/>
        <v>78531603</v>
      </c>
    </row>
    <row r="11" spans="1:26" ht="13.5">
      <c r="A11" s="58" t="s">
        <v>37</v>
      </c>
      <c r="B11" s="19">
        <v>0</v>
      </c>
      <c r="C11" s="19">
        <v>0</v>
      </c>
      <c r="D11" s="59">
        <v>32728368</v>
      </c>
      <c r="E11" s="60">
        <v>32728368</v>
      </c>
      <c r="F11" s="60">
        <v>2273086</v>
      </c>
      <c r="G11" s="60">
        <v>1932141</v>
      </c>
      <c r="H11" s="60">
        <v>2115632</v>
      </c>
      <c r="I11" s="60">
        <v>6320859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6320859</v>
      </c>
      <c r="W11" s="60">
        <v>8182092</v>
      </c>
      <c r="X11" s="60">
        <v>-1861233</v>
      </c>
      <c r="Y11" s="61">
        <v>-22.75</v>
      </c>
      <c r="Z11" s="62">
        <v>32728368</v>
      </c>
    </row>
    <row r="12" spans="1:26" ht="13.5">
      <c r="A12" s="58" t="s">
        <v>38</v>
      </c>
      <c r="B12" s="19">
        <v>0</v>
      </c>
      <c r="C12" s="19">
        <v>0</v>
      </c>
      <c r="D12" s="59">
        <v>2433578</v>
      </c>
      <c r="E12" s="60">
        <v>2433578</v>
      </c>
      <c r="F12" s="60">
        <v>155604</v>
      </c>
      <c r="G12" s="60">
        <v>194212</v>
      </c>
      <c r="H12" s="60">
        <v>195844</v>
      </c>
      <c r="I12" s="60">
        <v>545660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545660</v>
      </c>
      <c r="W12" s="60">
        <v>608395</v>
      </c>
      <c r="X12" s="60">
        <v>-62735</v>
      </c>
      <c r="Y12" s="61">
        <v>-10.31</v>
      </c>
      <c r="Z12" s="62">
        <v>2433578</v>
      </c>
    </row>
    <row r="13" spans="1:26" ht="13.5">
      <c r="A13" s="58" t="s">
        <v>278</v>
      </c>
      <c r="B13" s="19">
        <v>0</v>
      </c>
      <c r="C13" s="19">
        <v>0</v>
      </c>
      <c r="D13" s="59">
        <v>1951200</v>
      </c>
      <c r="E13" s="60">
        <v>1951200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487800</v>
      </c>
      <c r="X13" s="60">
        <v>-487800</v>
      </c>
      <c r="Y13" s="61">
        <v>-100</v>
      </c>
      <c r="Z13" s="62">
        <v>1951200</v>
      </c>
    </row>
    <row r="14" spans="1:26" ht="13.5">
      <c r="A14" s="58" t="s">
        <v>40</v>
      </c>
      <c r="B14" s="19">
        <v>0</v>
      </c>
      <c r="C14" s="19">
        <v>0</v>
      </c>
      <c r="D14" s="59">
        <v>1171597</v>
      </c>
      <c r="E14" s="60">
        <v>1171597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292899</v>
      </c>
      <c r="X14" s="60">
        <v>-292899</v>
      </c>
      <c r="Y14" s="61">
        <v>-100</v>
      </c>
      <c r="Z14" s="62">
        <v>1171597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10975000</v>
      </c>
      <c r="E16" s="60">
        <v>10975000</v>
      </c>
      <c r="F16" s="60">
        <v>0</v>
      </c>
      <c r="G16" s="60">
        <v>202455</v>
      </c>
      <c r="H16" s="60">
        <v>0</v>
      </c>
      <c r="I16" s="60">
        <v>202455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202455</v>
      </c>
      <c r="W16" s="60">
        <v>2743750</v>
      </c>
      <c r="X16" s="60">
        <v>-2541295</v>
      </c>
      <c r="Y16" s="61">
        <v>-92.62</v>
      </c>
      <c r="Z16" s="62">
        <v>10975000</v>
      </c>
    </row>
    <row r="17" spans="1:26" ht="13.5">
      <c r="A17" s="58" t="s">
        <v>43</v>
      </c>
      <c r="B17" s="19">
        <v>0</v>
      </c>
      <c r="C17" s="19">
        <v>0</v>
      </c>
      <c r="D17" s="59">
        <v>40703603</v>
      </c>
      <c r="E17" s="60">
        <v>40703603</v>
      </c>
      <c r="F17" s="60">
        <v>1487609</v>
      </c>
      <c r="G17" s="60">
        <v>1459634</v>
      </c>
      <c r="H17" s="60">
        <v>2108288</v>
      </c>
      <c r="I17" s="60">
        <v>5055531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5055531</v>
      </c>
      <c r="W17" s="60">
        <v>10175901</v>
      </c>
      <c r="X17" s="60">
        <v>-5120370</v>
      </c>
      <c r="Y17" s="61">
        <v>-50.32</v>
      </c>
      <c r="Z17" s="62">
        <v>40703603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89963346</v>
      </c>
      <c r="E18" s="73">
        <f t="shared" si="1"/>
        <v>89963346</v>
      </c>
      <c r="F18" s="73">
        <f t="shared" si="1"/>
        <v>3916299</v>
      </c>
      <c r="G18" s="73">
        <f t="shared" si="1"/>
        <v>3788442</v>
      </c>
      <c r="H18" s="73">
        <f t="shared" si="1"/>
        <v>4419764</v>
      </c>
      <c r="I18" s="73">
        <f t="shared" si="1"/>
        <v>12124505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12124505</v>
      </c>
      <c r="W18" s="73">
        <f t="shared" si="1"/>
        <v>22490837</v>
      </c>
      <c r="X18" s="73">
        <f t="shared" si="1"/>
        <v>-10366332</v>
      </c>
      <c r="Y18" s="67">
        <f>+IF(W18&lt;&gt;0,(X18/W18)*100,0)</f>
        <v>-46.09135711578898</v>
      </c>
      <c r="Z18" s="74">
        <f t="shared" si="1"/>
        <v>89963346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-11431743</v>
      </c>
      <c r="E19" s="77">
        <f t="shared" si="2"/>
        <v>-11431743</v>
      </c>
      <c r="F19" s="77">
        <f t="shared" si="2"/>
        <v>10860722</v>
      </c>
      <c r="G19" s="77">
        <f t="shared" si="2"/>
        <v>-3274329</v>
      </c>
      <c r="H19" s="77">
        <f t="shared" si="2"/>
        <v>-3326472</v>
      </c>
      <c r="I19" s="77">
        <f t="shared" si="2"/>
        <v>4259921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4259921</v>
      </c>
      <c r="W19" s="77">
        <f>IF(E10=E18,0,W10-W18)</f>
        <v>-2857936</v>
      </c>
      <c r="X19" s="77">
        <f t="shared" si="2"/>
        <v>7117857</v>
      </c>
      <c r="Y19" s="78">
        <f>+IF(W19&lt;&gt;0,(X19/W19)*100,0)</f>
        <v>-249.0558570940707</v>
      </c>
      <c r="Z19" s="79">
        <f t="shared" si="2"/>
        <v>-11431743</v>
      </c>
    </row>
    <row r="20" spans="1:26" ht="13.5">
      <c r="A20" s="58" t="s">
        <v>46</v>
      </c>
      <c r="B20" s="19">
        <v>0</v>
      </c>
      <c r="C20" s="19">
        <v>0</v>
      </c>
      <c r="D20" s="59">
        <v>645000</v>
      </c>
      <c r="E20" s="60">
        <v>645000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161250</v>
      </c>
      <c r="X20" s="60">
        <v>-161250</v>
      </c>
      <c r="Y20" s="61">
        <v>-100</v>
      </c>
      <c r="Z20" s="62">
        <v>645000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-10786743</v>
      </c>
      <c r="E22" s="88">
        <f t="shared" si="3"/>
        <v>-10786743</v>
      </c>
      <c r="F22" s="88">
        <f t="shared" si="3"/>
        <v>10860722</v>
      </c>
      <c r="G22" s="88">
        <f t="shared" si="3"/>
        <v>-3274329</v>
      </c>
      <c r="H22" s="88">
        <f t="shared" si="3"/>
        <v>-3326472</v>
      </c>
      <c r="I22" s="88">
        <f t="shared" si="3"/>
        <v>4259921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4259921</v>
      </c>
      <c r="W22" s="88">
        <f t="shared" si="3"/>
        <v>-2696686</v>
      </c>
      <c r="X22" s="88">
        <f t="shared" si="3"/>
        <v>6956607</v>
      </c>
      <c r="Y22" s="89">
        <f>+IF(W22&lt;&gt;0,(X22/W22)*100,0)</f>
        <v>-257.96874385820223</v>
      </c>
      <c r="Z22" s="90">
        <f t="shared" si="3"/>
        <v>-10786743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-10786743</v>
      </c>
      <c r="E24" s="77">
        <f t="shared" si="4"/>
        <v>-10786743</v>
      </c>
      <c r="F24" s="77">
        <f t="shared" si="4"/>
        <v>10860722</v>
      </c>
      <c r="G24" s="77">
        <f t="shared" si="4"/>
        <v>-3274329</v>
      </c>
      <c r="H24" s="77">
        <f t="shared" si="4"/>
        <v>-3326472</v>
      </c>
      <c r="I24" s="77">
        <f t="shared" si="4"/>
        <v>4259921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4259921</v>
      </c>
      <c r="W24" s="77">
        <f t="shared" si="4"/>
        <v>-2696686</v>
      </c>
      <c r="X24" s="77">
        <f t="shared" si="4"/>
        <v>6956607</v>
      </c>
      <c r="Y24" s="78">
        <f>+IF(W24&lt;&gt;0,(X24/W24)*100,0)</f>
        <v>-257.96874385820223</v>
      </c>
      <c r="Z24" s="79">
        <f t="shared" si="4"/>
        <v>-10786743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3400000</v>
      </c>
      <c r="E27" s="100">
        <v>3400000</v>
      </c>
      <c r="F27" s="100">
        <v>456</v>
      </c>
      <c r="G27" s="100">
        <v>22758</v>
      </c>
      <c r="H27" s="100">
        <v>79775</v>
      </c>
      <c r="I27" s="100">
        <v>102989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102989</v>
      </c>
      <c r="W27" s="100">
        <v>850000</v>
      </c>
      <c r="X27" s="100">
        <v>-747011</v>
      </c>
      <c r="Y27" s="101">
        <v>-87.88</v>
      </c>
      <c r="Z27" s="102">
        <v>3400000</v>
      </c>
    </row>
    <row r="28" spans="1:26" ht="13.5">
      <c r="A28" s="103" t="s">
        <v>46</v>
      </c>
      <c r="B28" s="19">
        <v>0</v>
      </c>
      <c r="C28" s="19">
        <v>0</v>
      </c>
      <c r="D28" s="59">
        <v>645000</v>
      </c>
      <c r="E28" s="60">
        <v>645000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161250</v>
      </c>
      <c r="X28" s="60">
        <v>-161250</v>
      </c>
      <c r="Y28" s="61">
        <v>-100</v>
      </c>
      <c r="Z28" s="62">
        <v>645000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2755000</v>
      </c>
      <c r="E31" s="60">
        <v>2755000</v>
      </c>
      <c r="F31" s="60">
        <v>456</v>
      </c>
      <c r="G31" s="60">
        <v>22758</v>
      </c>
      <c r="H31" s="60">
        <v>79775</v>
      </c>
      <c r="I31" s="60">
        <v>102989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102989</v>
      </c>
      <c r="W31" s="60">
        <v>688750</v>
      </c>
      <c r="X31" s="60">
        <v>-585761</v>
      </c>
      <c r="Y31" s="61">
        <v>-85.05</v>
      </c>
      <c r="Z31" s="62">
        <v>2755000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3400000</v>
      </c>
      <c r="E32" s="100">
        <f t="shared" si="5"/>
        <v>3400000</v>
      </c>
      <c r="F32" s="100">
        <f t="shared" si="5"/>
        <v>456</v>
      </c>
      <c r="G32" s="100">
        <f t="shared" si="5"/>
        <v>22758</v>
      </c>
      <c r="H32" s="100">
        <f t="shared" si="5"/>
        <v>79775</v>
      </c>
      <c r="I32" s="100">
        <f t="shared" si="5"/>
        <v>102989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102989</v>
      </c>
      <c r="W32" s="100">
        <f t="shared" si="5"/>
        <v>850000</v>
      </c>
      <c r="X32" s="100">
        <f t="shared" si="5"/>
        <v>-747011</v>
      </c>
      <c r="Y32" s="101">
        <f>+IF(W32&lt;&gt;0,(X32/W32)*100,0)</f>
        <v>-87.88364705882353</v>
      </c>
      <c r="Z32" s="102">
        <f t="shared" si="5"/>
        <v>3400000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51823506</v>
      </c>
      <c r="E35" s="60">
        <v>51823506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12955877</v>
      </c>
      <c r="X35" s="60">
        <v>-12955877</v>
      </c>
      <c r="Y35" s="61">
        <v>-100</v>
      </c>
      <c r="Z35" s="62">
        <v>51823506</v>
      </c>
    </row>
    <row r="36" spans="1:26" ht="13.5">
      <c r="A36" s="58" t="s">
        <v>57</v>
      </c>
      <c r="B36" s="19">
        <v>0</v>
      </c>
      <c r="C36" s="19">
        <v>0</v>
      </c>
      <c r="D36" s="59">
        <v>10177220</v>
      </c>
      <c r="E36" s="60">
        <v>10177220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2544305</v>
      </c>
      <c r="X36" s="60">
        <v>-2544305</v>
      </c>
      <c r="Y36" s="61">
        <v>-100</v>
      </c>
      <c r="Z36" s="62">
        <v>10177220</v>
      </c>
    </row>
    <row r="37" spans="1:26" ht="13.5">
      <c r="A37" s="58" t="s">
        <v>58</v>
      </c>
      <c r="B37" s="19">
        <v>0</v>
      </c>
      <c r="C37" s="19">
        <v>0</v>
      </c>
      <c r="D37" s="59">
        <v>7574688</v>
      </c>
      <c r="E37" s="60">
        <v>7574688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1893672</v>
      </c>
      <c r="X37" s="60">
        <v>-1893672</v>
      </c>
      <c r="Y37" s="61">
        <v>-100</v>
      </c>
      <c r="Z37" s="62">
        <v>7574688</v>
      </c>
    </row>
    <row r="38" spans="1:26" ht="13.5">
      <c r="A38" s="58" t="s">
        <v>59</v>
      </c>
      <c r="B38" s="19">
        <v>0</v>
      </c>
      <c r="C38" s="19">
        <v>0</v>
      </c>
      <c r="D38" s="59">
        <v>17608697</v>
      </c>
      <c r="E38" s="60">
        <v>17608697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4402174</v>
      </c>
      <c r="X38" s="60">
        <v>-4402174</v>
      </c>
      <c r="Y38" s="61">
        <v>-100</v>
      </c>
      <c r="Z38" s="62">
        <v>17608697</v>
      </c>
    </row>
    <row r="39" spans="1:26" ht="13.5">
      <c r="A39" s="58" t="s">
        <v>60</v>
      </c>
      <c r="B39" s="19">
        <v>0</v>
      </c>
      <c r="C39" s="19">
        <v>0</v>
      </c>
      <c r="D39" s="59">
        <v>36817341</v>
      </c>
      <c r="E39" s="60">
        <v>36817341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9204335</v>
      </c>
      <c r="X39" s="60">
        <v>-9204335</v>
      </c>
      <c r="Y39" s="61">
        <v>-100</v>
      </c>
      <c r="Z39" s="62">
        <v>36817341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-2893395</v>
      </c>
      <c r="E42" s="60">
        <v>-2893395</v>
      </c>
      <c r="F42" s="60">
        <v>7671623</v>
      </c>
      <c r="G42" s="60">
        <v>-11154047</v>
      </c>
      <c r="H42" s="60">
        <v>-5137979</v>
      </c>
      <c r="I42" s="60">
        <v>-8620403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-8620403</v>
      </c>
      <c r="W42" s="60">
        <v>5834573</v>
      </c>
      <c r="X42" s="60">
        <v>-14454976</v>
      </c>
      <c r="Y42" s="61">
        <v>-247.75</v>
      </c>
      <c r="Z42" s="62">
        <v>-2893395</v>
      </c>
    </row>
    <row r="43" spans="1:26" ht="13.5">
      <c r="A43" s="58" t="s">
        <v>63</v>
      </c>
      <c r="B43" s="19">
        <v>0</v>
      </c>
      <c r="C43" s="19">
        <v>0</v>
      </c>
      <c r="D43" s="59">
        <v>-3399996</v>
      </c>
      <c r="E43" s="60">
        <v>-3399996</v>
      </c>
      <c r="F43" s="60">
        <v>-456</v>
      </c>
      <c r="G43" s="60">
        <v>1422102</v>
      </c>
      <c r="H43" s="60">
        <v>5920224</v>
      </c>
      <c r="I43" s="60">
        <v>7341870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7341870</v>
      </c>
      <c r="W43" s="60">
        <v>-1134999</v>
      </c>
      <c r="X43" s="60">
        <v>8476869</v>
      </c>
      <c r="Y43" s="61">
        <v>-746.86</v>
      </c>
      <c r="Z43" s="62">
        <v>-3399996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49973507</v>
      </c>
      <c r="E45" s="100">
        <v>49973507</v>
      </c>
      <c r="F45" s="100">
        <v>10804358</v>
      </c>
      <c r="G45" s="100">
        <v>1072413</v>
      </c>
      <c r="H45" s="100">
        <v>1854658</v>
      </c>
      <c r="I45" s="100">
        <v>1854658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1854658</v>
      </c>
      <c r="W45" s="100">
        <v>60966472</v>
      </c>
      <c r="X45" s="100">
        <v>-59111814</v>
      </c>
      <c r="Y45" s="101">
        <v>-96.96</v>
      </c>
      <c r="Z45" s="102">
        <v>49973507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72304</v>
      </c>
      <c r="C49" s="52">
        <v>0</v>
      </c>
      <c r="D49" s="129">
        <v>49676</v>
      </c>
      <c r="E49" s="54">
        <v>18616</v>
      </c>
      <c r="F49" s="54">
        <v>0</v>
      </c>
      <c r="G49" s="54">
        <v>0</v>
      </c>
      <c r="H49" s="54">
        <v>0</v>
      </c>
      <c r="I49" s="54">
        <v>501620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642216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99.996</v>
      </c>
      <c r="E58" s="7">
        <f t="shared" si="6"/>
        <v>99.996</v>
      </c>
      <c r="F58" s="7">
        <f t="shared" si="6"/>
        <v>206.0851145773156</v>
      </c>
      <c r="G58" s="7">
        <f t="shared" si="6"/>
        <v>75.84195672624648</v>
      </c>
      <c r="H58" s="7">
        <f t="shared" si="6"/>
        <v>100</v>
      </c>
      <c r="I58" s="7">
        <f t="shared" si="6"/>
        <v>127.42438011164481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127.42438011164481</v>
      </c>
      <c r="W58" s="7">
        <f t="shared" si="6"/>
        <v>99.996</v>
      </c>
      <c r="X58" s="7">
        <f t="shared" si="6"/>
        <v>0</v>
      </c>
      <c r="Y58" s="7">
        <f t="shared" si="6"/>
        <v>0</v>
      </c>
      <c r="Z58" s="8">
        <f t="shared" si="6"/>
        <v>99.996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206.0851145773156</v>
      </c>
      <c r="G66" s="16">
        <f t="shared" si="7"/>
        <v>75.84195672624648</v>
      </c>
      <c r="H66" s="16">
        <f t="shared" si="7"/>
        <v>100</v>
      </c>
      <c r="I66" s="16">
        <f t="shared" si="7"/>
        <v>127.42438011164481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127.42438011164481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100000</v>
      </c>
      <c r="E67" s="26">
        <v>100000</v>
      </c>
      <c r="F67" s="26">
        <v>5193</v>
      </c>
      <c r="G67" s="26">
        <v>5315</v>
      </c>
      <c r="H67" s="26">
        <v>4898</v>
      </c>
      <c r="I67" s="26">
        <v>15406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15406</v>
      </c>
      <c r="W67" s="26">
        <v>25000</v>
      </c>
      <c r="X67" s="26"/>
      <c r="Y67" s="25"/>
      <c r="Z67" s="27">
        <v>100000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100000</v>
      </c>
      <c r="E75" s="30">
        <v>100000</v>
      </c>
      <c r="F75" s="30">
        <v>5193</v>
      </c>
      <c r="G75" s="30">
        <v>5315</v>
      </c>
      <c r="H75" s="30">
        <v>4898</v>
      </c>
      <c r="I75" s="30">
        <v>15406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15406</v>
      </c>
      <c r="W75" s="30">
        <v>25000</v>
      </c>
      <c r="X75" s="30"/>
      <c r="Y75" s="29"/>
      <c r="Z75" s="31">
        <v>100000</v>
      </c>
    </row>
    <row r="76" spans="1:26" ht="13.5" hidden="1">
      <c r="A76" s="42" t="s">
        <v>286</v>
      </c>
      <c r="B76" s="32"/>
      <c r="C76" s="32"/>
      <c r="D76" s="33">
        <v>99996</v>
      </c>
      <c r="E76" s="34">
        <v>99996</v>
      </c>
      <c r="F76" s="34">
        <v>10702</v>
      </c>
      <c r="G76" s="34">
        <v>4031</v>
      </c>
      <c r="H76" s="34">
        <v>4898</v>
      </c>
      <c r="I76" s="34">
        <v>19631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19631</v>
      </c>
      <c r="W76" s="34">
        <v>24999</v>
      </c>
      <c r="X76" s="34"/>
      <c r="Y76" s="33"/>
      <c r="Z76" s="35">
        <v>99996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99996</v>
      </c>
      <c r="E78" s="21">
        <v>99996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24999</v>
      </c>
      <c r="X78" s="21"/>
      <c r="Y78" s="20"/>
      <c r="Z78" s="23">
        <v>99996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99996</v>
      </c>
      <c r="E83" s="21">
        <v>99996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24999</v>
      </c>
      <c r="X83" s="21"/>
      <c r="Y83" s="20"/>
      <c r="Z83" s="23">
        <v>99996</v>
      </c>
    </row>
    <row r="84" spans="1:26" ht="13.5" hidden="1">
      <c r="A84" s="40" t="s">
        <v>110</v>
      </c>
      <c r="B84" s="28"/>
      <c r="C84" s="28"/>
      <c r="D84" s="29"/>
      <c r="E84" s="30"/>
      <c r="F84" s="30">
        <v>10702</v>
      </c>
      <c r="G84" s="30">
        <v>4031</v>
      </c>
      <c r="H84" s="30">
        <v>4898</v>
      </c>
      <c r="I84" s="30">
        <v>19631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19631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1040690</v>
      </c>
      <c r="F40" s="345">
        <f t="shared" si="9"/>
        <v>1040690</v>
      </c>
      <c r="G40" s="345">
        <f t="shared" si="9"/>
        <v>118376</v>
      </c>
      <c r="H40" s="343">
        <f t="shared" si="9"/>
        <v>78275</v>
      </c>
      <c r="I40" s="343">
        <f t="shared" si="9"/>
        <v>20295</v>
      </c>
      <c r="J40" s="345">
        <f t="shared" si="9"/>
        <v>216946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216946</v>
      </c>
      <c r="X40" s="343">
        <f t="shared" si="9"/>
        <v>260173</v>
      </c>
      <c r="Y40" s="345">
        <f t="shared" si="9"/>
        <v>-43227</v>
      </c>
      <c r="Z40" s="336">
        <f>+IF(X40&lt;&gt;0,+(Y40/X40)*100,0)</f>
        <v>-16.61471405564759</v>
      </c>
      <c r="AA40" s="350">
        <f>SUM(AA41:AA49)</f>
        <v>1040690</v>
      </c>
    </row>
    <row r="41" spans="1:27" ht="13.5">
      <c r="A41" s="361" t="s">
        <v>247</v>
      </c>
      <c r="B41" s="142"/>
      <c r="C41" s="362"/>
      <c r="D41" s="363"/>
      <c r="E41" s="362">
        <v>100225</v>
      </c>
      <c r="F41" s="364">
        <v>100225</v>
      </c>
      <c r="G41" s="364">
        <v>13585</v>
      </c>
      <c r="H41" s="362">
        <v>16291</v>
      </c>
      <c r="I41" s="362">
        <v>4922</v>
      </c>
      <c r="J41" s="364">
        <v>34798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34798</v>
      </c>
      <c r="X41" s="362">
        <v>25056</v>
      </c>
      <c r="Y41" s="364">
        <v>9742</v>
      </c>
      <c r="Z41" s="365">
        <v>38.88</v>
      </c>
      <c r="AA41" s="366">
        <v>100225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291890</v>
      </c>
      <c r="F44" s="53">
        <v>291890</v>
      </c>
      <c r="G44" s="53">
        <v>5595</v>
      </c>
      <c r="H44" s="54">
        <v>6465</v>
      </c>
      <c r="I44" s="54">
        <v>25130</v>
      </c>
      <c r="J44" s="53">
        <v>37190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37190</v>
      </c>
      <c r="X44" s="54">
        <v>72973</v>
      </c>
      <c r="Y44" s="53">
        <v>-35783</v>
      </c>
      <c r="Z44" s="94">
        <v>-49.04</v>
      </c>
      <c r="AA44" s="95">
        <v>291890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648575</v>
      </c>
      <c r="F48" s="53">
        <v>648575</v>
      </c>
      <c r="G48" s="53">
        <v>99196</v>
      </c>
      <c r="H48" s="54">
        <v>55519</v>
      </c>
      <c r="I48" s="54">
        <v>-9757</v>
      </c>
      <c r="J48" s="53">
        <v>144958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144958</v>
      </c>
      <c r="X48" s="54">
        <v>162144</v>
      </c>
      <c r="Y48" s="53">
        <v>-17186</v>
      </c>
      <c r="Z48" s="94">
        <v>-10.6</v>
      </c>
      <c r="AA48" s="95">
        <v>648575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1040690</v>
      </c>
      <c r="F60" s="264">
        <f t="shared" si="14"/>
        <v>1040690</v>
      </c>
      <c r="G60" s="264">
        <f t="shared" si="14"/>
        <v>118376</v>
      </c>
      <c r="H60" s="219">
        <f t="shared" si="14"/>
        <v>78275</v>
      </c>
      <c r="I60" s="219">
        <f t="shared" si="14"/>
        <v>20295</v>
      </c>
      <c r="J60" s="264">
        <f t="shared" si="14"/>
        <v>216946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216946</v>
      </c>
      <c r="X60" s="219">
        <f t="shared" si="14"/>
        <v>260173</v>
      </c>
      <c r="Y60" s="264">
        <f t="shared" si="14"/>
        <v>-43227</v>
      </c>
      <c r="Z60" s="337">
        <f>+IF(X60&lt;&gt;0,+(Y60/X60)*100,0)</f>
        <v>-16.61471405564759</v>
      </c>
      <c r="AA60" s="232">
        <f>+AA57+AA54+AA51+AA40+AA37+AA34+AA22+AA5</f>
        <v>1040690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54096306</v>
      </c>
      <c r="F5" s="100">
        <f t="shared" si="0"/>
        <v>54096306</v>
      </c>
      <c r="G5" s="100">
        <f t="shared" si="0"/>
        <v>14088373</v>
      </c>
      <c r="H5" s="100">
        <f t="shared" si="0"/>
        <v>422490</v>
      </c>
      <c r="I5" s="100">
        <f t="shared" si="0"/>
        <v>518240</v>
      </c>
      <c r="J5" s="100">
        <f t="shared" si="0"/>
        <v>15029103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15029103</v>
      </c>
      <c r="X5" s="100">
        <f t="shared" si="0"/>
        <v>13524077</v>
      </c>
      <c r="Y5" s="100">
        <f t="shared" si="0"/>
        <v>1505026</v>
      </c>
      <c r="Z5" s="137">
        <f>+IF(X5&lt;&gt;0,+(Y5/X5)*100,0)</f>
        <v>11.128493279060745</v>
      </c>
      <c r="AA5" s="153">
        <f>SUM(AA6:AA8)</f>
        <v>54096306</v>
      </c>
    </row>
    <row r="6" spans="1:27" ht="13.5">
      <c r="A6" s="138" t="s">
        <v>75</v>
      </c>
      <c r="B6" s="136"/>
      <c r="C6" s="155"/>
      <c r="D6" s="155"/>
      <c r="E6" s="156">
        <v>12509409</v>
      </c>
      <c r="F6" s="60">
        <v>12509409</v>
      </c>
      <c r="G6" s="60">
        <v>878486</v>
      </c>
      <c r="H6" s="60">
        <v>25000</v>
      </c>
      <c r="I6" s="60">
        <v>12360</v>
      </c>
      <c r="J6" s="60">
        <v>915846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915846</v>
      </c>
      <c r="X6" s="60">
        <v>3127352</v>
      </c>
      <c r="Y6" s="60">
        <v>-2211506</v>
      </c>
      <c r="Z6" s="140">
        <v>-70.71</v>
      </c>
      <c r="AA6" s="155">
        <v>12509409</v>
      </c>
    </row>
    <row r="7" spans="1:27" ht="13.5">
      <c r="A7" s="138" t="s">
        <v>76</v>
      </c>
      <c r="B7" s="136"/>
      <c r="C7" s="157"/>
      <c r="D7" s="157"/>
      <c r="E7" s="158">
        <v>29398295</v>
      </c>
      <c r="F7" s="159">
        <v>29398295</v>
      </c>
      <c r="G7" s="159">
        <v>13143106</v>
      </c>
      <c r="H7" s="159">
        <v>322709</v>
      </c>
      <c r="I7" s="159">
        <v>421766</v>
      </c>
      <c r="J7" s="159">
        <v>13887581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13887581</v>
      </c>
      <c r="X7" s="159">
        <v>7349574</v>
      </c>
      <c r="Y7" s="159">
        <v>6538007</v>
      </c>
      <c r="Z7" s="141">
        <v>88.96</v>
      </c>
      <c r="AA7" s="157">
        <v>29398295</v>
      </c>
    </row>
    <row r="8" spans="1:27" ht="13.5">
      <c r="A8" s="138" t="s">
        <v>77</v>
      </c>
      <c r="B8" s="136"/>
      <c r="C8" s="155"/>
      <c r="D8" s="155"/>
      <c r="E8" s="156">
        <v>12188602</v>
      </c>
      <c r="F8" s="60">
        <v>12188602</v>
      </c>
      <c r="G8" s="60">
        <v>66781</v>
      </c>
      <c r="H8" s="60">
        <v>74781</v>
      </c>
      <c r="I8" s="60">
        <v>84114</v>
      </c>
      <c r="J8" s="60">
        <v>225676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225676</v>
      </c>
      <c r="X8" s="60">
        <v>3047151</v>
      </c>
      <c r="Y8" s="60">
        <v>-2821475</v>
      </c>
      <c r="Z8" s="140">
        <v>-92.59</v>
      </c>
      <c r="AA8" s="155">
        <v>12188602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4091000</v>
      </c>
      <c r="F9" s="100">
        <f t="shared" si="1"/>
        <v>4091000</v>
      </c>
      <c r="G9" s="100">
        <f t="shared" si="1"/>
        <v>3366</v>
      </c>
      <c r="H9" s="100">
        <f t="shared" si="1"/>
        <v>2726</v>
      </c>
      <c r="I9" s="100">
        <f t="shared" si="1"/>
        <v>0</v>
      </c>
      <c r="J9" s="100">
        <f t="shared" si="1"/>
        <v>6092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6092</v>
      </c>
      <c r="X9" s="100">
        <f t="shared" si="1"/>
        <v>1022750</v>
      </c>
      <c r="Y9" s="100">
        <f t="shared" si="1"/>
        <v>-1016658</v>
      </c>
      <c r="Z9" s="137">
        <f>+IF(X9&lt;&gt;0,+(Y9/X9)*100,0)</f>
        <v>-99.4043510144219</v>
      </c>
      <c r="AA9" s="153">
        <f>SUM(AA10:AA14)</f>
        <v>4091000</v>
      </c>
    </row>
    <row r="10" spans="1:27" ht="13.5">
      <c r="A10" s="138" t="s">
        <v>79</v>
      </c>
      <c r="B10" s="136"/>
      <c r="C10" s="155"/>
      <c r="D10" s="155"/>
      <c r="E10" s="156">
        <v>2300000</v>
      </c>
      <c r="F10" s="60">
        <v>2300000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575000</v>
      </c>
      <c r="Y10" s="60">
        <v>-575000</v>
      </c>
      <c r="Z10" s="140">
        <v>-100</v>
      </c>
      <c r="AA10" s="155">
        <v>2300000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1791000</v>
      </c>
      <c r="F12" s="60">
        <v>1791000</v>
      </c>
      <c r="G12" s="60">
        <v>3366</v>
      </c>
      <c r="H12" s="60">
        <v>2726</v>
      </c>
      <c r="I12" s="60"/>
      <c r="J12" s="60">
        <v>6092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6092</v>
      </c>
      <c r="X12" s="60">
        <v>447750</v>
      </c>
      <c r="Y12" s="60">
        <v>-441658</v>
      </c>
      <c r="Z12" s="140">
        <v>-98.64</v>
      </c>
      <c r="AA12" s="155">
        <v>1791000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20989297</v>
      </c>
      <c r="F15" s="100">
        <f t="shared" si="2"/>
        <v>20989297</v>
      </c>
      <c r="G15" s="100">
        <f t="shared" si="2"/>
        <v>685282</v>
      </c>
      <c r="H15" s="100">
        <f t="shared" si="2"/>
        <v>88897</v>
      </c>
      <c r="I15" s="100">
        <f t="shared" si="2"/>
        <v>575052</v>
      </c>
      <c r="J15" s="100">
        <f t="shared" si="2"/>
        <v>1349231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1349231</v>
      </c>
      <c r="X15" s="100">
        <f t="shared" si="2"/>
        <v>5247325</v>
      </c>
      <c r="Y15" s="100">
        <f t="shared" si="2"/>
        <v>-3898094</v>
      </c>
      <c r="Z15" s="137">
        <f>+IF(X15&lt;&gt;0,+(Y15/X15)*100,0)</f>
        <v>-74.28726065185595</v>
      </c>
      <c r="AA15" s="153">
        <f>SUM(AA16:AA18)</f>
        <v>20989297</v>
      </c>
    </row>
    <row r="16" spans="1:27" ht="13.5">
      <c r="A16" s="138" t="s">
        <v>85</v>
      </c>
      <c r="B16" s="136"/>
      <c r="C16" s="155"/>
      <c r="D16" s="155"/>
      <c r="E16" s="156">
        <v>20981110</v>
      </c>
      <c r="F16" s="60">
        <v>20981110</v>
      </c>
      <c r="G16" s="60">
        <v>685282</v>
      </c>
      <c r="H16" s="60">
        <v>88897</v>
      </c>
      <c r="I16" s="60">
        <v>575052</v>
      </c>
      <c r="J16" s="60">
        <v>1349231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1349231</v>
      </c>
      <c r="X16" s="60">
        <v>5245278</v>
      </c>
      <c r="Y16" s="60">
        <v>-3896047</v>
      </c>
      <c r="Z16" s="140">
        <v>-74.28</v>
      </c>
      <c r="AA16" s="155">
        <v>20981110</v>
      </c>
    </row>
    <row r="17" spans="1:27" ht="13.5">
      <c r="A17" s="138" t="s">
        <v>86</v>
      </c>
      <c r="B17" s="136"/>
      <c r="C17" s="155"/>
      <c r="D17" s="155"/>
      <c r="E17" s="156">
        <v>8187</v>
      </c>
      <c r="F17" s="60">
        <v>8187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2047</v>
      </c>
      <c r="Y17" s="60">
        <v>-2047</v>
      </c>
      <c r="Z17" s="140">
        <v>-100</v>
      </c>
      <c r="AA17" s="155">
        <v>8187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79176603</v>
      </c>
      <c r="F25" s="73">
        <f t="shared" si="4"/>
        <v>79176603</v>
      </c>
      <c r="G25" s="73">
        <f t="shared" si="4"/>
        <v>14777021</v>
      </c>
      <c r="H25" s="73">
        <f t="shared" si="4"/>
        <v>514113</v>
      </c>
      <c r="I25" s="73">
        <f t="shared" si="4"/>
        <v>1093292</v>
      </c>
      <c r="J25" s="73">
        <f t="shared" si="4"/>
        <v>16384426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16384426</v>
      </c>
      <c r="X25" s="73">
        <f t="shared" si="4"/>
        <v>19794152</v>
      </c>
      <c r="Y25" s="73">
        <f t="shared" si="4"/>
        <v>-3409726</v>
      </c>
      <c r="Z25" s="170">
        <f>+IF(X25&lt;&gt;0,+(Y25/X25)*100,0)</f>
        <v>-17.22592612201826</v>
      </c>
      <c r="AA25" s="168">
        <f>+AA5+AA9+AA15+AA19+AA24</f>
        <v>79176603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50375423</v>
      </c>
      <c r="F28" s="100">
        <f t="shared" si="5"/>
        <v>50375423</v>
      </c>
      <c r="G28" s="100">
        <f t="shared" si="5"/>
        <v>1842712</v>
      </c>
      <c r="H28" s="100">
        <f t="shared" si="5"/>
        <v>2494959</v>
      </c>
      <c r="I28" s="100">
        <f t="shared" si="5"/>
        <v>2099267</v>
      </c>
      <c r="J28" s="100">
        <f t="shared" si="5"/>
        <v>6436938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6436938</v>
      </c>
      <c r="X28" s="100">
        <f t="shared" si="5"/>
        <v>12593856</v>
      </c>
      <c r="Y28" s="100">
        <f t="shared" si="5"/>
        <v>-6156918</v>
      </c>
      <c r="Z28" s="137">
        <f>+IF(X28&lt;&gt;0,+(Y28/X28)*100,0)</f>
        <v>-48.888267421828544</v>
      </c>
      <c r="AA28" s="153">
        <f>SUM(AA29:AA31)</f>
        <v>50375423</v>
      </c>
    </row>
    <row r="29" spans="1:27" ht="13.5">
      <c r="A29" s="138" t="s">
        <v>75</v>
      </c>
      <c r="B29" s="136"/>
      <c r="C29" s="155"/>
      <c r="D29" s="155"/>
      <c r="E29" s="156">
        <v>28503712</v>
      </c>
      <c r="F29" s="60">
        <v>28503712</v>
      </c>
      <c r="G29" s="60">
        <v>905969</v>
      </c>
      <c r="H29" s="60">
        <v>1450622</v>
      </c>
      <c r="I29" s="60">
        <v>939101</v>
      </c>
      <c r="J29" s="60">
        <v>3295692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3295692</v>
      </c>
      <c r="X29" s="60">
        <v>7125928</v>
      </c>
      <c r="Y29" s="60">
        <v>-3830236</v>
      </c>
      <c r="Z29" s="140">
        <v>-53.75</v>
      </c>
      <c r="AA29" s="155">
        <v>28503712</v>
      </c>
    </row>
    <row r="30" spans="1:27" ht="13.5">
      <c r="A30" s="138" t="s">
        <v>76</v>
      </c>
      <c r="B30" s="136"/>
      <c r="C30" s="157"/>
      <c r="D30" s="157"/>
      <c r="E30" s="158">
        <v>4981158</v>
      </c>
      <c r="F30" s="159">
        <v>4981158</v>
      </c>
      <c r="G30" s="159">
        <v>338556</v>
      </c>
      <c r="H30" s="159">
        <v>525345</v>
      </c>
      <c r="I30" s="159">
        <v>454695</v>
      </c>
      <c r="J30" s="159">
        <v>1318596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1318596</v>
      </c>
      <c r="X30" s="159">
        <v>1245290</v>
      </c>
      <c r="Y30" s="159">
        <v>73306</v>
      </c>
      <c r="Z30" s="141">
        <v>5.89</v>
      </c>
      <c r="AA30" s="157">
        <v>4981158</v>
      </c>
    </row>
    <row r="31" spans="1:27" ht="13.5">
      <c r="A31" s="138" t="s">
        <v>77</v>
      </c>
      <c r="B31" s="136"/>
      <c r="C31" s="155"/>
      <c r="D31" s="155"/>
      <c r="E31" s="156">
        <v>16890553</v>
      </c>
      <c r="F31" s="60">
        <v>16890553</v>
      </c>
      <c r="G31" s="60">
        <v>598187</v>
      </c>
      <c r="H31" s="60">
        <v>518992</v>
      </c>
      <c r="I31" s="60">
        <v>705471</v>
      </c>
      <c r="J31" s="60">
        <v>1822650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1822650</v>
      </c>
      <c r="X31" s="60">
        <v>4222638</v>
      </c>
      <c r="Y31" s="60">
        <v>-2399988</v>
      </c>
      <c r="Z31" s="140">
        <v>-56.84</v>
      </c>
      <c r="AA31" s="155">
        <v>16890553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9692842</v>
      </c>
      <c r="F32" s="100">
        <f t="shared" si="6"/>
        <v>9692842</v>
      </c>
      <c r="G32" s="100">
        <f t="shared" si="6"/>
        <v>240593</v>
      </c>
      <c r="H32" s="100">
        <f t="shared" si="6"/>
        <v>283604</v>
      </c>
      <c r="I32" s="100">
        <f t="shared" si="6"/>
        <v>307136</v>
      </c>
      <c r="J32" s="100">
        <f t="shared" si="6"/>
        <v>831333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831333</v>
      </c>
      <c r="X32" s="100">
        <f t="shared" si="6"/>
        <v>2423211</v>
      </c>
      <c r="Y32" s="100">
        <f t="shared" si="6"/>
        <v>-1591878</v>
      </c>
      <c r="Z32" s="137">
        <f>+IF(X32&lt;&gt;0,+(Y32/X32)*100,0)</f>
        <v>-65.69291737285775</v>
      </c>
      <c r="AA32" s="153">
        <f>SUM(AA33:AA37)</f>
        <v>9692842</v>
      </c>
    </row>
    <row r="33" spans="1:27" ht="13.5">
      <c r="A33" s="138" t="s">
        <v>79</v>
      </c>
      <c r="B33" s="136"/>
      <c r="C33" s="155"/>
      <c r="D33" s="155"/>
      <c r="E33" s="156">
        <v>4441346</v>
      </c>
      <c r="F33" s="60">
        <v>4441346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1110337</v>
      </c>
      <c r="Y33" s="60">
        <v>-1110337</v>
      </c>
      <c r="Z33" s="140">
        <v>-100</v>
      </c>
      <c r="AA33" s="155">
        <v>4441346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5195596</v>
      </c>
      <c r="F35" s="60">
        <v>5195596</v>
      </c>
      <c r="G35" s="60">
        <v>235744</v>
      </c>
      <c r="H35" s="60">
        <v>278755</v>
      </c>
      <c r="I35" s="60">
        <v>302287</v>
      </c>
      <c r="J35" s="60">
        <v>816786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816786</v>
      </c>
      <c r="X35" s="60">
        <v>1298899</v>
      </c>
      <c r="Y35" s="60">
        <v>-482113</v>
      </c>
      <c r="Z35" s="140">
        <v>-37.12</v>
      </c>
      <c r="AA35" s="155">
        <v>5195596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55900</v>
      </c>
      <c r="F37" s="159">
        <v>55900</v>
      </c>
      <c r="G37" s="159">
        <v>4849</v>
      </c>
      <c r="H37" s="159">
        <v>4849</v>
      </c>
      <c r="I37" s="159">
        <v>4849</v>
      </c>
      <c r="J37" s="159">
        <v>14547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14547</v>
      </c>
      <c r="X37" s="159">
        <v>13975</v>
      </c>
      <c r="Y37" s="159">
        <v>572</v>
      </c>
      <c r="Z37" s="141">
        <v>4.09</v>
      </c>
      <c r="AA37" s="157">
        <v>55900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27696957</v>
      </c>
      <c r="F38" s="100">
        <f t="shared" si="7"/>
        <v>27696957</v>
      </c>
      <c r="G38" s="100">
        <f t="shared" si="7"/>
        <v>1832994</v>
      </c>
      <c r="H38" s="100">
        <f t="shared" si="7"/>
        <v>1009879</v>
      </c>
      <c r="I38" s="100">
        <f t="shared" si="7"/>
        <v>2013361</v>
      </c>
      <c r="J38" s="100">
        <f t="shared" si="7"/>
        <v>4856234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4856234</v>
      </c>
      <c r="X38" s="100">
        <f t="shared" si="7"/>
        <v>6924239</v>
      </c>
      <c r="Y38" s="100">
        <f t="shared" si="7"/>
        <v>-2068005</v>
      </c>
      <c r="Z38" s="137">
        <f>+IF(X38&lt;&gt;0,+(Y38/X38)*100,0)</f>
        <v>-29.866170130753716</v>
      </c>
      <c r="AA38" s="153">
        <f>SUM(AA39:AA41)</f>
        <v>27696957</v>
      </c>
    </row>
    <row r="39" spans="1:27" ht="13.5">
      <c r="A39" s="138" t="s">
        <v>85</v>
      </c>
      <c r="B39" s="136"/>
      <c r="C39" s="155"/>
      <c r="D39" s="155"/>
      <c r="E39" s="156">
        <v>26842585</v>
      </c>
      <c r="F39" s="60">
        <v>26842585</v>
      </c>
      <c r="G39" s="60">
        <v>1428055</v>
      </c>
      <c r="H39" s="60">
        <v>612661</v>
      </c>
      <c r="I39" s="60">
        <v>1577868</v>
      </c>
      <c r="J39" s="60">
        <v>3618584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3618584</v>
      </c>
      <c r="X39" s="60">
        <v>6710646</v>
      </c>
      <c r="Y39" s="60">
        <v>-3092062</v>
      </c>
      <c r="Z39" s="140">
        <v>-46.08</v>
      </c>
      <c r="AA39" s="155">
        <v>26842585</v>
      </c>
    </row>
    <row r="40" spans="1:27" ht="13.5">
      <c r="A40" s="138" t="s">
        <v>86</v>
      </c>
      <c r="B40" s="136"/>
      <c r="C40" s="155"/>
      <c r="D40" s="155"/>
      <c r="E40" s="156">
        <v>854372</v>
      </c>
      <c r="F40" s="60">
        <v>854372</v>
      </c>
      <c r="G40" s="60">
        <v>72920</v>
      </c>
      <c r="H40" s="60">
        <v>70763</v>
      </c>
      <c r="I40" s="60">
        <v>70763</v>
      </c>
      <c r="J40" s="60">
        <v>214446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214446</v>
      </c>
      <c r="X40" s="60">
        <v>213593</v>
      </c>
      <c r="Y40" s="60">
        <v>853</v>
      </c>
      <c r="Z40" s="140">
        <v>0.4</v>
      </c>
      <c r="AA40" s="155">
        <v>854372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332019</v>
      </c>
      <c r="H41" s="60">
        <v>326455</v>
      </c>
      <c r="I41" s="60">
        <v>364730</v>
      </c>
      <c r="J41" s="60">
        <v>1023204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1023204</v>
      </c>
      <c r="X41" s="60"/>
      <c r="Y41" s="60">
        <v>1023204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2198124</v>
      </c>
      <c r="F47" s="100">
        <v>2198124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549531</v>
      </c>
      <c r="Y47" s="100">
        <v>-549531</v>
      </c>
      <c r="Z47" s="137">
        <v>-100</v>
      </c>
      <c r="AA47" s="153">
        <v>2198124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89963346</v>
      </c>
      <c r="F48" s="73">
        <f t="shared" si="9"/>
        <v>89963346</v>
      </c>
      <c r="G48" s="73">
        <f t="shared" si="9"/>
        <v>3916299</v>
      </c>
      <c r="H48" s="73">
        <f t="shared" si="9"/>
        <v>3788442</v>
      </c>
      <c r="I48" s="73">
        <f t="shared" si="9"/>
        <v>4419764</v>
      </c>
      <c r="J48" s="73">
        <f t="shared" si="9"/>
        <v>12124505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12124505</v>
      </c>
      <c r="X48" s="73">
        <f t="shared" si="9"/>
        <v>22490837</v>
      </c>
      <c r="Y48" s="73">
        <f t="shared" si="9"/>
        <v>-10366332</v>
      </c>
      <c r="Z48" s="170">
        <f>+IF(X48&lt;&gt;0,+(Y48/X48)*100,0)</f>
        <v>-46.09135711578898</v>
      </c>
      <c r="AA48" s="168">
        <f>+AA28+AA32+AA38+AA42+AA47</f>
        <v>89963346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-10786743</v>
      </c>
      <c r="F49" s="173">
        <f t="shared" si="10"/>
        <v>-10786743</v>
      </c>
      <c r="G49" s="173">
        <f t="shared" si="10"/>
        <v>10860722</v>
      </c>
      <c r="H49" s="173">
        <f t="shared" si="10"/>
        <v>-3274329</v>
      </c>
      <c r="I49" s="173">
        <f t="shared" si="10"/>
        <v>-3326472</v>
      </c>
      <c r="J49" s="173">
        <f t="shared" si="10"/>
        <v>4259921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4259921</v>
      </c>
      <c r="X49" s="173">
        <f>IF(F25=F48,0,X25-X48)</f>
        <v>-2696685</v>
      </c>
      <c r="Y49" s="173">
        <f t="shared" si="10"/>
        <v>6956606</v>
      </c>
      <c r="Z49" s="174">
        <f>+IF(X49&lt;&gt;0,+(Y49/X49)*100,0)</f>
        <v>-257.96880243706624</v>
      </c>
      <c r="AA49" s="171">
        <f>+AA25-AA48</f>
        <v>-10786743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927375</v>
      </c>
      <c r="F12" s="60">
        <v>927375</v>
      </c>
      <c r="G12" s="60">
        <v>57324</v>
      </c>
      <c r="H12" s="60">
        <v>57324</v>
      </c>
      <c r="I12" s="60">
        <v>55681</v>
      </c>
      <c r="J12" s="60">
        <v>170329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170329</v>
      </c>
      <c r="X12" s="60">
        <v>231844</v>
      </c>
      <c r="Y12" s="60">
        <v>-61515</v>
      </c>
      <c r="Z12" s="140">
        <v>-26.53</v>
      </c>
      <c r="AA12" s="155">
        <v>927375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1450000</v>
      </c>
      <c r="F13" s="60">
        <v>1450000</v>
      </c>
      <c r="G13" s="60">
        <v>30531</v>
      </c>
      <c r="H13" s="60">
        <v>56544</v>
      </c>
      <c r="I13" s="60">
        <v>44693</v>
      </c>
      <c r="J13" s="60">
        <v>131768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131768</v>
      </c>
      <c r="X13" s="60">
        <v>362500</v>
      </c>
      <c r="Y13" s="60">
        <v>-230732</v>
      </c>
      <c r="Z13" s="140">
        <v>-63.65</v>
      </c>
      <c r="AA13" s="155">
        <v>1450000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100000</v>
      </c>
      <c r="F14" s="60">
        <v>100000</v>
      </c>
      <c r="G14" s="60">
        <v>5193</v>
      </c>
      <c r="H14" s="60">
        <v>5315</v>
      </c>
      <c r="I14" s="60">
        <v>4898</v>
      </c>
      <c r="J14" s="60">
        <v>15406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15406</v>
      </c>
      <c r="X14" s="60">
        <v>25000</v>
      </c>
      <c r="Y14" s="60">
        <v>-9594</v>
      </c>
      <c r="Z14" s="140">
        <v>-38.38</v>
      </c>
      <c r="AA14" s="155">
        <v>100000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5000</v>
      </c>
      <c r="F16" s="60">
        <v>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1250</v>
      </c>
      <c r="Y16" s="60">
        <v>-1250</v>
      </c>
      <c r="Z16" s="140">
        <v>-100</v>
      </c>
      <c r="AA16" s="155">
        <v>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13956561</v>
      </c>
      <c r="F18" s="60">
        <v>13956561</v>
      </c>
      <c r="G18" s="60">
        <v>113439</v>
      </c>
      <c r="H18" s="60">
        <v>0</v>
      </c>
      <c r="I18" s="60">
        <v>195842</v>
      </c>
      <c r="J18" s="60">
        <v>309281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309281</v>
      </c>
      <c r="X18" s="60">
        <v>3489140</v>
      </c>
      <c r="Y18" s="60">
        <v>-3179859</v>
      </c>
      <c r="Z18" s="140">
        <v>-91.14</v>
      </c>
      <c r="AA18" s="155">
        <v>13956561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60767667</v>
      </c>
      <c r="F19" s="60">
        <v>60767667</v>
      </c>
      <c r="G19" s="60">
        <v>14211710</v>
      </c>
      <c r="H19" s="60">
        <v>845937</v>
      </c>
      <c r="I19" s="60">
        <v>608223</v>
      </c>
      <c r="J19" s="60">
        <v>15665870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15665870</v>
      </c>
      <c r="X19" s="60">
        <v>15191917</v>
      </c>
      <c r="Y19" s="60">
        <v>473953</v>
      </c>
      <c r="Z19" s="140">
        <v>3.12</v>
      </c>
      <c r="AA19" s="155">
        <v>60767667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1325000</v>
      </c>
      <c r="F20" s="54">
        <v>1325000</v>
      </c>
      <c r="G20" s="54">
        <v>358824</v>
      </c>
      <c r="H20" s="54">
        <v>-451007</v>
      </c>
      <c r="I20" s="54">
        <v>183955</v>
      </c>
      <c r="J20" s="54">
        <v>91772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91772</v>
      </c>
      <c r="X20" s="54">
        <v>331250</v>
      </c>
      <c r="Y20" s="54">
        <v>-239478</v>
      </c>
      <c r="Z20" s="184">
        <v>-72.3</v>
      </c>
      <c r="AA20" s="130">
        <v>1325000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78531603</v>
      </c>
      <c r="F22" s="190">
        <f t="shared" si="0"/>
        <v>78531603</v>
      </c>
      <c r="G22" s="190">
        <f t="shared" si="0"/>
        <v>14777021</v>
      </c>
      <c r="H22" s="190">
        <f t="shared" si="0"/>
        <v>514113</v>
      </c>
      <c r="I22" s="190">
        <f t="shared" si="0"/>
        <v>1093292</v>
      </c>
      <c r="J22" s="190">
        <f t="shared" si="0"/>
        <v>16384426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16384426</v>
      </c>
      <c r="X22" s="190">
        <f t="shared" si="0"/>
        <v>19632901</v>
      </c>
      <c r="Y22" s="190">
        <f t="shared" si="0"/>
        <v>-3248475</v>
      </c>
      <c r="Z22" s="191">
        <f>+IF(X22&lt;&gt;0,+(Y22/X22)*100,0)</f>
        <v>-16.546077423810164</v>
      </c>
      <c r="AA22" s="188">
        <f>SUM(AA5:AA21)</f>
        <v>78531603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32728368</v>
      </c>
      <c r="F25" s="60">
        <v>32728368</v>
      </c>
      <c r="G25" s="60">
        <v>2273086</v>
      </c>
      <c r="H25" s="60">
        <v>1932141</v>
      </c>
      <c r="I25" s="60">
        <v>2115632</v>
      </c>
      <c r="J25" s="60">
        <v>6320859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6320859</v>
      </c>
      <c r="X25" s="60">
        <v>8182092</v>
      </c>
      <c r="Y25" s="60">
        <v>-1861233</v>
      </c>
      <c r="Z25" s="140">
        <v>-22.75</v>
      </c>
      <c r="AA25" s="155">
        <v>32728368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2433578</v>
      </c>
      <c r="F26" s="60">
        <v>2433578</v>
      </c>
      <c r="G26" s="60">
        <v>155604</v>
      </c>
      <c r="H26" s="60">
        <v>194212</v>
      </c>
      <c r="I26" s="60">
        <v>195844</v>
      </c>
      <c r="J26" s="60">
        <v>545660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545660</v>
      </c>
      <c r="X26" s="60">
        <v>608395</v>
      </c>
      <c r="Y26" s="60">
        <v>-62735</v>
      </c>
      <c r="Z26" s="140">
        <v>-10.31</v>
      </c>
      <c r="AA26" s="155">
        <v>2433578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1951200</v>
      </c>
      <c r="F28" s="60">
        <v>1951200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487800</v>
      </c>
      <c r="Y28" s="60">
        <v>-487800</v>
      </c>
      <c r="Z28" s="140">
        <v>-100</v>
      </c>
      <c r="AA28" s="155">
        <v>1951200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1171597</v>
      </c>
      <c r="F29" s="60">
        <v>1171597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292899</v>
      </c>
      <c r="Y29" s="60">
        <v>-292899</v>
      </c>
      <c r="Z29" s="140">
        <v>-100</v>
      </c>
      <c r="AA29" s="155">
        <v>1171597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8520973</v>
      </c>
      <c r="F32" s="60">
        <v>8520973</v>
      </c>
      <c r="G32" s="60">
        <v>228605</v>
      </c>
      <c r="H32" s="60">
        <v>350572</v>
      </c>
      <c r="I32" s="60">
        <v>208580</v>
      </c>
      <c r="J32" s="60">
        <v>787757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787757</v>
      </c>
      <c r="X32" s="60">
        <v>2130243</v>
      </c>
      <c r="Y32" s="60">
        <v>-1342486</v>
      </c>
      <c r="Z32" s="140">
        <v>-63.02</v>
      </c>
      <c r="AA32" s="155">
        <v>8520973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10975000</v>
      </c>
      <c r="F33" s="60">
        <v>10975000</v>
      </c>
      <c r="G33" s="60">
        <v>0</v>
      </c>
      <c r="H33" s="60">
        <v>202455</v>
      </c>
      <c r="I33" s="60">
        <v>0</v>
      </c>
      <c r="J33" s="60">
        <v>202455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202455</v>
      </c>
      <c r="X33" s="60">
        <v>2743750</v>
      </c>
      <c r="Y33" s="60">
        <v>-2541295</v>
      </c>
      <c r="Z33" s="140">
        <v>-92.62</v>
      </c>
      <c r="AA33" s="155">
        <v>10975000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32182630</v>
      </c>
      <c r="F34" s="60">
        <v>32182630</v>
      </c>
      <c r="G34" s="60">
        <v>1259004</v>
      </c>
      <c r="H34" s="60">
        <v>1109062</v>
      </c>
      <c r="I34" s="60">
        <v>1899708</v>
      </c>
      <c r="J34" s="60">
        <v>4267774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4267774</v>
      </c>
      <c r="X34" s="60">
        <v>8045658</v>
      </c>
      <c r="Y34" s="60">
        <v>-3777884</v>
      </c>
      <c r="Z34" s="140">
        <v>-46.96</v>
      </c>
      <c r="AA34" s="155">
        <v>32182630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89963346</v>
      </c>
      <c r="F36" s="190">
        <f t="shared" si="1"/>
        <v>89963346</v>
      </c>
      <c r="G36" s="190">
        <f t="shared" si="1"/>
        <v>3916299</v>
      </c>
      <c r="H36" s="190">
        <f t="shared" si="1"/>
        <v>3788442</v>
      </c>
      <c r="I36" s="190">
        <f t="shared" si="1"/>
        <v>4419764</v>
      </c>
      <c r="J36" s="190">
        <f t="shared" si="1"/>
        <v>12124505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12124505</v>
      </c>
      <c r="X36" s="190">
        <f t="shared" si="1"/>
        <v>22490837</v>
      </c>
      <c r="Y36" s="190">
        <f t="shared" si="1"/>
        <v>-10366332</v>
      </c>
      <c r="Z36" s="191">
        <f>+IF(X36&lt;&gt;0,+(Y36/X36)*100,0)</f>
        <v>-46.09135711578898</v>
      </c>
      <c r="AA36" s="188">
        <f>SUM(AA25:AA35)</f>
        <v>89963346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-11431743</v>
      </c>
      <c r="F38" s="106">
        <f t="shared" si="2"/>
        <v>-11431743</v>
      </c>
      <c r="G38" s="106">
        <f t="shared" si="2"/>
        <v>10860722</v>
      </c>
      <c r="H38" s="106">
        <f t="shared" si="2"/>
        <v>-3274329</v>
      </c>
      <c r="I38" s="106">
        <f t="shared" si="2"/>
        <v>-3326472</v>
      </c>
      <c r="J38" s="106">
        <f t="shared" si="2"/>
        <v>4259921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4259921</v>
      </c>
      <c r="X38" s="106">
        <f>IF(F22=F36,0,X22-X36)</f>
        <v>-2857936</v>
      </c>
      <c r="Y38" s="106">
        <f t="shared" si="2"/>
        <v>7117857</v>
      </c>
      <c r="Z38" s="201">
        <f>+IF(X38&lt;&gt;0,+(Y38/X38)*100,0)</f>
        <v>-249.0558570940707</v>
      </c>
      <c r="AA38" s="199">
        <f>+AA22-AA36</f>
        <v>-11431743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645000</v>
      </c>
      <c r="F39" s="60">
        <v>645000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161250</v>
      </c>
      <c r="Y39" s="60">
        <v>-161250</v>
      </c>
      <c r="Z39" s="140">
        <v>-100</v>
      </c>
      <c r="AA39" s="155">
        <v>645000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-10786743</v>
      </c>
      <c r="F42" s="88">
        <f t="shared" si="3"/>
        <v>-10786743</v>
      </c>
      <c r="G42" s="88">
        <f t="shared" si="3"/>
        <v>10860722</v>
      </c>
      <c r="H42" s="88">
        <f t="shared" si="3"/>
        <v>-3274329</v>
      </c>
      <c r="I42" s="88">
        <f t="shared" si="3"/>
        <v>-3326472</v>
      </c>
      <c r="J42" s="88">
        <f t="shared" si="3"/>
        <v>4259921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4259921</v>
      </c>
      <c r="X42" s="88">
        <f t="shared" si="3"/>
        <v>-2696686</v>
      </c>
      <c r="Y42" s="88">
        <f t="shared" si="3"/>
        <v>6956607</v>
      </c>
      <c r="Z42" s="208">
        <f>+IF(X42&lt;&gt;0,+(Y42/X42)*100,0)</f>
        <v>-257.96874385820223</v>
      </c>
      <c r="AA42" s="206">
        <f>SUM(AA38:AA41)</f>
        <v>-10786743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-10786743</v>
      </c>
      <c r="F44" s="77">
        <f t="shared" si="4"/>
        <v>-10786743</v>
      </c>
      <c r="G44" s="77">
        <f t="shared" si="4"/>
        <v>10860722</v>
      </c>
      <c r="H44" s="77">
        <f t="shared" si="4"/>
        <v>-3274329</v>
      </c>
      <c r="I44" s="77">
        <f t="shared" si="4"/>
        <v>-3326472</v>
      </c>
      <c r="J44" s="77">
        <f t="shared" si="4"/>
        <v>4259921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4259921</v>
      </c>
      <c r="X44" s="77">
        <f t="shared" si="4"/>
        <v>-2696686</v>
      </c>
      <c r="Y44" s="77">
        <f t="shared" si="4"/>
        <v>6956607</v>
      </c>
      <c r="Z44" s="212">
        <f>+IF(X44&lt;&gt;0,+(Y44/X44)*100,0)</f>
        <v>-257.96874385820223</v>
      </c>
      <c r="AA44" s="210">
        <f>+AA42-AA43</f>
        <v>-10786743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-10786743</v>
      </c>
      <c r="F46" s="88">
        <f t="shared" si="5"/>
        <v>-10786743</v>
      </c>
      <c r="G46" s="88">
        <f t="shared" si="5"/>
        <v>10860722</v>
      </c>
      <c r="H46" s="88">
        <f t="shared" si="5"/>
        <v>-3274329</v>
      </c>
      <c r="I46" s="88">
        <f t="shared" si="5"/>
        <v>-3326472</v>
      </c>
      <c r="J46" s="88">
        <f t="shared" si="5"/>
        <v>4259921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4259921</v>
      </c>
      <c r="X46" s="88">
        <f t="shared" si="5"/>
        <v>-2696686</v>
      </c>
      <c r="Y46" s="88">
        <f t="shared" si="5"/>
        <v>6956607</v>
      </c>
      <c r="Z46" s="208">
        <f>+IF(X46&lt;&gt;0,+(Y46/X46)*100,0)</f>
        <v>-257.96874385820223</v>
      </c>
      <c r="AA46" s="206">
        <f>SUM(AA44:AA45)</f>
        <v>-10786743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-10786743</v>
      </c>
      <c r="F48" s="219">
        <f t="shared" si="6"/>
        <v>-10786743</v>
      </c>
      <c r="G48" s="219">
        <f t="shared" si="6"/>
        <v>10860722</v>
      </c>
      <c r="H48" s="220">
        <f t="shared" si="6"/>
        <v>-3274329</v>
      </c>
      <c r="I48" s="220">
        <f t="shared" si="6"/>
        <v>-3326472</v>
      </c>
      <c r="J48" s="220">
        <f t="shared" si="6"/>
        <v>4259921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4259921</v>
      </c>
      <c r="X48" s="220">
        <f t="shared" si="6"/>
        <v>-2696686</v>
      </c>
      <c r="Y48" s="220">
        <f t="shared" si="6"/>
        <v>6956607</v>
      </c>
      <c r="Z48" s="221">
        <f>+IF(X48&lt;&gt;0,+(Y48/X48)*100,0)</f>
        <v>-257.96874385820223</v>
      </c>
      <c r="AA48" s="222">
        <f>SUM(AA46:AA47)</f>
        <v>-10786743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2620000</v>
      </c>
      <c r="F5" s="100">
        <f t="shared" si="0"/>
        <v>2620000</v>
      </c>
      <c r="G5" s="100">
        <f t="shared" si="0"/>
        <v>342</v>
      </c>
      <c r="H5" s="100">
        <f t="shared" si="0"/>
        <v>22758</v>
      </c>
      <c r="I5" s="100">
        <f t="shared" si="0"/>
        <v>69775</v>
      </c>
      <c r="J5" s="100">
        <f t="shared" si="0"/>
        <v>92875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92875</v>
      </c>
      <c r="X5" s="100">
        <f t="shared" si="0"/>
        <v>655000</v>
      </c>
      <c r="Y5" s="100">
        <f t="shared" si="0"/>
        <v>-562125</v>
      </c>
      <c r="Z5" s="137">
        <f>+IF(X5&lt;&gt;0,+(Y5/X5)*100,0)</f>
        <v>-85.8206106870229</v>
      </c>
      <c r="AA5" s="153">
        <f>SUM(AA6:AA8)</f>
        <v>2620000</v>
      </c>
    </row>
    <row r="6" spans="1:27" ht="13.5">
      <c r="A6" s="138" t="s">
        <v>75</v>
      </c>
      <c r="B6" s="136"/>
      <c r="C6" s="155"/>
      <c r="D6" s="155"/>
      <c r="E6" s="156">
        <v>60000</v>
      </c>
      <c r="F6" s="60">
        <v>60000</v>
      </c>
      <c r="G6" s="60">
        <v>342</v>
      </c>
      <c r="H6" s="60"/>
      <c r="I6" s="60">
        <v>21183</v>
      </c>
      <c r="J6" s="60">
        <v>21525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21525</v>
      </c>
      <c r="X6" s="60">
        <v>15000</v>
      </c>
      <c r="Y6" s="60">
        <v>6525</v>
      </c>
      <c r="Z6" s="140">
        <v>43.5</v>
      </c>
      <c r="AA6" s="62">
        <v>60000</v>
      </c>
    </row>
    <row r="7" spans="1:27" ht="13.5">
      <c r="A7" s="138" t="s">
        <v>76</v>
      </c>
      <c r="B7" s="136"/>
      <c r="C7" s="157"/>
      <c r="D7" s="157"/>
      <c r="E7" s="158">
        <v>30000</v>
      </c>
      <c r="F7" s="159">
        <v>30000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7500</v>
      </c>
      <c r="Y7" s="159">
        <v>-7500</v>
      </c>
      <c r="Z7" s="141">
        <v>-100</v>
      </c>
      <c r="AA7" s="225">
        <v>30000</v>
      </c>
    </row>
    <row r="8" spans="1:27" ht="13.5">
      <c r="A8" s="138" t="s">
        <v>77</v>
      </c>
      <c r="B8" s="136"/>
      <c r="C8" s="155"/>
      <c r="D8" s="155"/>
      <c r="E8" s="156">
        <v>2530000</v>
      </c>
      <c r="F8" s="60">
        <v>2530000</v>
      </c>
      <c r="G8" s="60"/>
      <c r="H8" s="60">
        <v>22758</v>
      </c>
      <c r="I8" s="60">
        <v>48592</v>
      </c>
      <c r="J8" s="60">
        <v>71350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71350</v>
      </c>
      <c r="X8" s="60">
        <v>632500</v>
      </c>
      <c r="Y8" s="60">
        <v>-561150</v>
      </c>
      <c r="Z8" s="140">
        <v>-88.72</v>
      </c>
      <c r="AA8" s="62">
        <v>2530000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750000</v>
      </c>
      <c r="F9" s="100">
        <f t="shared" si="1"/>
        <v>750000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187500</v>
      </c>
      <c r="Y9" s="100">
        <f t="shared" si="1"/>
        <v>-187500</v>
      </c>
      <c r="Z9" s="137">
        <f>+IF(X9&lt;&gt;0,+(Y9/X9)*100,0)</f>
        <v>-100</v>
      </c>
      <c r="AA9" s="102">
        <f>SUM(AA10:AA14)</f>
        <v>750000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750000</v>
      </c>
      <c r="F12" s="60">
        <v>750000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187500</v>
      </c>
      <c r="Y12" s="60">
        <v>-187500</v>
      </c>
      <c r="Z12" s="140">
        <v>-100</v>
      </c>
      <c r="AA12" s="62">
        <v>750000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30000</v>
      </c>
      <c r="F15" s="100">
        <f t="shared" si="2"/>
        <v>30000</v>
      </c>
      <c r="G15" s="100">
        <f t="shared" si="2"/>
        <v>114</v>
      </c>
      <c r="H15" s="100">
        <f t="shared" si="2"/>
        <v>0</v>
      </c>
      <c r="I15" s="100">
        <f t="shared" si="2"/>
        <v>10000</v>
      </c>
      <c r="J15" s="100">
        <f t="shared" si="2"/>
        <v>10114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10114</v>
      </c>
      <c r="X15" s="100">
        <f t="shared" si="2"/>
        <v>7500</v>
      </c>
      <c r="Y15" s="100">
        <f t="shared" si="2"/>
        <v>2614</v>
      </c>
      <c r="Z15" s="137">
        <f>+IF(X15&lt;&gt;0,+(Y15/X15)*100,0)</f>
        <v>34.85333333333333</v>
      </c>
      <c r="AA15" s="102">
        <f>SUM(AA16:AA18)</f>
        <v>30000</v>
      </c>
    </row>
    <row r="16" spans="1:27" ht="13.5">
      <c r="A16" s="138" t="s">
        <v>85</v>
      </c>
      <c r="B16" s="136"/>
      <c r="C16" s="155"/>
      <c r="D16" s="155"/>
      <c r="E16" s="156">
        <v>30000</v>
      </c>
      <c r="F16" s="60">
        <v>30000</v>
      </c>
      <c r="G16" s="60">
        <v>114</v>
      </c>
      <c r="H16" s="60"/>
      <c r="I16" s="60">
        <v>10000</v>
      </c>
      <c r="J16" s="60">
        <v>10114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10114</v>
      </c>
      <c r="X16" s="60">
        <v>7500</v>
      </c>
      <c r="Y16" s="60">
        <v>2614</v>
      </c>
      <c r="Z16" s="140">
        <v>34.85</v>
      </c>
      <c r="AA16" s="62">
        <v>30000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3400000</v>
      </c>
      <c r="F25" s="219">
        <f t="shared" si="4"/>
        <v>3400000</v>
      </c>
      <c r="G25" s="219">
        <f t="shared" si="4"/>
        <v>456</v>
      </c>
      <c r="H25" s="219">
        <f t="shared" si="4"/>
        <v>22758</v>
      </c>
      <c r="I25" s="219">
        <f t="shared" si="4"/>
        <v>79775</v>
      </c>
      <c r="J25" s="219">
        <f t="shared" si="4"/>
        <v>102989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102989</v>
      </c>
      <c r="X25" s="219">
        <f t="shared" si="4"/>
        <v>850000</v>
      </c>
      <c r="Y25" s="219">
        <f t="shared" si="4"/>
        <v>-747011</v>
      </c>
      <c r="Z25" s="231">
        <f>+IF(X25&lt;&gt;0,+(Y25/X25)*100,0)</f>
        <v>-87.88364705882353</v>
      </c>
      <c r="AA25" s="232">
        <f>+AA5+AA9+AA15+AA19+AA24</f>
        <v>3400000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15000</v>
      </c>
      <c r="F28" s="60">
        <v>15000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3750</v>
      </c>
      <c r="Y28" s="60">
        <v>-3750</v>
      </c>
      <c r="Z28" s="140">
        <v>-100</v>
      </c>
      <c r="AA28" s="155">
        <v>15000</v>
      </c>
    </row>
    <row r="29" spans="1:27" ht="13.5">
      <c r="A29" s="234" t="s">
        <v>134</v>
      </c>
      <c r="B29" s="136"/>
      <c r="C29" s="155"/>
      <c r="D29" s="155"/>
      <c r="E29" s="156">
        <v>630000</v>
      </c>
      <c r="F29" s="60">
        <v>630000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157500</v>
      </c>
      <c r="Y29" s="60">
        <v>-157500</v>
      </c>
      <c r="Z29" s="140">
        <v>-100</v>
      </c>
      <c r="AA29" s="62">
        <v>630000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645000</v>
      </c>
      <c r="F32" s="77">
        <f t="shared" si="5"/>
        <v>645000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161250</v>
      </c>
      <c r="Y32" s="77">
        <f t="shared" si="5"/>
        <v>-161250</v>
      </c>
      <c r="Z32" s="212">
        <f>+IF(X32&lt;&gt;0,+(Y32/X32)*100,0)</f>
        <v>-100</v>
      </c>
      <c r="AA32" s="79">
        <f>SUM(AA28:AA31)</f>
        <v>645000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2755000</v>
      </c>
      <c r="F35" s="60">
        <v>2755000</v>
      </c>
      <c r="G35" s="60">
        <v>456</v>
      </c>
      <c r="H35" s="60">
        <v>22758</v>
      </c>
      <c r="I35" s="60">
        <v>79775</v>
      </c>
      <c r="J35" s="60">
        <v>102989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102989</v>
      </c>
      <c r="X35" s="60">
        <v>688750</v>
      </c>
      <c r="Y35" s="60">
        <v>-585761</v>
      </c>
      <c r="Z35" s="140">
        <v>-85.05</v>
      </c>
      <c r="AA35" s="62">
        <v>2755000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3400000</v>
      </c>
      <c r="F36" s="220">
        <f t="shared" si="6"/>
        <v>3400000</v>
      </c>
      <c r="G36" s="220">
        <f t="shared" si="6"/>
        <v>456</v>
      </c>
      <c r="H36" s="220">
        <f t="shared" si="6"/>
        <v>22758</v>
      </c>
      <c r="I36" s="220">
        <f t="shared" si="6"/>
        <v>79775</v>
      </c>
      <c r="J36" s="220">
        <f t="shared" si="6"/>
        <v>102989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102989</v>
      </c>
      <c r="X36" s="220">
        <f t="shared" si="6"/>
        <v>850000</v>
      </c>
      <c r="Y36" s="220">
        <f t="shared" si="6"/>
        <v>-747011</v>
      </c>
      <c r="Z36" s="221">
        <f>+IF(X36&lt;&gt;0,+(Y36/X36)*100,0)</f>
        <v>-87.88364705882353</v>
      </c>
      <c r="AA36" s="239">
        <f>SUM(AA32:AA35)</f>
        <v>3400000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3242596</v>
      </c>
      <c r="F6" s="60">
        <v>3242596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810649</v>
      </c>
      <c r="Y6" s="60">
        <v>-810649</v>
      </c>
      <c r="Z6" s="140">
        <v>-100</v>
      </c>
      <c r="AA6" s="62">
        <v>3242596</v>
      </c>
    </row>
    <row r="7" spans="1:27" ht="13.5">
      <c r="A7" s="249" t="s">
        <v>144</v>
      </c>
      <c r="B7" s="182"/>
      <c r="C7" s="155"/>
      <c r="D7" s="155"/>
      <c r="E7" s="59">
        <v>46730910</v>
      </c>
      <c r="F7" s="60">
        <v>46730910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11682728</v>
      </c>
      <c r="Y7" s="60">
        <v>-11682728</v>
      </c>
      <c r="Z7" s="140">
        <v>-100</v>
      </c>
      <c r="AA7" s="62">
        <v>46730910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>
        <v>1850000</v>
      </c>
      <c r="F9" s="60">
        <v>1850000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462500</v>
      </c>
      <c r="Y9" s="60">
        <v>-462500</v>
      </c>
      <c r="Z9" s="140">
        <v>-100</v>
      </c>
      <c r="AA9" s="62">
        <v>1850000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51823506</v>
      </c>
      <c r="F12" s="73">
        <f t="shared" si="0"/>
        <v>51823506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12955877</v>
      </c>
      <c r="Y12" s="73">
        <f t="shared" si="0"/>
        <v>-12955877</v>
      </c>
      <c r="Z12" s="170">
        <f>+IF(X12&lt;&gt;0,+(Y12/X12)*100,0)</f>
        <v>-100</v>
      </c>
      <c r="AA12" s="74">
        <f>SUM(AA6:AA11)</f>
        <v>51823506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1146</v>
      </c>
      <c r="F16" s="60">
        <v>1146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287</v>
      </c>
      <c r="Y16" s="159">
        <v>-287</v>
      </c>
      <c r="Z16" s="141">
        <v>-100</v>
      </c>
      <c r="AA16" s="225">
        <v>1146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8700158</v>
      </c>
      <c r="F19" s="60">
        <v>8700158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2175040</v>
      </c>
      <c r="Y19" s="60">
        <v>-2175040</v>
      </c>
      <c r="Z19" s="140">
        <v>-100</v>
      </c>
      <c r="AA19" s="62">
        <v>8700158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1475916</v>
      </c>
      <c r="F22" s="60">
        <v>1475916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368979</v>
      </c>
      <c r="Y22" s="60">
        <v>-368979</v>
      </c>
      <c r="Z22" s="140">
        <v>-100</v>
      </c>
      <c r="AA22" s="62">
        <v>1475916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10177220</v>
      </c>
      <c r="F24" s="77">
        <f t="shared" si="1"/>
        <v>10177220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2544306</v>
      </c>
      <c r="Y24" s="77">
        <f t="shared" si="1"/>
        <v>-2544306</v>
      </c>
      <c r="Z24" s="212">
        <f>+IF(X24&lt;&gt;0,+(Y24/X24)*100,0)</f>
        <v>-100</v>
      </c>
      <c r="AA24" s="79">
        <f>SUM(AA15:AA23)</f>
        <v>10177220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62000726</v>
      </c>
      <c r="F25" s="73">
        <f t="shared" si="2"/>
        <v>62000726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15500183</v>
      </c>
      <c r="Y25" s="73">
        <f t="shared" si="2"/>
        <v>-15500183</v>
      </c>
      <c r="Z25" s="170">
        <f>+IF(X25&lt;&gt;0,+(Y25/X25)*100,0)</f>
        <v>-100</v>
      </c>
      <c r="AA25" s="74">
        <f>+AA12+AA24</f>
        <v>62000726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4453317</v>
      </c>
      <c r="F32" s="60">
        <v>4453317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1113329</v>
      </c>
      <c r="Y32" s="60">
        <v>-1113329</v>
      </c>
      <c r="Z32" s="140">
        <v>-100</v>
      </c>
      <c r="AA32" s="62">
        <v>4453317</v>
      </c>
    </row>
    <row r="33" spans="1:27" ht="13.5">
      <c r="A33" s="249" t="s">
        <v>165</v>
      </c>
      <c r="B33" s="182"/>
      <c r="C33" s="155"/>
      <c r="D33" s="155"/>
      <c r="E33" s="59">
        <v>3121371</v>
      </c>
      <c r="F33" s="60">
        <v>3121371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780343</v>
      </c>
      <c r="Y33" s="60">
        <v>-780343</v>
      </c>
      <c r="Z33" s="140">
        <v>-100</v>
      </c>
      <c r="AA33" s="62">
        <v>3121371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7574688</v>
      </c>
      <c r="F34" s="73">
        <f t="shared" si="3"/>
        <v>7574688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1893672</v>
      </c>
      <c r="Y34" s="73">
        <f t="shared" si="3"/>
        <v>-1893672</v>
      </c>
      <c r="Z34" s="170">
        <f>+IF(X34&lt;&gt;0,+(Y34/X34)*100,0)</f>
        <v>-100</v>
      </c>
      <c r="AA34" s="74">
        <f>SUM(AA29:AA33)</f>
        <v>7574688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102771</v>
      </c>
      <c r="F37" s="60">
        <v>102771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25693</v>
      </c>
      <c r="Y37" s="60">
        <v>-25693</v>
      </c>
      <c r="Z37" s="140">
        <v>-100</v>
      </c>
      <c r="AA37" s="62">
        <v>102771</v>
      </c>
    </row>
    <row r="38" spans="1:27" ht="13.5">
      <c r="A38" s="249" t="s">
        <v>165</v>
      </c>
      <c r="B38" s="182"/>
      <c r="C38" s="155"/>
      <c r="D38" s="155"/>
      <c r="E38" s="59">
        <v>17505926</v>
      </c>
      <c r="F38" s="60">
        <v>17505926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4376482</v>
      </c>
      <c r="Y38" s="60">
        <v>-4376482</v>
      </c>
      <c r="Z38" s="140">
        <v>-100</v>
      </c>
      <c r="AA38" s="62">
        <v>17505926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17608697</v>
      </c>
      <c r="F39" s="77">
        <f t="shared" si="4"/>
        <v>17608697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4402175</v>
      </c>
      <c r="Y39" s="77">
        <f t="shared" si="4"/>
        <v>-4402175</v>
      </c>
      <c r="Z39" s="212">
        <f>+IF(X39&lt;&gt;0,+(Y39/X39)*100,0)</f>
        <v>-100</v>
      </c>
      <c r="AA39" s="79">
        <f>SUM(AA37:AA38)</f>
        <v>17608697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25183385</v>
      </c>
      <c r="F40" s="73">
        <f t="shared" si="5"/>
        <v>25183385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6295847</v>
      </c>
      <c r="Y40" s="73">
        <f t="shared" si="5"/>
        <v>-6295847</v>
      </c>
      <c r="Z40" s="170">
        <f>+IF(X40&lt;&gt;0,+(Y40/X40)*100,0)</f>
        <v>-100</v>
      </c>
      <c r="AA40" s="74">
        <f>+AA34+AA39</f>
        <v>25183385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36817341</v>
      </c>
      <c r="F42" s="259">
        <f t="shared" si="6"/>
        <v>36817341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9204336</v>
      </c>
      <c r="Y42" s="259">
        <f t="shared" si="6"/>
        <v>-9204336</v>
      </c>
      <c r="Z42" s="260">
        <f>+IF(X42&lt;&gt;0,+(Y42/X42)*100,0)</f>
        <v>-100</v>
      </c>
      <c r="AA42" s="261">
        <f>+AA25-AA40</f>
        <v>36817341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34062341</v>
      </c>
      <c r="F45" s="60">
        <v>34062341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8515585</v>
      </c>
      <c r="Y45" s="60">
        <v>-8515585</v>
      </c>
      <c r="Z45" s="139">
        <v>-100</v>
      </c>
      <c r="AA45" s="62">
        <v>34062341</v>
      </c>
    </row>
    <row r="46" spans="1:27" ht="13.5">
      <c r="A46" s="249" t="s">
        <v>171</v>
      </c>
      <c r="B46" s="182"/>
      <c r="C46" s="155"/>
      <c r="D46" s="155"/>
      <c r="E46" s="59">
        <v>2755000</v>
      </c>
      <c r="F46" s="60">
        <v>2755000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688750</v>
      </c>
      <c r="Y46" s="60">
        <v>-688750</v>
      </c>
      <c r="Z46" s="139">
        <v>-100</v>
      </c>
      <c r="AA46" s="62">
        <v>2755000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36817341</v>
      </c>
      <c r="F48" s="219">
        <f t="shared" si="7"/>
        <v>36817341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9204335</v>
      </c>
      <c r="Y48" s="219">
        <f t="shared" si="7"/>
        <v>-9204335</v>
      </c>
      <c r="Z48" s="265">
        <f>+IF(X48&lt;&gt;0,+(Y48/X48)*100,0)</f>
        <v>-100</v>
      </c>
      <c r="AA48" s="232">
        <f>SUM(AA45:AA47)</f>
        <v>36817341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16313940</v>
      </c>
      <c r="F6" s="60">
        <v>16313940</v>
      </c>
      <c r="G6" s="60">
        <v>70570</v>
      </c>
      <c r="H6" s="60">
        <v>866867</v>
      </c>
      <c r="I6" s="60">
        <v>1572163</v>
      </c>
      <c r="J6" s="60">
        <v>2509600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2509600</v>
      </c>
      <c r="X6" s="60">
        <v>4078485</v>
      </c>
      <c r="Y6" s="60">
        <v>-1568885</v>
      </c>
      <c r="Z6" s="140">
        <v>-38.47</v>
      </c>
      <c r="AA6" s="62">
        <v>16313940</v>
      </c>
    </row>
    <row r="7" spans="1:27" ht="13.5">
      <c r="A7" s="249" t="s">
        <v>178</v>
      </c>
      <c r="B7" s="182"/>
      <c r="C7" s="155"/>
      <c r="D7" s="155"/>
      <c r="E7" s="59">
        <v>60767668</v>
      </c>
      <c r="F7" s="60">
        <v>60767668</v>
      </c>
      <c r="G7" s="60">
        <v>14869000</v>
      </c>
      <c r="H7" s="60"/>
      <c r="I7" s="60"/>
      <c r="J7" s="60">
        <v>14869000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14869000</v>
      </c>
      <c r="X7" s="60">
        <v>23640167</v>
      </c>
      <c r="Y7" s="60">
        <v>-8771167</v>
      </c>
      <c r="Z7" s="140">
        <v>-37.1</v>
      </c>
      <c r="AA7" s="62">
        <v>60767668</v>
      </c>
    </row>
    <row r="8" spans="1:27" ht="13.5">
      <c r="A8" s="249" t="s">
        <v>179</v>
      </c>
      <c r="B8" s="182"/>
      <c r="C8" s="155"/>
      <c r="D8" s="155"/>
      <c r="E8" s="59">
        <v>645000</v>
      </c>
      <c r="F8" s="60">
        <v>645000</v>
      </c>
      <c r="G8" s="60"/>
      <c r="H8" s="60">
        <v>1300002</v>
      </c>
      <c r="I8" s="60"/>
      <c r="J8" s="60">
        <v>1300002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1300002</v>
      </c>
      <c r="X8" s="60"/>
      <c r="Y8" s="60">
        <v>1300002</v>
      </c>
      <c r="Z8" s="140"/>
      <c r="AA8" s="62">
        <v>645000</v>
      </c>
    </row>
    <row r="9" spans="1:27" ht="13.5">
      <c r="A9" s="249" t="s">
        <v>180</v>
      </c>
      <c r="B9" s="182"/>
      <c r="C9" s="155"/>
      <c r="D9" s="155"/>
      <c r="E9" s="59">
        <v>1449996</v>
      </c>
      <c r="F9" s="60">
        <v>1449996</v>
      </c>
      <c r="G9" s="60">
        <v>41233</v>
      </c>
      <c r="H9" s="60">
        <v>60575</v>
      </c>
      <c r="I9" s="60">
        <v>49591</v>
      </c>
      <c r="J9" s="60">
        <v>151399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151399</v>
      </c>
      <c r="X9" s="60">
        <v>362499</v>
      </c>
      <c r="Y9" s="60">
        <v>-211100</v>
      </c>
      <c r="Z9" s="140">
        <v>-58.23</v>
      </c>
      <c r="AA9" s="62">
        <v>1449996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-71094995</v>
      </c>
      <c r="F12" s="60">
        <v>-71094995</v>
      </c>
      <c r="G12" s="60">
        <v>-7309180</v>
      </c>
      <c r="H12" s="60">
        <v>-13381491</v>
      </c>
      <c r="I12" s="60">
        <v>-6759733</v>
      </c>
      <c r="J12" s="60">
        <v>-27450404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-27450404</v>
      </c>
      <c r="X12" s="60">
        <v>-18430327</v>
      </c>
      <c r="Y12" s="60">
        <v>-9020077</v>
      </c>
      <c r="Z12" s="140">
        <v>48.94</v>
      </c>
      <c r="AA12" s="62">
        <v>-71094995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-10975004</v>
      </c>
      <c r="F14" s="60">
        <v>-10975004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-3816251</v>
      </c>
      <c r="Y14" s="60">
        <v>3816251</v>
      </c>
      <c r="Z14" s="140">
        <v>-100</v>
      </c>
      <c r="AA14" s="62">
        <v>-10975004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-2893395</v>
      </c>
      <c r="F15" s="73">
        <f t="shared" si="0"/>
        <v>-2893395</v>
      </c>
      <c r="G15" s="73">
        <f t="shared" si="0"/>
        <v>7671623</v>
      </c>
      <c r="H15" s="73">
        <f t="shared" si="0"/>
        <v>-11154047</v>
      </c>
      <c r="I15" s="73">
        <f t="shared" si="0"/>
        <v>-5137979</v>
      </c>
      <c r="J15" s="73">
        <f t="shared" si="0"/>
        <v>-8620403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-8620403</v>
      </c>
      <c r="X15" s="73">
        <f t="shared" si="0"/>
        <v>5834573</v>
      </c>
      <c r="Y15" s="73">
        <f t="shared" si="0"/>
        <v>-14454976</v>
      </c>
      <c r="Z15" s="170">
        <f>+IF(X15&lt;&gt;0,+(Y15/X15)*100,0)</f>
        <v>-247.74693880768996</v>
      </c>
      <c r="AA15" s="74">
        <f>SUM(AA6:AA14)</f>
        <v>-2893395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>
        <v>1444860</v>
      </c>
      <c r="I19" s="159"/>
      <c r="J19" s="60">
        <v>1444860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1444860</v>
      </c>
      <c r="X19" s="60"/>
      <c r="Y19" s="159">
        <v>1444860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6000000</v>
      </c>
      <c r="J21" s="60">
        <v>6000000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6000000</v>
      </c>
      <c r="X21" s="60"/>
      <c r="Y21" s="159">
        <v>6000000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-3399996</v>
      </c>
      <c r="F24" s="60">
        <v>-3399996</v>
      </c>
      <c r="G24" s="60">
        <v>-456</v>
      </c>
      <c r="H24" s="60">
        <v>-22758</v>
      </c>
      <c r="I24" s="60">
        <v>-79776</v>
      </c>
      <c r="J24" s="60">
        <v>-102990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-102990</v>
      </c>
      <c r="X24" s="60">
        <v>-1134999</v>
      </c>
      <c r="Y24" s="60">
        <v>1032009</v>
      </c>
      <c r="Z24" s="140">
        <v>-90.93</v>
      </c>
      <c r="AA24" s="62">
        <v>-3399996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-3399996</v>
      </c>
      <c r="F25" s="73">
        <f t="shared" si="1"/>
        <v>-3399996</v>
      </c>
      <c r="G25" s="73">
        <f t="shared" si="1"/>
        <v>-456</v>
      </c>
      <c r="H25" s="73">
        <f t="shared" si="1"/>
        <v>1422102</v>
      </c>
      <c r="I25" s="73">
        <f t="shared" si="1"/>
        <v>5920224</v>
      </c>
      <c r="J25" s="73">
        <f t="shared" si="1"/>
        <v>7341870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7341870</v>
      </c>
      <c r="X25" s="73">
        <f t="shared" si="1"/>
        <v>-1134999</v>
      </c>
      <c r="Y25" s="73">
        <f t="shared" si="1"/>
        <v>8476869</v>
      </c>
      <c r="Z25" s="170">
        <f>+IF(X25&lt;&gt;0,+(Y25/X25)*100,0)</f>
        <v>-746.8613628734474</v>
      </c>
      <c r="AA25" s="74">
        <f>SUM(AA19:AA24)</f>
        <v>-3399996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-6293391</v>
      </c>
      <c r="F36" s="100">
        <f t="shared" si="3"/>
        <v>-6293391</v>
      </c>
      <c r="G36" s="100">
        <f t="shared" si="3"/>
        <v>7671167</v>
      </c>
      <c r="H36" s="100">
        <f t="shared" si="3"/>
        <v>-9731945</v>
      </c>
      <c r="I36" s="100">
        <f t="shared" si="3"/>
        <v>782245</v>
      </c>
      <c r="J36" s="100">
        <f t="shared" si="3"/>
        <v>-1278533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-1278533</v>
      </c>
      <c r="X36" s="100">
        <f t="shared" si="3"/>
        <v>4699574</v>
      </c>
      <c r="Y36" s="100">
        <f t="shared" si="3"/>
        <v>-5978107</v>
      </c>
      <c r="Z36" s="137">
        <f>+IF(X36&lt;&gt;0,+(Y36/X36)*100,0)</f>
        <v>-127.20529562892295</v>
      </c>
      <c r="AA36" s="102">
        <f>+AA15+AA25+AA34</f>
        <v>-6293391</v>
      </c>
    </row>
    <row r="37" spans="1:27" ht="13.5">
      <c r="A37" s="249" t="s">
        <v>199</v>
      </c>
      <c r="B37" s="182"/>
      <c r="C37" s="153"/>
      <c r="D37" s="153"/>
      <c r="E37" s="99">
        <v>56266898</v>
      </c>
      <c r="F37" s="100">
        <v>56266898</v>
      </c>
      <c r="G37" s="100">
        <v>3133191</v>
      </c>
      <c r="H37" s="100">
        <v>10804358</v>
      </c>
      <c r="I37" s="100">
        <v>1072413</v>
      </c>
      <c r="J37" s="100">
        <v>3133191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3133191</v>
      </c>
      <c r="X37" s="100">
        <v>56266898</v>
      </c>
      <c r="Y37" s="100">
        <v>-53133707</v>
      </c>
      <c r="Z37" s="137">
        <v>-94.43</v>
      </c>
      <c r="AA37" s="102">
        <v>56266898</v>
      </c>
    </row>
    <row r="38" spans="1:27" ht="13.5">
      <c r="A38" s="269" t="s">
        <v>200</v>
      </c>
      <c r="B38" s="256"/>
      <c r="C38" s="257"/>
      <c r="D38" s="257"/>
      <c r="E38" s="258">
        <v>49973507</v>
      </c>
      <c r="F38" s="259">
        <v>49973507</v>
      </c>
      <c r="G38" s="259">
        <v>10804358</v>
      </c>
      <c r="H38" s="259">
        <v>1072413</v>
      </c>
      <c r="I38" s="259">
        <v>1854658</v>
      </c>
      <c r="J38" s="259">
        <v>1854658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1854658</v>
      </c>
      <c r="X38" s="259">
        <v>60966472</v>
      </c>
      <c r="Y38" s="259">
        <v>-59111814</v>
      </c>
      <c r="Z38" s="260">
        <v>-96.96</v>
      </c>
      <c r="AA38" s="261">
        <v>49973507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3400000</v>
      </c>
      <c r="F5" s="106">
        <f t="shared" si="0"/>
        <v>3400000</v>
      </c>
      <c r="G5" s="106">
        <f t="shared" si="0"/>
        <v>456</v>
      </c>
      <c r="H5" s="106">
        <f t="shared" si="0"/>
        <v>22758</v>
      </c>
      <c r="I5" s="106">
        <f t="shared" si="0"/>
        <v>79775</v>
      </c>
      <c r="J5" s="106">
        <f t="shared" si="0"/>
        <v>102989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102989</v>
      </c>
      <c r="X5" s="106">
        <f t="shared" si="0"/>
        <v>850000</v>
      </c>
      <c r="Y5" s="106">
        <f t="shared" si="0"/>
        <v>-747011</v>
      </c>
      <c r="Z5" s="201">
        <f>+IF(X5&lt;&gt;0,+(Y5/X5)*100,0)</f>
        <v>-87.88364705882353</v>
      </c>
      <c r="AA5" s="199">
        <f>SUM(AA11:AA18)</f>
        <v>3400000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3400000</v>
      </c>
      <c r="F15" s="60">
        <v>3400000</v>
      </c>
      <c r="G15" s="60">
        <v>456</v>
      </c>
      <c r="H15" s="60">
        <v>22758</v>
      </c>
      <c r="I15" s="60">
        <v>79775</v>
      </c>
      <c r="J15" s="60">
        <v>102989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102989</v>
      </c>
      <c r="X15" s="60">
        <v>850000</v>
      </c>
      <c r="Y15" s="60">
        <v>-747011</v>
      </c>
      <c r="Z15" s="140">
        <v>-87.88</v>
      </c>
      <c r="AA15" s="155">
        <v>3400000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3400000</v>
      </c>
      <c r="F45" s="54">
        <f t="shared" si="7"/>
        <v>3400000</v>
      </c>
      <c r="G45" s="54">
        <f t="shared" si="7"/>
        <v>456</v>
      </c>
      <c r="H45" s="54">
        <f t="shared" si="7"/>
        <v>22758</v>
      </c>
      <c r="I45" s="54">
        <f t="shared" si="7"/>
        <v>79775</v>
      </c>
      <c r="J45" s="54">
        <f t="shared" si="7"/>
        <v>102989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102989</v>
      </c>
      <c r="X45" s="54">
        <f t="shared" si="7"/>
        <v>850000</v>
      </c>
      <c r="Y45" s="54">
        <f t="shared" si="7"/>
        <v>-747011</v>
      </c>
      <c r="Z45" s="184">
        <f t="shared" si="5"/>
        <v>-87.88364705882353</v>
      </c>
      <c r="AA45" s="130">
        <f t="shared" si="8"/>
        <v>3400000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3400000</v>
      </c>
      <c r="F49" s="220">
        <f t="shared" si="9"/>
        <v>3400000</v>
      </c>
      <c r="G49" s="220">
        <f t="shared" si="9"/>
        <v>456</v>
      </c>
      <c r="H49" s="220">
        <f t="shared" si="9"/>
        <v>22758</v>
      </c>
      <c r="I49" s="220">
        <f t="shared" si="9"/>
        <v>79775</v>
      </c>
      <c r="J49" s="220">
        <f t="shared" si="9"/>
        <v>102989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102989</v>
      </c>
      <c r="X49" s="220">
        <f t="shared" si="9"/>
        <v>850000</v>
      </c>
      <c r="Y49" s="220">
        <f t="shared" si="9"/>
        <v>-747011</v>
      </c>
      <c r="Z49" s="221">
        <f t="shared" si="5"/>
        <v>-87.88364705882353</v>
      </c>
      <c r="AA49" s="222">
        <f>SUM(AA41:AA48)</f>
        <v>3400000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1040690</v>
      </c>
      <c r="F51" s="54">
        <f t="shared" si="10"/>
        <v>1040690</v>
      </c>
      <c r="G51" s="54">
        <f t="shared" si="10"/>
        <v>118376</v>
      </c>
      <c r="H51" s="54">
        <f t="shared" si="10"/>
        <v>78275</v>
      </c>
      <c r="I51" s="54">
        <f t="shared" si="10"/>
        <v>20295</v>
      </c>
      <c r="J51" s="54">
        <f t="shared" si="10"/>
        <v>216946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216946</v>
      </c>
      <c r="X51" s="54">
        <f t="shared" si="10"/>
        <v>260173</v>
      </c>
      <c r="Y51" s="54">
        <f t="shared" si="10"/>
        <v>-43227</v>
      </c>
      <c r="Z51" s="184">
        <f>+IF(X51&lt;&gt;0,+(Y51/X51)*100,0)</f>
        <v>-16.61471405564759</v>
      </c>
      <c r="AA51" s="130">
        <f>SUM(AA57:AA61)</f>
        <v>1040690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1040690</v>
      </c>
      <c r="F61" s="60">
        <v>1040690</v>
      </c>
      <c r="G61" s="60">
        <v>118376</v>
      </c>
      <c r="H61" s="60">
        <v>78275</v>
      </c>
      <c r="I61" s="60">
        <v>20295</v>
      </c>
      <c r="J61" s="60">
        <v>216946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216946</v>
      </c>
      <c r="X61" s="60">
        <v>260173</v>
      </c>
      <c r="Y61" s="60">
        <v>-43227</v>
      </c>
      <c r="Z61" s="140">
        <v>-16.61</v>
      </c>
      <c r="AA61" s="155">
        <v>1040690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1040690</v>
      </c>
      <c r="F68" s="60"/>
      <c r="G68" s="60">
        <v>118379</v>
      </c>
      <c r="H68" s="60">
        <v>78276</v>
      </c>
      <c r="I68" s="60">
        <v>20295</v>
      </c>
      <c r="J68" s="60">
        <v>216950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216950</v>
      </c>
      <c r="X68" s="60"/>
      <c r="Y68" s="60">
        <v>216950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1040690</v>
      </c>
      <c r="F69" s="220">
        <f t="shared" si="12"/>
        <v>0</v>
      </c>
      <c r="G69" s="220">
        <f t="shared" si="12"/>
        <v>118379</v>
      </c>
      <c r="H69" s="220">
        <f t="shared" si="12"/>
        <v>78276</v>
      </c>
      <c r="I69" s="220">
        <f t="shared" si="12"/>
        <v>20295</v>
      </c>
      <c r="J69" s="220">
        <f t="shared" si="12"/>
        <v>216950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216950</v>
      </c>
      <c r="X69" s="220">
        <f t="shared" si="12"/>
        <v>0</v>
      </c>
      <c r="Y69" s="220">
        <f t="shared" si="12"/>
        <v>216950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3400000</v>
      </c>
      <c r="F40" s="345">
        <f t="shared" si="9"/>
        <v>3400000</v>
      </c>
      <c r="G40" s="345">
        <f t="shared" si="9"/>
        <v>456</v>
      </c>
      <c r="H40" s="343">
        <f t="shared" si="9"/>
        <v>22758</v>
      </c>
      <c r="I40" s="343">
        <f t="shared" si="9"/>
        <v>79775</v>
      </c>
      <c r="J40" s="345">
        <f t="shared" si="9"/>
        <v>102989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102989</v>
      </c>
      <c r="X40" s="343">
        <f t="shared" si="9"/>
        <v>850000</v>
      </c>
      <c r="Y40" s="345">
        <f t="shared" si="9"/>
        <v>-747011</v>
      </c>
      <c r="Z40" s="336">
        <f>+IF(X40&lt;&gt;0,+(Y40/X40)*100,0)</f>
        <v>-87.88364705882353</v>
      </c>
      <c r="AA40" s="350">
        <f>SUM(AA41:AA49)</f>
        <v>3400000</v>
      </c>
    </row>
    <row r="41" spans="1:27" ht="13.5">
      <c r="A41" s="361" t="s">
        <v>247</v>
      </c>
      <c r="B41" s="142"/>
      <c r="C41" s="362"/>
      <c r="D41" s="363"/>
      <c r="E41" s="362">
        <v>1380000</v>
      </c>
      <c r="F41" s="364">
        <v>1380000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345000</v>
      </c>
      <c r="Y41" s="364">
        <v>-345000</v>
      </c>
      <c r="Z41" s="365">
        <v>-100</v>
      </c>
      <c r="AA41" s="366">
        <v>1380000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114</v>
      </c>
      <c r="H43" s="305">
        <v>22758</v>
      </c>
      <c r="I43" s="305"/>
      <c r="J43" s="370">
        <v>22872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22872</v>
      </c>
      <c r="X43" s="305"/>
      <c r="Y43" s="370">
        <v>22872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100000</v>
      </c>
      <c r="F44" s="53">
        <v>100000</v>
      </c>
      <c r="G44" s="53">
        <v>342</v>
      </c>
      <c r="H44" s="54"/>
      <c r="I44" s="54">
        <v>79775</v>
      </c>
      <c r="J44" s="53">
        <v>80117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80117</v>
      </c>
      <c r="X44" s="54">
        <v>25000</v>
      </c>
      <c r="Y44" s="53">
        <v>55117</v>
      </c>
      <c r="Z44" s="94">
        <v>220.47</v>
      </c>
      <c r="AA44" s="95">
        <v>100000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1500000</v>
      </c>
      <c r="F48" s="53">
        <v>1500000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375000</v>
      </c>
      <c r="Y48" s="53">
        <v>-375000</v>
      </c>
      <c r="Z48" s="94">
        <v>-100</v>
      </c>
      <c r="AA48" s="95">
        <v>1500000</v>
      </c>
    </row>
    <row r="49" spans="1:27" ht="13.5">
      <c r="A49" s="361" t="s">
        <v>93</v>
      </c>
      <c r="B49" s="136"/>
      <c r="C49" s="54"/>
      <c r="D49" s="368"/>
      <c r="E49" s="54">
        <v>420000</v>
      </c>
      <c r="F49" s="53">
        <v>420000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105000</v>
      </c>
      <c r="Y49" s="53">
        <v>-105000</v>
      </c>
      <c r="Z49" s="94">
        <v>-100</v>
      </c>
      <c r="AA49" s="95">
        <v>420000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3400000</v>
      </c>
      <c r="F60" s="264">
        <f t="shared" si="14"/>
        <v>3400000</v>
      </c>
      <c r="G60" s="264">
        <f t="shared" si="14"/>
        <v>456</v>
      </c>
      <c r="H60" s="219">
        <f t="shared" si="14"/>
        <v>22758</v>
      </c>
      <c r="I60" s="219">
        <f t="shared" si="14"/>
        <v>79775</v>
      </c>
      <c r="J60" s="264">
        <f t="shared" si="14"/>
        <v>102989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102989</v>
      </c>
      <c r="X60" s="219">
        <f t="shared" si="14"/>
        <v>850000</v>
      </c>
      <c r="Y60" s="264">
        <f t="shared" si="14"/>
        <v>-747011</v>
      </c>
      <c r="Z60" s="337">
        <f>+IF(X60&lt;&gt;0,+(Y60/X60)*100,0)</f>
        <v>-87.88364705882353</v>
      </c>
      <c r="AA60" s="232">
        <f>+AA57+AA54+AA51+AA40+AA37+AA34+AA22+AA5</f>
        <v>3400000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2013-11-05T10:15:36Z</dcterms:created>
  <dcterms:modified xsi:type="dcterms:W3CDTF">2013-11-05T10:15:40Z</dcterms:modified>
  <cp:category/>
  <cp:version/>
  <cp:contentType/>
  <cp:contentStatus/>
</cp:coreProperties>
</file>