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<sst xmlns="http://schemas.openxmlformats.org/spreadsheetml/2006/main" count="855" uniqueCount="302">
  <si>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Pixley Ka Seme (Nc)(DC7)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</si>
  <si>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</si>
  <si>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</si>
  <si>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</si>
  <si>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</si>
  <si>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</si>
  <si>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</si>
  <si>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</si>
  <si>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</si>
  <si>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</si>
  <si>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</si>
  <si>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</si>
  <si>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</si>
  <si>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</si>
  <si>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</si>
  <si>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</si>
  <si>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</si>
  <si>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</si>
  <si>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</si>
  <si>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</si>
  <si>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</si>
  <si>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</si>
  <si>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</si>
  <si>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</si>
  <si>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</si>
  <si>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</si>
  <si>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</si>
  <si>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</si>
  <si>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</si>
  <si>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</si>
  <si>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</si>
  <si>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</si>
  <si>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</si>
  <si>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</si>
  <si>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</si>
  <si>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</si>
  <si>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</si>
  <si>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</si>
  <si>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</si>
  <si>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</si>
  <si>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</si>
  <si>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</si>
  <si>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</si>
  <si>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</si>
  <si>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</si>
  <si>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</si>
  <si>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</si>
  <si>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</si>
  <si>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</si>
  <si>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</si>
  <si>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</si>
  <si>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</si>
  <si>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</si>
  <si>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</si>
  <si>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</si>
  <si>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</si>
  <si>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</si>
  <si>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</si>
  <si>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</si>
  <si>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</si>
  <si>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</si>
  <si>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</si>
  <si>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</si>
  <si>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</si>
  <si>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</si>
  <si>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</si>
  <si>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</si>
  <si>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</si>
  <si>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</si>
  <si>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</si>
  <si>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Pixley Ka Seme (Nc)(DC7)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</si>
  <si>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</si>
  <si>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</si>
  <si>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</si>
  <si>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</si>
  <si>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</si>
  <si>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</si>
  <si>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</si>
  <si>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</si>
  <si>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</si>
  <si>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</si>
  <si>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</si>
  <si>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</si>
  <si>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</si>
  <si>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</si>
  <si>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</si>
  <si>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</si>
  <si>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</si>
  <si>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</si>
  <si>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</si>
  <si>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</si>
  <si>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</si>
  <si>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</si>
  <si>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</si>
  <si>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</si>
  <si>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</si>
  <si>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</si>
  <si>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</si>
  <si>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</si>
  <si>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</si>
  <si>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Pixley Ka Seme (Nc)(DC7)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</si>
  <si>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</si>
  <si>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</si>
  <si>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</si>
  <si>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</si>
  <si>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</si>
  <si>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</si>
  <si>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</si>
  <si>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</si>
  <si>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</si>
  <si>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</si>
  <si>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</si>
  <si>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</si>
  <si>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</si>
  <si>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</si>
  <si>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</si>
  <si>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</si>
  <si>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</si>
  <si>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</si>
  <si>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</si>
  <si>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</si>
  <si>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</si>
  <si>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</si>
  <si>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</si>
  <si>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</si>
  <si>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</si>
  <si>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</si>
  <si>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</si>
  <si>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</si>
  <si>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Pixley Ka Seme (Nc)(DC7)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</si>
  <si>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</si>
  <si>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</si>
  <si>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</si>
  <si>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</si>
  <si>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</si>
  <si>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</si>
  <si>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</si>
  <si>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</si>
  <si>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</si>
  <si>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</si>
  <si>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Pixley Ka Seme (Nc)(DC7)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</si>
  <si>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</si>
  <si>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</si>
  <si>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</si>
  <si>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</si>
  <si>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</si>
  <si>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</si>
  <si>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</si>
  <si>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</si>
  <si>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</si>
  <si>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</si>
  <si>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</si>
  <si>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</si>
  <si>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</si>
  <si>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</si>
  <si>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</si>
  <si>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</si>
  <si>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</si>
  <si>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</si>
  <si>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</si>
  <si>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</si>
  <si>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</si>
  <si>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</si>
  <si>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</si>
  <si>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</si>
  <si>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</si>
  <si>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</si>
  <si>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</si>
  <si>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</si>
  <si>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</si>
  <si>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</si>
  <si>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</si>
  <si>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</si>
  <si>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</si>
  <si>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Pixley Ka Seme (Nc)(DC7)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</si>
  <si>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</si>
  <si>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</si>
  <si>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</si>
  <si>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</si>
  <si>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</si>
  <si>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</si>
  <si>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</si>
  <si>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</si>
  <si>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</si>
  <si>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</si>
  <si>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</si>
  <si>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</si>
  <si>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</si>
  <si>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</si>
  <si>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</si>
  <si>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</si>
  <si>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</si>
  <si>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</si>
  <si>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</si>
  <si>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</si>
  <si>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</si>
  <si>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</si>
  <si>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</si>
  <si>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</si>
  <si>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</si>
  <si>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</si>
  <si>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Pixley Ka Seme (Nc)(DC7)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</si>
  <si>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</si>
  <si>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</si>
  <si>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</si>
  <si>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</si>
  <si>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</si>
  <si>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</si>
  <si>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</si>
  <si>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</si>
  <si>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</si>
  <si>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</si>
  <si>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</si>
  <si>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</si>
  <si>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</si>
  <si>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</si>
  <si>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</si>
  <si>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</si>
  <si>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</si>
  <si>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</si>
  <si>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</si>
  <si>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</si>
  <si>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</si>
  <si>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</si>
  <si>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</si>
  <si>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</si>
  <si>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Pixley Ka Seme (Nc)(DC7)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</si>
  <si>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</si>
  <si>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</si>
  <si>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</si>
  <si>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</si>
  <si>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</si>
  <si>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</si>
  <si>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</si>
  <si>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</si>
  <si>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</si>
  <si>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</si>
  <si>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</si>
  <si>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</si>
  <si>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</si>
  <si>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</si>
  <si>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</si>
  <si>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</si>
  <si>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</si>
  <si>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</si>
  <si>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</si>
  <si>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</si>
  <si>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</si>
  <si>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</si>
  <si>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</si>
  <si>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</si>
  <si>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</si>
  <si>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</si>
  <si>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</si>
  <si>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</si>
  <si>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</si>
  <si>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</si>
  <si>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</si>
  <si>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</si>
  <si>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</si>
  <si>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</si>
  <si>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</si>
  <si>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Pixley Ka Seme (Nc)(DC7)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</si>
  <si>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</si>
  <si>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</si>
  <si>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Northern Cape: Pixley Ka Seme (Nc)(DC7)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</si>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</sst>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452863</v>
      </c>
      <c r="C7" s="19">
        <v>0</v>
      </c>
      <c r="D7" s="59">
        <v>150000</v>
      </c>
      <c r="E7" s="60">
        <v>150000</v>
      </c>
      <c r="F7" s="60">
        <v>1969</v>
      </c>
      <c r="G7" s="60">
        <v>368</v>
      </c>
      <c r="H7" s="60">
        <v>186985</v>
      </c>
      <c r="I7" s="60">
        <v>189322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189322</v>
      </c>
      <c r="W7" s="60">
        <v>37500</v>
      </c>
      <c r="X7" s="60">
        <v>151822</v>
      </c>
      <c r="Y7" s="61">
        <v>404.86</v>
      </c>
      <c r="Z7" s="62">
        <v>150000</v>
      </c>
    </row>
    <row r="8" spans="1:26" ht="13.5">
      <c r="A8" s="58" t="s">
        <v>34</v>
      </c>
      <c r="B8" s="19">
        <v>36539727</v>
      </c>
      <c r="C8" s="19">
        <v>0</v>
      </c>
      <c r="D8" s="59">
        <v>34165000</v>
      </c>
      <c r="E8" s="60">
        <v>34165000</v>
      </c>
      <c r="F8" s="60">
        <v>3024429</v>
      </c>
      <c r="G8" s="60">
        <v>2885699</v>
      </c>
      <c r="H8" s="60">
        <v>2933724</v>
      </c>
      <c r="I8" s="60">
        <v>8843852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8843852</v>
      </c>
      <c r="W8" s="60">
        <v>8541250</v>
      </c>
      <c r="X8" s="60">
        <v>302602</v>
      </c>
      <c r="Y8" s="61">
        <v>3.54</v>
      </c>
      <c r="Z8" s="62">
        <v>34165000</v>
      </c>
    </row>
    <row r="9" spans="1:26" ht="13.5">
      <c r="A9" s="58" t="s">
        <v>35</v>
      </c>
      <c r="B9" s="19">
        <v>4235274</v>
      </c>
      <c r="C9" s="19">
        <v>0</v>
      </c>
      <c r="D9" s="59">
        <v>3758000</v>
      </c>
      <c r="E9" s="60">
        <v>3758000</v>
      </c>
      <c r="F9" s="60">
        <v>213279</v>
      </c>
      <c r="G9" s="60">
        <v>2316253</v>
      </c>
      <c r="H9" s="60">
        <v>267528</v>
      </c>
      <c r="I9" s="60">
        <v>2797060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2797060</v>
      </c>
      <c r="W9" s="60">
        <v>939500</v>
      </c>
      <c r="X9" s="60">
        <v>1857560</v>
      </c>
      <c r="Y9" s="61">
        <v>197.72</v>
      </c>
      <c r="Z9" s="62">
        <v>3758000</v>
      </c>
    </row>
    <row r="10" spans="1:26" ht="25.5">
      <c r="A10" s="63" t="s">
        <v>277</v>
      </c>
      <c r="B10" s="64">
        <f>SUM(B5:B9)</f>
        <v>41227864</v>
      </c>
      <c r="C10" s="64">
        <f>SUM(C5:C9)</f>
        <v>0</v>
      </c>
      <c r="D10" s="65">
        <f aca="true" t="shared" si="0" ref="D10:Z10">SUM(D5:D9)</f>
        <v>38073000</v>
      </c>
      <c r="E10" s="66">
        <f t="shared" si="0"/>
        <v>38073000</v>
      </c>
      <c r="F10" s="66">
        <f t="shared" si="0"/>
        <v>3239677</v>
      </c>
      <c r="G10" s="66">
        <f t="shared" si="0"/>
        <v>5202320</v>
      </c>
      <c r="H10" s="66">
        <f t="shared" si="0"/>
        <v>3388237</v>
      </c>
      <c r="I10" s="66">
        <f t="shared" si="0"/>
        <v>11830234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11830234</v>
      </c>
      <c r="W10" s="66">
        <f t="shared" si="0"/>
        <v>9518250</v>
      </c>
      <c r="X10" s="66">
        <f t="shared" si="0"/>
        <v>2311984</v>
      </c>
      <c r="Y10" s="67">
        <f>+IF(W10&lt;&gt;0,(X10/W10)*100,0)</f>
        <v>24.290011294092928</v>
      </c>
      <c r="Z10" s="68">
        <f t="shared" si="0"/>
        <v>38073000</v>
      </c>
    </row>
    <row r="11" spans="1:26" ht="13.5">
      <c r="A11" s="58" t="s">
        <v>37</v>
      </c>
      <c r="B11" s="19">
        <v>21905629</v>
      </c>
      <c r="C11" s="19">
        <v>0</v>
      </c>
      <c r="D11" s="59">
        <v>23899160</v>
      </c>
      <c r="E11" s="60">
        <v>23899160</v>
      </c>
      <c r="F11" s="60">
        <v>2617482</v>
      </c>
      <c r="G11" s="60">
        <v>1894448</v>
      </c>
      <c r="H11" s="60">
        <v>1987441</v>
      </c>
      <c r="I11" s="60">
        <v>6499371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6499371</v>
      </c>
      <c r="W11" s="60">
        <v>5974790</v>
      </c>
      <c r="X11" s="60">
        <v>524581</v>
      </c>
      <c r="Y11" s="61">
        <v>8.78</v>
      </c>
      <c r="Z11" s="62">
        <v>23899160</v>
      </c>
    </row>
    <row r="12" spans="1:26" ht="13.5">
      <c r="A12" s="58" t="s">
        <v>38</v>
      </c>
      <c r="B12" s="19">
        <v>3135718</v>
      </c>
      <c r="C12" s="19">
        <v>0</v>
      </c>
      <c r="D12" s="59">
        <v>3392280</v>
      </c>
      <c r="E12" s="60">
        <v>3392280</v>
      </c>
      <c r="F12" s="60">
        <v>261450</v>
      </c>
      <c r="G12" s="60">
        <v>261450</v>
      </c>
      <c r="H12" s="60">
        <v>261450</v>
      </c>
      <c r="I12" s="60">
        <v>784350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784350</v>
      </c>
      <c r="W12" s="60">
        <v>848070</v>
      </c>
      <c r="X12" s="60">
        <v>-63720</v>
      </c>
      <c r="Y12" s="61">
        <v>-7.51</v>
      </c>
      <c r="Z12" s="62">
        <v>3392280</v>
      </c>
    </row>
    <row r="13" spans="1:26" ht="13.5">
      <c r="A13" s="58" t="s">
        <v>278</v>
      </c>
      <c r="B13" s="19">
        <v>2042430</v>
      </c>
      <c r="C13" s="19">
        <v>0</v>
      </c>
      <c r="D13" s="59">
        <v>1561858</v>
      </c>
      <c r="E13" s="60">
        <v>1561858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390465</v>
      </c>
      <c r="X13" s="60">
        <v>-390465</v>
      </c>
      <c r="Y13" s="61">
        <v>-100</v>
      </c>
      <c r="Z13" s="62">
        <v>1561858</v>
      </c>
    </row>
    <row r="14" spans="1:26" ht="13.5">
      <c r="A14" s="58" t="s">
        <v>40</v>
      </c>
      <c r="B14" s="19">
        <v>1497301</v>
      </c>
      <c r="C14" s="19">
        <v>0</v>
      </c>
      <c r="D14" s="59">
        <v>271853</v>
      </c>
      <c r="E14" s="60">
        <v>271853</v>
      </c>
      <c r="F14" s="60">
        <v>26315</v>
      </c>
      <c r="G14" s="60">
        <v>24629</v>
      </c>
      <c r="H14" s="60">
        <v>23531</v>
      </c>
      <c r="I14" s="60">
        <v>74475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74475</v>
      </c>
      <c r="W14" s="60">
        <v>67963</v>
      </c>
      <c r="X14" s="60">
        <v>6512</v>
      </c>
      <c r="Y14" s="61">
        <v>9.58</v>
      </c>
      <c r="Z14" s="62">
        <v>271853</v>
      </c>
    </row>
    <row r="15" spans="1:26" ht="13.5">
      <c r="A15" s="58" t="s">
        <v>41</v>
      </c>
      <c r="B15" s="19">
        <v>422008</v>
      </c>
      <c r="C15" s="19">
        <v>0</v>
      </c>
      <c r="D15" s="59">
        <v>350000</v>
      </c>
      <c r="E15" s="60">
        <v>350000</v>
      </c>
      <c r="F15" s="60">
        <v>17653</v>
      </c>
      <c r="G15" s="60">
        <v>288</v>
      </c>
      <c r="H15" s="60">
        <v>23831</v>
      </c>
      <c r="I15" s="60">
        <v>41772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41772</v>
      </c>
      <c r="W15" s="60">
        <v>87500</v>
      </c>
      <c r="X15" s="60">
        <v>-45728</v>
      </c>
      <c r="Y15" s="61">
        <v>-52.26</v>
      </c>
      <c r="Z15" s="62">
        <v>350000</v>
      </c>
    </row>
    <row r="16" spans="1:26" ht="13.5">
      <c r="A16" s="69" t="s">
        <v>42</v>
      </c>
      <c r="B16" s="19">
        <v>4788990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8810599</v>
      </c>
      <c r="C17" s="19">
        <v>0</v>
      </c>
      <c r="D17" s="59">
        <v>9809200</v>
      </c>
      <c r="E17" s="60">
        <v>9809200</v>
      </c>
      <c r="F17" s="60">
        <v>1214557</v>
      </c>
      <c r="G17" s="60">
        <v>745986</v>
      </c>
      <c r="H17" s="60">
        <v>603856</v>
      </c>
      <c r="I17" s="60">
        <v>2564399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2564399</v>
      </c>
      <c r="W17" s="60">
        <v>2452300</v>
      </c>
      <c r="X17" s="60">
        <v>112099</v>
      </c>
      <c r="Y17" s="61">
        <v>4.57</v>
      </c>
      <c r="Z17" s="62">
        <v>9809200</v>
      </c>
    </row>
    <row r="18" spans="1:26" ht="13.5">
      <c r="A18" s="70" t="s">
        <v>44</v>
      </c>
      <c r="B18" s="71">
        <f>SUM(B11:B17)</f>
        <v>42602675</v>
      </c>
      <c r="C18" s="71">
        <f>SUM(C11:C17)</f>
        <v>0</v>
      </c>
      <c r="D18" s="72">
        <f aca="true" t="shared" si="1" ref="D18:Z18">SUM(D11:D17)</f>
        <v>39284351</v>
      </c>
      <c r="E18" s="73">
        <f t="shared" si="1"/>
        <v>39284351</v>
      </c>
      <c r="F18" s="73">
        <f t="shared" si="1"/>
        <v>4137457</v>
      </c>
      <c r="G18" s="73">
        <f t="shared" si="1"/>
        <v>2926801</v>
      </c>
      <c r="H18" s="73">
        <f t="shared" si="1"/>
        <v>2900109</v>
      </c>
      <c r="I18" s="73">
        <f t="shared" si="1"/>
        <v>9964367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9964367</v>
      </c>
      <c r="W18" s="73">
        <f t="shared" si="1"/>
        <v>9821088</v>
      </c>
      <c r="X18" s="73">
        <f t="shared" si="1"/>
        <v>143279</v>
      </c>
      <c r="Y18" s="67">
        <f>+IF(W18&lt;&gt;0,(X18/W18)*100,0)</f>
        <v>1.458891316318518</v>
      </c>
      <c r="Z18" s="74">
        <f t="shared" si="1"/>
        <v>39284351</v>
      </c>
    </row>
    <row r="19" spans="1:26" ht="13.5">
      <c r="A19" s="70" t="s">
        <v>45</v>
      </c>
      <c r="B19" s="75">
        <f>+B10-B18</f>
        <v>-1374811</v>
      </c>
      <c r="C19" s="75">
        <f>+C10-C18</f>
        <v>0</v>
      </c>
      <c r="D19" s="76">
        <f aca="true" t="shared" si="2" ref="D19:Z19">+D10-D18</f>
        <v>-1211351</v>
      </c>
      <c r="E19" s="77">
        <f t="shared" si="2"/>
        <v>-1211351</v>
      </c>
      <c r="F19" s="77">
        <f t="shared" si="2"/>
        <v>-897780</v>
      </c>
      <c r="G19" s="77">
        <f t="shared" si="2"/>
        <v>2275519</v>
      </c>
      <c r="H19" s="77">
        <f t="shared" si="2"/>
        <v>488128</v>
      </c>
      <c r="I19" s="77">
        <f t="shared" si="2"/>
        <v>1865867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1865867</v>
      </c>
      <c r="W19" s="77">
        <f>IF(E10=E18,0,W10-W18)</f>
        <v>-302838</v>
      </c>
      <c r="X19" s="77">
        <f t="shared" si="2"/>
        <v>2168705</v>
      </c>
      <c r="Y19" s="78">
        <f>+IF(W19&lt;&gt;0,(X19/W19)*100,0)</f>
        <v>-716.1271042603636</v>
      </c>
      <c r="Z19" s="79">
        <f t="shared" si="2"/>
        <v>-1211351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-1374811</v>
      </c>
      <c r="C22" s="86">
        <f>SUM(C19:C21)</f>
        <v>0</v>
      </c>
      <c r="D22" s="87">
        <f aca="true" t="shared" si="3" ref="D22:Z22">SUM(D19:D21)</f>
        <v>-1211351</v>
      </c>
      <c r="E22" s="88">
        <f t="shared" si="3"/>
        <v>-1211351</v>
      </c>
      <c r="F22" s="88">
        <f t="shared" si="3"/>
        <v>-897780</v>
      </c>
      <c r="G22" s="88">
        <f t="shared" si="3"/>
        <v>2275519</v>
      </c>
      <c r="H22" s="88">
        <f t="shared" si="3"/>
        <v>488128</v>
      </c>
      <c r="I22" s="88">
        <f t="shared" si="3"/>
        <v>1865867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1865867</v>
      </c>
      <c r="W22" s="88">
        <f t="shared" si="3"/>
        <v>-302838</v>
      </c>
      <c r="X22" s="88">
        <f t="shared" si="3"/>
        <v>2168705</v>
      </c>
      <c r="Y22" s="89">
        <f>+IF(W22&lt;&gt;0,(X22/W22)*100,0)</f>
        <v>-716.1271042603636</v>
      </c>
      <c r="Z22" s="90">
        <f t="shared" si="3"/>
        <v>-1211351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-1374811</v>
      </c>
      <c r="C24" s="75">
        <f>SUM(C22:C23)</f>
        <v>0</v>
      </c>
      <c r="D24" s="76">
        <f aca="true" t="shared" si="4" ref="D24:Z24">SUM(D22:D23)</f>
        <v>-1211351</v>
      </c>
      <c r="E24" s="77">
        <f t="shared" si="4"/>
        <v>-1211351</v>
      </c>
      <c r="F24" s="77">
        <f t="shared" si="4"/>
        <v>-897780</v>
      </c>
      <c r="G24" s="77">
        <f t="shared" si="4"/>
        <v>2275519</v>
      </c>
      <c r="H24" s="77">
        <f t="shared" si="4"/>
        <v>488128</v>
      </c>
      <c r="I24" s="77">
        <f t="shared" si="4"/>
        <v>1865867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1865867</v>
      </c>
      <c r="W24" s="77">
        <f t="shared" si="4"/>
        <v>-302838</v>
      </c>
      <c r="X24" s="77">
        <f t="shared" si="4"/>
        <v>2168705</v>
      </c>
      <c r="Y24" s="78">
        <f>+IF(W24&lt;&gt;0,(X24/W24)*100,0)</f>
        <v>-716.1271042603636</v>
      </c>
      <c r="Z24" s="79">
        <f t="shared" si="4"/>
        <v>-1211351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225417</v>
      </c>
      <c r="C27" s="22">
        <v>0</v>
      </c>
      <c r="D27" s="99">
        <v>350000</v>
      </c>
      <c r="E27" s="100">
        <v>350000</v>
      </c>
      <c r="F27" s="100">
        <v>0</v>
      </c>
      <c r="G27" s="100">
        <v>0</v>
      </c>
      <c r="H27" s="100">
        <v>412</v>
      </c>
      <c r="I27" s="100">
        <v>412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412</v>
      </c>
      <c r="W27" s="100">
        <v>87500</v>
      </c>
      <c r="X27" s="100">
        <v>-87088</v>
      </c>
      <c r="Y27" s="101">
        <v>-99.53</v>
      </c>
      <c r="Z27" s="102">
        <v>350000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412</v>
      </c>
      <c r="I29" s="60">
        <v>412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412</v>
      </c>
      <c r="W29" s="60">
        <v>0</v>
      </c>
      <c r="X29" s="60">
        <v>412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225417</v>
      </c>
      <c r="C31" s="19">
        <v>0</v>
      </c>
      <c r="D31" s="59">
        <v>350000</v>
      </c>
      <c r="E31" s="60">
        <v>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87500</v>
      </c>
      <c r="X31" s="60">
        <v>-87500</v>
      </c>
      <c r="Y31" s="61">
        <v>-100</v>
      </c>
      <c r="Z31" s="62">
        <v>350000</v>
      </c>
    </row>
    <row r="32" spans="1:26" ht="13.5">
      <c r="A32" s="70" t="s">
        <v>54</v>
      </c>
      <c r="B32" s="22">
        <f>SUM(B28:B31)</f>
        <v>225417</v>
      </c>
      <c r="C32" s="22">
        <f>SUM(C28:C31)</f>
        <v>0</v>
      </c>
      <c r="D32" s="99">
        <f aca="true" t="shared" si="5" ref="D32:Z32">SUM(D28:D31)</f>
        <v>350000</v>
      </c>
      <c r="E32" s="100">
        <f t="shared" si="5"/>
        <v>350000</v>
      </c>
      <c r="F32" s="100">
        <f t="shared" si="5"/>
        <v>0</v>
      </c>
      <c r="G32" s="100">
        <f t="shared" si="5"/>
        <v>0</v>
      </c>
      <c r="H32" s="100">
        <f t="shared" si="5"/>
        <v>412</v>
      </c>
      <c r="I32" s="100">
        <f t="shared" si="5"/>
        <v>412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412</v>
      </c>
      <c r="W32" s="100">
        <f t="shared" si="5"/>
        <v>87500</v>
      </c>
      <c r="X32" s="100">
        <f t="shared" si="5"/>
        <v>-87088</v>
      </c>
      <c r="Y32" s="101">
        <f>+IF(W32&lt;&gt;0,(X32/W32)*100,0)</f>
        <v>-99.52914285714286</v>
      </c>
      <c r="Z32" s="102">
        <f t="shared" si="5"/>
        <v>350000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15845133</v>
      </c>
      <c r="C35" s="19">
        <v>0</v>
      </c>
      <c r="D35" s="59">
        <v>13898500</v>
      </c>
      <c r="E35" s="60">
        <v>13898500</v>
      </c>
      <c r="F35" s="60">
        <v>26077432</v>
      </c>
      <c r="G35" s="60">
        <v>24509006</v>
      </c>
      <c r="H35" s="60">
        <v>17357167</v>
      </c>
      <c r="I35" s="60">
        <v>17357167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17357167</v>
      </c>
      <c r="W35" s="60">
        <v>3474625</v>
      </c>
      <c r="X35" s="60">
        <v>13882542</v>
      </c>
      <c r="Y35" s="61">
        <v>399.54</v>
      </c>
      <c r="Z35" s="62">
        <v>13898500</v>
      </c>
    </row>
    <row r="36" spans="1:26" ht="13.5">
      <c r="A36" s="58" t="s">
        <v>57</v>
      </c>
      <c r="B36" s="19">
        <v>15683877</v>
      </c>
      <c r="C36" s="19">
        <v>0</v>
      </c>
      <c r="D36" s="59">
        <v>16126363</v>
      </c>
      <c r="E36" s="60">
        <v>16126363</v>
      </c>
      <c r="F36" s="60">
        <v>15674828</v>
      </c>
      <c r="G36" s="60">
        <v>15331273</v>
      </c>
      <c r="H36" s="60">
        <v>15159781</v>
      </c>
      <c r="I36" s="60">
        <v>15159781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15159781</v>
      </c>
      <c r="W36" s="60">
        <v>4031591</v>
      </c>
      <c r="X36" s="60">
        <v>11128190</v>
      </c>
      <c r="Y36" s="61">
        <v>276.02</v>
      </c>
      <c r="Z36" s="62">
        <v>16126363</v>
      </c>
    </row>
    <row r="37" spans="1:26" ht="13.5">
      <c r="A37" s="58" t="s">
        <v>58</v>
      </c>
      <c r="B37" s="19">
        <v>16015371</v>
      </c>
      <c r="C37" s="19">
        <v>0</v>
      </c>
      <c r="D37" s="59">
        <v>1839458</v>
      </c>
      <c r="E37" s="60">
        <v>1839458</v>
      </c>
      <c r="F37" s="60">
        <v>16928552</v>
      </c>
      <c r="G37" s="60">
        <v>25834664</v>
      </c>
      <c r="H37" s="60">
        <v>18869340</v>
      </c>
      <c r="I37" s="60">
        <v>18869340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18869340</v>
      </c>
      <c r="W37" s="60">
        <v>459865</v>
      </c>
      <c r="X37" s="60">
        <v>18409475</v>
      </c>
      <c r="Y37" s="61">
        <v>4003.23</v>
      </c>
      <c r="Z37" s="62">
        <v>1839458</v>
      </c>
    </row>
    <row r="38" spans="1:26" ht="13.5">
      <c r="A38" s="58" t="s">
        <v>59</v>
      </c>
      <c r="B38" s="19">
        <v>19232512</v>
      </c>
      <c r="C38" s="19">
        <v>0</v>
      </c>
      <c r="D38" s="59">
        <v>18441480</v>
      </c>
      <c r="E38" s="60">
        <v>18441480</v>
      </c>
      <c r="F38" s="60">
        <v>19515946</v>
      </c>
      <c r="G38" s="60">
        <v>19441890</v>
      </c>
      <c r="H38" s="60">
        <v>19366463</v>
      </c>
      <c r="I38" s="60">
        <v>19366463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19366463</v>
      </c>
      <c r="W38" s="60">
        <v>4610370</v>
      </c>
      <c r="X38" s="60">
        <v>14756093</v>
      </c>
      <c r="Y38" s="61">
        <v>320.06</v>
      </c>
      <c r="Z38" s="62">
        <v>18441480</v>
      </c>
    </row>
    <row r="39" spans="1:26" ht="13.5">
      <c r="A39" s="58" t="s">
        <v>60</v>
      </c>
      <c r="B39" s="19">
        <v>-3718873</v>
      </c>
      <c r="C39" s="19">
        <v>0</v>
      </c>
      <c r="D39" s="59">
        <v>9743925</v>
      </c>
      <c r="E39" s="60">
        <v>9743925</v>
      </c>
      <c r="F39" s="60">
        <v>5307762</v>
      </c>
      <c r="G39" s="60">
        <v>-5436275</v>
      </c>
      <c r="H39" s="60">
        <v>-5718855</v>
      </c>
      <c r="I39" s="60">
        <v>-5718855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-5718855</v>
      </c>
      <c r="W39" s="60">
        <v>2435981</v>
      </c>
      <c r="X39" s="60">
        <v>-8154836</v>
      </c>
      <c r="Y39" s="61">
        <v>-334.77</v>
      </c>
      <c r="Z39" s="62">
        <v>9743925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7988820</v>
      </c>
      <c r="C42" s="19">
        <v>0</v>
      </c>
      <c r="D42" s="59">
        <v>350544</v>
      </c>
      <c r="E42" s="60">
        <v>350544</v>
      </c>
      <c r="F42" s="60">
        <v>150968</v>
      </c>
      <c r="G42" s="60">
        <v>239933</v>
      </c>
      <c r="H42" s="60">
        <v>7142689</v>
      </c>
      <c r="I42" s="60">
        <v>7533590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7533590</v>
      </c>
      <c r="W42" s="60">
        <v>87636</v>
      </c>
      <c r="X42" s="60">
        <v>7445954</v>
      </c>
      <c r="Y42" s="61">
        <v>8496.46</v>
      </c>
      <c r="Z42" s="62">
        <v>350544</v>
      </c>
    </row>
    <row r="43" spans="1:26" ht="13.5">
      <c r="A43" s="58" t="s">
        <v>63</v>
      </c>
      <c r="B43" s="19">
        <v>-1439286</v>
      </c>
      <c r="C43" s="19">
        <v>0</v>
      </c>
      <c r="D43" s="59">
        <v>-350000</v>
      </c>
      <c r="E43" s="60">
        <v>-350000</v>
      </c>
      <c r="F43" s="60">
        <v>0</v>
      </c>
      <c r="G43" s="60">
        <v>0</v>
      </c>
      <c r="H43" s="60">
        <v>-7220398</v>
      </c>
      <c r="I43" s="60">
        <v>-7220398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-7220398</v>
      </c>
      <c r="W43" s="60">
        <v>-350000</v>
      </c>
      <c r="X43" s="60">
        <v>-6870398</v>
      </c>
      <c r="Y43" s="61">
        <v>1962.97</v>
      </c>
      <c r="Z43" s="62">
        <v>-350000</v>
      </c>
    </row>
    <row r="44" spans="1:26" ht="13.5">
      <c r="A44" s="58" t="s">
        <v>64</v>
      </c>
      <c r="B44" s="19">
        <v>-811585</v>
      </c>
      <c r="C44" s="19">
        <v>0</v>
      </c>
      <c r="D44" s="59">
        <v>-516924</v>
      </c>
      <c r="E44" s="60">
        <v>-516924</v>
      </c>
      <c r="F44" s="60">
        <v>-41163</v>
      </c>
      <c r="G44" s="60">
        <v>-41359</v>
      </c>
      <c r="H44" s="60">
        <v>0</v>
      </c>
      <c r="I44" s="60">
        <v>-82522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-82522</v>
      </c>
      <c r="W44" s="60">
        <v>-129231</v>
      </c>
      <c r="X44" s="60">
        <v>46709</v>
      </c>
      <c r="Y44" s="61">
        <v>-36.14</v>
      </c>
      <c r="Z44" s="62">
        <v>-516924</v>
      </c>
    </row>
    <row r="45" spans="1:26" ht="13.5">
      <c r="A45" s="70" t="s">
        <v>65</v>
      </c>
      <c r="B45" s="22">
        <v>15466105</v>
      </c>
      <c r="C45" s="22">
        <v>0</v>
      </c>
      <c r="D45" s="99">
        <v>11075842</v>
      </c>
      <c r="E45" s="100">
        <v>11075842</v>
      </c>
      <c r="F45" s="100">
        <v>165656</v>
      </c>
      <c r="G45" s="100">
        <v>364230</v>
      </c>
      <c r="H45" s="100">
        <v>286521</v>
      </c>
      <c r="I45" s="100">
        <v>286521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286521</v>
      </c>
      <c r="W45" s="100">
        <v>11200627</v>
      </c>
      <c r="X45" s="100">
        <v>-10914106</v>
      </c>
      <c r="Y45" s="101">
        <v>-97.44</v>
      </c>
      <c r="Z45" s="102">
        <v>11075842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125164</v>
      </c>
      <c r="C49" s="52">
        <v>0</v>
      </c>
      <c r="D49" s="129">
        <v>115929</v>
      </c>
      <c r="E49" s="54">
        <v>112500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4794</v>
      </c>
      <c r="Y49" s="54">
        <v>0</v>
      </c>
      <c r="Z49" s="130">
        <v>358387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150819</v>
      </c>
      <c r="C51" s="52">
        <v>0</v>
      </c>
      <c r="D51" s="129">
        <v>2272</v>
      </c>
      <c r="E51" s="54">
        <v>10964</v>
      </c>
      <c r="F51" s="54">
        <v>0</v>
      </c>
      <c r="G51" s="54">
        <v>0</v>
      </c>
      <c r="H51" s="54">
        <v>0</v>
      </c>
      <c r="I51" s="54">
        <v>13390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12875</v>
      </c>
      <c r="W51" s="54">
        <v>12461</v>
      </c>
      <c r="X51" s="54">
        <v>1568293</v>
      </c>
      <c r="Y51" s="54">
        <v>0</v>
      </c>
      <c r="Z51" s="130">
        <v>1771074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26312898</v>
      </c>
      <c r="D5" s="153">
        <f>SUM(D6:D8)</f>
        <v>0</v>
      </c>
      <c r="E5" s="154">
        <f t="shared" si="0"/>
        <v>36423000</v>
      </c>
      <c r="F5" s="100">
        <f t="shared" si="0"/>
        <v>36423000</v>
      </c>
      <c r="G5" s="100">
        <f t="shared" si="0"/>
        <v>1942554</v>
      </c>
      <c r="H5" s="100">
        <f t="shared" si="0"/>
        <v>2803987</v>
      </c>
      <c r="I5" s="100">
        <f t="shared" si="0"/>
        <v>2255985</v>
      </c>
      <c r="J5" s="100">
        <f t="shared" si="0"/>
        <v>7002526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7002526</v>
      </c>
      <c r="X5" s="100">
        <f t="shared" si="0"/>
        <v>9105750</v>
      </c>
      <c r="Y5" s="100">
        <f t="shared" si="0"/>
        <v>-2103224</v>
      </c>
      <c r="Z5" s="137">
        <f>+IF(X5&lt;&gt;0,+(Y5/X5)*100,0)</f>
        <v>-23.09775691184142</v>
      </c>
      <c r="AA5" s="153">
        <f>SUM(AA6:AA8)</f>
        <v>36423000</v>
      </c>
    </row>
    <row r="6" spans="1:27" ht="13.5">
      <c r="A6" s="138" t="s">
        <v>75</v>
      </c>
      <c r="B6" s="136"/>
      <c r="C6" s="155">
        <v>2242740</v>
      </c>
      <c r="D6" s="155"/>
      <c r="E6" s="156">
        <v>13723000</v>
      </c>
      <c r="F6" s="60">
        <v>13723000</v>
      </c>
      <c r="G6" s="60">
        <v>235425</v>
      </c>
      <c r="H6" s="60">
        <v>1245485</v>
      </c>
      <c r="I6" s="60">
        <v>235425</v>
      </c>
      <c r="J6" s="60">
        <v>1716335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1716335</v>
      </c>
      <c r="X6" s="60">
        <v>3430750</v>
      </c>
      <c r="Y6" s="60">
        <v>-1714415</v>
      </c>
      <c r="Z6" s="140">
        <v>-49.97</v>
      </c>
      <c r="AA6" s="155">
        <v>13723000</v>
      </c>
    </row>
    <row r="7" spans="1:27" ht="13.5">
      <c r="A7" s="138" t="s">
        <v>76</v>
      </c>
      <c r="B7" s="136"/>
      <c r="C7" s="157">
        <v>20939454</v>
      </c>
      <c r="D7" s="157"/>
      <c r="E7" s="158">
        <v>18052000</v>
      </c>
      <c r="F7" s="159">
        <v>18052000</v>
      </c>
      <c r="G7" s="159">
        <v>1707129</v>
      </c>
      <c r="H7" s="159">
        <v>1558502</v>
      </c>
      <c r="I7" s="159">
        <v>1946394</v>
      </c>
      <c r="J7" s="159">
        <v>5212025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5212025</v>
      </c>
      <c r="X7" s="159">
        <v>4513000</v>
      </c>
      <c r="Y7" s="159">
        <v>699025</v>
      </c>
      <c r="Z7" s="141">
        <v>15.49</v>
      </c>
      <c r="AA7" s="157">
        <v>18052000</v>
      </c>
    </row>
    <row r="8" spans="1:27" ht="13.5">
      <c r="A8" s="138" t="s">
        <v>77</v>
      </c>
      <c r="B8" s="136"/>
      <c r="C8" s="155">
        <v>3130704</v>
      </c>
      <c r="D8" s="155"/>
      <c r="E8" s="156">
        <v>4648000</v>
      </c>
      <c r="F8" s="60">
        <v>4648000</v>
      </c>
      <c r="G8" s="60"/>
      <c r="H8" s="60"/>
      <c r="I8" s="60">
        <v>74166</v>
      </c>
      <c r="J8" s="60">
        <v>74166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74166</v>
      </c>
      <c r="X8" s="60">
        <v>1162000</v>
      </c>
      <c r="Y8" s="60">
        <v>-1087834</v>
      </c>
      <c r="Z8" s="140">
        <v>-93.62</v>
      </c>
      <c r="AA8" s="155">
        <v>4648000</v>
      </c>
    </row>
    <row r="9" spans="1:27" ht="13.5">
      <c r="A9" s="135" t="s">
        <v>78</v>
      </c>
      <c r="B9" s="136"/>
      <c r="C9" s="153">
        <f aca="true" t="shared" si="1" ref="C9:Y9">SUM(C10:C14)</f>
        <v>1357254</v>
      </c>
      <c r="D9" s="153">
        <f>SUM(D10:D14)</f>
        <v>0</v>
      </c>
      <c r="E9" s="154">
        <f t="shared" si="1"/>
        <v>1600000</v>
      </c>
      <c r="F9" s="100">
        <f t="shared" si="1"/>
        <v>1600000</v>
      </c>
      <c r="G9" s="100">
        <f t="shared" si="1"/>
        <v>0</v>
      </c>
      <c r="H9" s="100">
        <f t="shared" si="1"/>
        <v>0</v>
      </c>
      <c r="I9" s="100">
        <f t="shared" si="1"/>
        <v>83333</v>
      </c>
      <c r="J9" s="100">
        <f t="shared" si="1"/>
        <v>83333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83333</v>
      </c>
      <c r="X9" s="100">
        <f t="shared" si="1"/>
        <v>400000</v>
      </c>
      <c r="Y9" s="100">
        <f t="shared" si="1"/>
        <v>-316667</v>
      </c>
      <c r="Z9" s="137">
        <f>+IF(X9&lt;&gt;0,+(Y9/X9)*100,0)</f>
        <v>-79.16675</v>
      </c>
      <c r="AA9" s="153">
        <f>SUM(AA10:AA14)</f>
        <v>1600000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1207254</v>
      </c>
      <c r="D12" s="155"/>
      <c r="E12" s="156">
        <v>600000</v>
      </c>
      <c r="F12" s="60">
        <v>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155">
        <v>600000</v>
      </c>
    </row>
    <row r="13" spans="1:27" ht="13.5">
      <c r="A13" s="138" t="s">
        <v>82</v>
      </c>
      <c r="B13" s="136"/>
      <c r="C13" s="155">
        <v>150000</v>
      </c>
      <c r="D13" s="155"/>
      <c r="E13" s="156">
        <v>1000000</v>
      </c>
      <c r="F13" s="60">
        <v>1000000</v>
      </c>
      <c r="G13" s="60"/>
      <c r="H13" s="60"/>
      <c r="I13" s="60">
        <v>83333</v>
      </c>
      <c r="J13" s="60">
        <v>83333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83333</v>
      </c>
      <c r="X13" s="60">
        <v>250000</v>
      </c>
      <c r="Y13" s="60">
        <v>-166667</v>
      </c>
      <c r="Z13" s="140">
        <v>-66.67</v>
      </c>
      <c r="AA13" s="155">
        <v>1000000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13557712</v>
      </c>
      <c r="D15" s="153">
        <f>SUM(D16:D18)</f>
        <v>0</v>
      </c>
      <c r="E15" s="154">
        <f t="shared" si="2"/>
        <v>50000</v>
      </c>
      <c r="F15" s="100">
        <f t="shared" si="2"/>
        <v>50000</v>
      </c>
      <c r="G15" s="100">
        <f t="shared" si="2"/>
        <v>1297123</v>
      </c>
      <c r="H15" s="100">
        <f t="shared" si="2"/>
        <v>2398333</v>
      </c>
      <c r="I15" s="100">
        <f t="shared" si="2"/>
        <v>1048919</v>
      </c>
      <c r="J15" s="100">
        <f t="shared" si="2"/>
        <v>4744375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4744375</v>
      </c>
      <c r="X15" s="100">
        <f t="shared" si="2"/>
        <v>12500</v>
      </c>
      <c r="Y15" s="100">
        <f t="shared" si="2"/>
        <v>4731875</v>
      </c>
      <c r="Z15" s="137">
        <f>+IF(X15&lt;&gt;0,+(Y15/X15)*100,0)</f>
        <v>37855</v>
      </c>
      <c r="AA15" s="153">
        <f>SUM(AA16:AA18)</f>
        <v>50000</v>
      </c>
    </row>
    <row r="16" spans="1:27" ht="13.5">
      <c r="A16" s="138" t="s">
        <v>85</v>
      </c>
      <c r="B16" s="136"/>
      <c r="C16" s="155">
        <v>13557712</v>
      </c>
      <c r="D16" s="155"/>
      <c r="E16" s="156">
        <v>50000</v>
      </c>
      <c r="F16" s="60">
        <v>50000</v>
      </c>
      <c r="G16" s="60">
        <v>1297123</v>
      </c>
      <c r="H16" s="60">
        <v>2398333</v>
      </c>
      <c r="I16" s="60">
        <v>1048919</v>
      </c>
      <c r="J16" s="60">
        <v>4744375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4744375</v>
      </c>
      <c r="X16" s="60">
        <v>12500</v>
      </c>
      <c r="Y16" s="60">
        <v>4731875</v>
      </c>
      <c r="Z16" s="140">
        <v>37855</v>
      </c>
      <c r="AA16" s="155">
        <v>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41227864</v>
      </c>
      <c r="D25" s="168">
        <f>+D5+D9+D15+D19+D24</f>
        <v>0</v>
      </c>
      <c r="E25" s="169">
        <f t="shared" si="4"/>
        <v>38073000</v>
      </c>
      <c r="F25" s="73">
        <f t="shared" si="4"/>
        <v>38073000</v>
      </c>
      <c r="G25" s="73">
        <f t="shared" si="4"/>
        <v>3239677</v>
      </c>
      <c r="H25" s="73">
        <f t="shared" si="4"/>
        <v>5202320</v>
      </c>
      <c r="I25" s="73">
        <f t="shared" si="4"/>
        <v>3388237</v>
      </c>
      <c r="J25" s="73">
        <f t="shared" si="4"/>
        <v>11830234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11830234</v>
      </c>
      <c r="X25" s="73">
        <f t="shared" si="4"/>
        <v>9518250</v>
      </c>
      <c r="Y25" s="73">
        <f t="shared" si="4"/>
        <v>2311984</v>
      </c>
      <c r="Z25" s="170">
        <f>+IF(X25&lt;&gt;0,+(Y25/X25)*100,0)</f>
        <v>24.290011294092928</v>
      </c>
      <c r="AA25" s="168">
        <f>+AA5+AA9+AA15+AA19+AA24</f>
        <v>38073000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29481283</v>
      </c>
      <c r="D28" s="153">
        <f>SUM(D29:D31)</f>
        <v>0</v>
      </c>
      <c r="E28" s="154">
        <f t="shared" si="5"/>
        <v>31274121</v>
      </c>
      <c r="F28" s="100">
        <f t="shared" si="5"/>
        <v>31274121</v>
      </c>
      <c r="G28" s="100">
        <f t="shared" si="5"/>
        <v>2863113</v>
      </c>
      <c r="H28" s="100">
        <f t="shared" si="5"/>
        <v>2264741</v>
      </c>
      <c r="I28" s="100">
        <f t="shared" si="5"/>
        <v>2046206</v>
      </c>
      <c r="J28" s="100">
        <f t="shared" si="5"/>
        <v>7174060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7174060</v>
      </c>
      <c r="X28" s="100">
        <f t="shared" si="5"/>
        <v>7818531</v>
      </c>
      <c r="Y28" s="100">
        <f t="shared" si="5"/>
        <v>-644471</v>
      </c>
      <c r="Z28" s="137">
        <f>+IF(X28&lt;&gt;0,+(Y28/X28)*100,0)</f>
        <v>-8.242865571550462</v>
      </c>
      <c r="AA28" s="153">
        <f>SUM(AA29:AA31)</f>
        <v>31274121</v>
      </c>
    </row>
    <row r="29" spans="1:27" ht="13.5">
      <c r="A29" s="138" t="s">
        <v>75</v>
      </c>
      <c r="B29" s="136"/>
      <c r="C29" s="155">
        <v>9023492</v>
      </c>
      <c r="D29" s="155"/>
      <c r="E29" s="156">
        <v>10713688</v>
      </c>
      <c r="F29" s="60">
        <v>10713688</v>
      </c>
      <c r="G29" s="60">
        <v>704142</v>
      </c>
      <c r="H29" s="60">
        <v>741754</v>
      </c>
      <c r="I29" s="60">
        <v>608123</v>
      </c>
      <c r="J29" s="60">
        <v>2054019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2054019</v>
      </c>
      <c r="X29" s="60">
        <v>2678422</v>
      </c>
      <c r="Y29" s="60">
        <v>-624403</v>
      </c>
      <c r="Z29" s="140">
        <v>-23.31</v>
      </c>
      <c r="AA29" s="155">
        <v>10713688</v>
      </c>
    </row>
    <row r="30" spans="1:27" ht="13.5">
      <c r="A30" s="138" t="s">
        <v>76</v>
      </c>
      <c r="B30" s="136"/>
      <c r="C30" s="157">
        <v>9849792</v>
      </c>
      <c r="D30" s="157"/>
      <c r="E30" s="158">
        <v>9602934</v>
      </c>
      <c r="F30" s="159">
        <v>9602934</v>
      </c>
      <c r="G30" s="159">
        <v>843377</v>
      </c>
      <c r="H30" s="159">
        <v>729412</v>
      </c>
      <c r="I30" s="159">
        <v>608711</v>
      </c>
      <c r="J30" s="159">
        <v>2181500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2181500</v>
      </c>
      <c r="X30" s="159">
        <v>2400734</v>
      </c>
      <c r="Y30" s="159">
        <v>-219234</v>
      </c>
      <c r="Z30" s="141">
        <v>-9.13</v>
      </c>
      <c r="AA30" s="157">
        <v>9602934</v>
      </c>
    </row>
    <row r="31" spans="1:27" ht="13.5">
      <c r="A31" s="138" t="s">
        <v>77</v>
      </c>
      <c r="B31" s="136"/>
      <c r="C31" s="155">
        <v>10607999</v>
      </c>
      <c r="D31" s="155"/>
      <c r="E31" s="156">
        <v>10957499</v>
      </c>
      <c r="F31" s="60">
        <v>10957499</v>
      </c>
      <c r="G31" s="60">
        <v>1315594</v>
      </c>
      <c r="H31" s="60">
        <v>793575</v>
      </c>
      <c r="I31" s="60">
        <v>829372</v>
      </c>
      <c r="J31" s="60">
        <v>2938541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2938541</v>
      </c>
      <c r="X31" s="60">
        <v>2739375</v>
      </c>
      <c r="Y31" s="60">
        <v>199166</v>
      </c>
      <c r="Z31" s="140">
        <v>7.27</v>
      </c>
      <c r="AA31" s="155">
        <v>10957499</v>
      </c>
    </row>
    <row r="32" spans="1:27" ht="13.5">
      <c r="A32" s="135" t="s">
        <v>78</v>
      </c>
      <c r="B32" s="136"/>
      <c r="C32" s="153">
        <f aca="true" t="shared" si="6" ref="C32:Y32">SUM(C33:C37)</f>
        <v>5245933</v>
      </c>
      <c r="D32" s="153">
        <f>SUM(D33:D37)</f>
        <v>0</v>
      </c>
      <c r="E32" s="154">
        <f t="shared" si="6"/>
        <v>5826548</v>
      </c>
      <c r="F32" s="100">
        <f t="shared" si="6"/>
        <v>5826548</v>
      </c>
      <c r="G32" s="100">
        <f t="shared" si="6"/>
        <v>604690</v>
      </c>
      <c r="H32" s="100">
        <f t="shared" si="6"/>
        <v>447945</v>
      </c>
      <c r="I32" s="100">
        <f t="shared" si="6"/>
        <v>453290</v>
      </c>
      <c r="J32" s="100">
        <f t="shared" si="6"/>
        <v>1505925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1505925</v>
      </c>
      <c r="X32" s="100">
        <f t="shared" si="6"/>
        <v>1456637</v>
      </c>
      <c r="Y32" s="100">
        <f t="shared" si="6"/>
        <v>49288</v>
      </c>
      <c r="Z32" s="137">
        <f>+IF(X32&lt;&gt;0,+(Y32/X32)*100,0)</f>
        <v>3.383684473207807</v>
      </c>
      <c r="AA32" s="153">
        <f>SUM(AA33:AA37)</f>
        <v>5826548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2319861</v>
      </c>
      <c r="D35" s="155"/>
      <c r="E35" s="156">
        <v>2154417</v>
      </c>
      <c r="F35" s="60">
        <v>2154417</v>
      </c>
      <c r="G35" s="60">
        <v>188598</v>
      </c>
      <c r="H35" s="60">
        <v>171761</v>
      </c>
      <c r="I35" s="60">
        <v>149115</v>
      </c>
      <c r="J35" s="60">
        <v>509474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509474</v>
      </c>
      <c r="X35" s="60">
        <v>538604</v>
      </c>
      <c r="Y35" s="60">
        <v>-29130</v>
      </c>
      <c r="Z35" s="140">
        <v>-5.41</v>
      </c>
      <c r="AA35" s="155">
        <v>2154417</v>
      </c>
    </row>
    <row r="36" spans="1:27" ht="13.5">
      <c r="A36" s="138" t="s">
        <v>82</v>
      </c>
      <c r="B36" s="136"/>
      <c r="C36" s="155">
        <v>1862521</v>
      </c>
      <c r="D36" s="155"/>
      <c r="E36" s="156">
        <v>2284424</v>
      </c>
      <c r="F36" s="60">
        <v>2284424</v>
      </c>
      <c r="G36" s="60">
        <v>235015</v>
      </c>
      <c r="H36" s="60">
        <v>160818</v>
      </c>
      <c r="I36" s="60">
        <v>181811</v>
      </c>
      <c r="J36" s="60">
        <v>577644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577644</v>
      </c>
      <c r="X36" s="60">
        <v>571106</v>
      </c>
      <c r="Y36" s="60">
        <v>6538</v>
      </c>
      <c r="Z36" s="140">
        <v>1.14</v>
      </c>
      <c r="AA36" s="155">
        <v>2284424</v>
      </c>
    </row>
    <row r="37" spans="1:27" ht="13.5">
      <c r="A37" s="138" t="s">
        <v>83</v>
      </c>
      <c r="B37" s="136"/>
      <c r="C37" s="157">
        <v>1063551</v>
      </c>
      <c r="D37" s="157"/>
      <c r="E37" s="158">
        <v>1387707</v>
      </c>
      <c r="F37" s="159">
        <v>1387707</v>
      </c>
      <c r="G37" s="159">
        <v>181077</v>
      </c>
      <c r="H37" s="159">
        <v>115366</v>
      </c>
      <c r="I37" s="159">
        <v>122364</v>
      </c>
      <c r="J37" s="159">
        <v>418807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418807</v>
      </c>
      <c r="X37" s="159">
        <v>346927</v>
      </c>
      <c r="Y37" s="159">
        <v>71880</v>
      </c>
      <c r="Z37" s="141">
        <v>20.72</v>
      </c>
      <c r="AA37" s="157">
        <v>1387707</v>
      </c>
    </row>
    <row r="38" spans="1:27" ht="13.5">
      <c r="A38" s="135" t="s">
        <v>84</v>
      </c>
      <c r="B38" s="142"/>
      <c r="C38" s="153">
        <f aca="true" t="shared" si="7" ref="C38:Y38">SUM(C39:C41)</f>
        <v>7875459</v>
      </c>
      <c r="D38" s="153">
        <f>SUM(D39:D41)</f>
        <v>0</v>
      </c>
      <c r="E38" s="154">
        <f t="shared" si="7"/>
        <v>2183682</v>
      </c>
      <c r="F38" s="100">
        <f t="shared" si="7"/>
        <v>2183682</v>
      </c>
      <c r="G38" s="100">
        <f t="shared" si="7"/>
        <v>669654</v>
      </c>
      <c r="H38" s="100">
        <f t="shared" si="7"/>
        <v>214115</v>
      </c>
      <c r="I38" s="100">
        <f t="shared" si="7"/>
        <v>400613</v>
      </c>
      <c r="J38" s="100">
        <f t="shared" si="7"/>
        <v>1284382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1284382</v>
      </c>
      <c r="X38" s="100">
        <f t="shared" si="7"/>
        <v>545921</v>
      </c>
      <c r="Y38" s="100">
        <f t="shared" si="7"/>
        <v>738461</v>
      </c>
      <c r="Z38" s="137">
        <f>+IF(X38&lt;&gt;0,+(Y38/X38)*100,0)</f>
        <v>135.26883926428917</v>
      </c>
      <c r="AA38" s="153">
        <f>SUM(AA39:AA41)</f>
        <v>2183682</v>
      </c>
    </row>
    <row r="39" spans="1:27" ht="13.5">
      <c r="A39" s="138" t="s">
        <v>85</v>
      </c>
      <c r="B39" s="136"/>
      <c r="C39" s="155">
        <v>7875459</v>
      </c>
      <c r="D39" s="155"/>
      <c r="E39" s="156">
        <v>2183682</v>
      </c>
      <c r="F39" s="60">
        <v>2183682</v>
      </c>
      <c r="G39" s="60">
        <v>669654</v>
      </c>
      <c r="H39" s="60">
        <v>214115</v>
      </c>
      <c r="I39" s="60">
        <v>400613</v>
      </c>
      <c r="J39" s="60">
        <v>1284382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1284382</v>
      </c>
      <c r="X39" s="60">
        <v>545921</v>
      </c>
      <c r="Y39" s="60">
        <v>738461</v>
      </c>
      <c r="Z39" s="140">
        <v>135.27</v>
      </c>
      <c r="AA39" s="155">
        <v>2183682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42602675</v>
      </c>
      <c r="D48" s="168">
        <f>+D28+D32+D38+D42+D47</f>
        <v>0</v>
      </c>
      <c r="E48" s="169">
        <f t="shared" si="9"/>
        <v>39284351</v>
      </c>
      <c r="F48" s="73">
        <f t="shared" si="9"/>
        <v>39284351</v>
      </c>
      <c r="G48" s="73">
        <f t="shared" si="9"/>
        <v>4137457</v>
      </c>
      <c r="H48" s="73">
        <f t="shared" si="9"/>
        <v>2926801</v>
      </c>
      <c r="I48" s="73">
        <f t="shared" si="9"/>
        <v>2900109</v>
      </c>
      <c r="J48" s="73">
        <f t="shared" si="9"/>
        <v>9964367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9964367</v>
      </c>
      <c r="X48" s="73">
        <f t="shared" si="9"/>
        <v>9821089</v>
      </c>
      <c r="Y48" s="73">
        <f t="shared" si="9"/>
        <v>143278</v>
      </c>
      <c r="Z48" s="170">
        <f>+IF(X48&lt;&gt;0,+(Y48/X48)*100,0)</f>
        <v>1.458880985601495</v>
      </c>
      <c r="AA48" s="168">
        <f>+AA28+AA32+AA38+AA42+AA47</f>
        <v>39284351</v>
      </c>
    </row>
    <row r="49" spans="1:27" ht="13.5">
      <c r="A49" s="148" t="s">
        <v>49</v>
      </c>
      <c r="B49" s="149"/>
      <c r="C49" s="171">
        <f aca="true" t="shared" si="10" ref="C49:Y49">+C25-C48</f>
        <v>-1374811</v>
      </c>
      <c r="D49" s="171">
        <f>+D25-D48</f>
        <v>0</v>
      </c>
      <c r="E49" s="172">
        <f t="shared" si="10"/>
        <v>-1211351</v>
      </c>
      <c r="F49" s="173">
        <f t="shared" si="10"/>
        <v>-1211351</v>
      </c>
      <c r="G49" s="173">
        <f t="shared" si="10"/>
        <v>-897780</v>
      </c>
      <c r="H49" s="173">
        <f t="shared" si="10"/>
        <v>2275519</v>
      </c>
      <c r="I49" s="173">
        <f t="shared" si="10"/>
        <v>488128</v>
      </c>
      <c r="J49" s="173">
        <f t="shared" si="10"/>
        <v>1865867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1865867</v>
      </c>
      <c r="X49" s="173">
        <f>IF(F25=F48,0,X25-X48)</f>
        <v>-302839</v>
      </c>
      <c r="Y49" s="173">
        <f t="shared" si="10"/>
        <v>2168706</v>
      </c>
      <c r="Z49" s="174">
        <f>+IF(X49&lt;&gt;0,+(Y49/X49)*100,0)</f>
        <v>-716.1250697565373</v>
      </c>
      <c r="AA49" s="171">
        <f>+AA25-AA48</f>
        <v>-1211351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155323</v>
      </c>
      <c r="D12" s="155">
        <v>0</v>
      </c>
      <c r="E12" s="156">
        <v>158000</v>
      </c>
      <c r="F12" s="60">
        <v>158000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39500</v>
      </c>
      <c r="Y12" s="60">
        <v>-39500</v>
      </c>
      <c r="Z12" s="140">
        <v>-100</v>
      </c>
      <c r="AA12" s="155">
        <v>158000</v>
      </c>
    </row>
    <row r="13" spans="1:27" ht="13.5">
      <c r="A13" s="181" t="s">
        <v>109</v>
      </c>
      <c r="B13" s="185"/>
      <c r="C13" s="155">
        <v>452863</v>
      </c>
      <c r="D13" s="155">
        <v>0</v>
      </c>
      <c r="E13" s="156">
        <v>150000</v>
      </c>
      <c r="F13" s="60">
        <v>150000</v>
      </c>
      <c r="G13" s="60">
        <v>1969</v>
      </c>
      <c r="H13" s="60">
        <v>368</v>
      </c>
      <c r="I13" s="60">
        <v>186985</v>
      </c>
      <c r="J13" s="60">
        <v>189322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189322</v>
      </c>
      <c r="X13" s="60">
        <v>37500</v>
      </c>
      <c r="Y13" s="60">
        <v>151822</v>
      </c>
      <c r="Z13" s="140">
        <v>404.86</v>
      </c>
      <c r="AA13" s="155">
        <v>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56000</v>
      </c>
      <c r="I18" s="60">
        <v>0</v>
      </c>
      <c r="J18" s="60">
        <v>56000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56000</v>
      </c>
      <c r="X18" s="60">
        <v>0</v>
      </c>
      <c r="Y18" s="60">
        <v>56000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36539727</v>
      </c>
      <c r="D19" s="155">
        <v>0</v>
      </c>
      <c r="E19" s="156">
        <v>34165000</v>
      </c>
      <c r="F19" s="60">
        <v>34165000</v>
      </c>
      <c r="G19" s="60">
        <v>3024429</v>
      </c>
      <c r="H19" s="60">
        <v>2885699</v>
      </c>
      <c r="I19" s="60">
        <v>2933724</v>
      </c>
      <c r="J19" s="60">
        <v>8843852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8843852</v>
      </c>
      <c r="X19" s="60">
        <v>8541250</v>
      </c>
      <c r="Y19" s="60">
        <v>302602</v>
      </c>
      <c r="Z19" s="140">
        <v>3.54</v>
      </c>
      <c r="AA19" s="155">
        <v>34165000</v>
      </c>
    </row>
    <row r="20" spans="1:27" ht="13.5">
      <c r="A20" s="181" t="s">
        <v>35</v>
      </c>
      <c r="B20" s="185"/>
      <c r="C20" s="155">
        <v>4079951</v>
      </c>
      <c r="D20" s="155">
        <v>0</v>
      </c>
      <c r="E20" s="156">
        <v>3600000</v>
      </c>
      <c r="F20" s="54">
        <v>3600000</v>
      </c>
      <c r="G20" s="54">
        <v>213279</v>
      </c>
      <c r="H20" s="54">
        <v>2260253</v>
      </c>
      <c r="I20" s="54">
        <v>267528</v>
      </c>
      <c r="J20" s="54">
        <v>2741060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2741060</v>
      </c>
      <c r="X20" s="54">
        <v>900000</v>
      </c>
      <c r="Y20" s="54">
        <v>1841060</v>
      </c>
      <c r="Z20" s="184">
        <v>204.56</v>
      </c>
      <c r="AA20" s="130">
        <v>3600000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41227864</v>
      </c>
      <c r="D22" s="188">
        <f>SUM(D5:D21)</f>
        <v>0</v>
      </c>
      <c r="E22" s="189">
        <f t="shared" si="0"/>
        <v>38073000</v>
      </c>
      <c r="F22" s="190">
        <f t="shared" si="0"/>
        <v>38073000</v>
      </c>
      <c r="G22" s="190">
        <f t="shared" si="0"/>
        <v>3239677</v>
      </c>
      <c r="H22" s="190">
        <f t="shared" si="0"/>
        <v>5202320</v>
      </c>
      <c r="I22" s="190">
        <f t="shared" si="0"/>
        <v>3388237</v>
      </c>
      <c r="J22" s="190">
        <f t="shared" si="0"/>
        <v>11830234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11830234</v>
      </c>
      <c r="X22" s="190">
        <f t="shared" si="0"/>
        <v>9518250</v>
      </c>
      <c r="Y22" s="190">
        <f t="shared" si="0"/>
        <v>2311984</v>
      </c>
      <c r="Z22" s="191">
        <f>+IF(X22&lt;&gt;0,+(Y22/X22)*100,0)</f>
        <v>24.290011294092928</v>
      </c>
      <c r="AA22" s="188">
        <f>SUM(AA5:AA21)</f>
        <v>38073000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21905629</v>
      </c>
      <c r="D25" s="155">
        <v>0</v>
      </c>
      <c r="E25" s="156">
        <v>23899160</v>
      </c>
      <c r="F25" s="60">
        <v>23899160</v>
      </c>
      <c r="G25" s="60">
        <v>2617482</v>
      </c>
      <c r="H25" s="60">
        <v>1894448</v>
      </c>
      <c r="I25" s="60">
        <v>1987441</v>
      </c>
      <c r="J25" s="60">
        <v>6499371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6499371</v>
      </c>
      <c r="X25" s="60">
        <v>5974790</v>
      </c>
      <c r="Y25" s="60">
        <v>524581</v>
      </c>
      <c r="Z25" s="140">
        <v>8.78</v>
      </c>
      <c r="AA25" s="155">
        <v>23899160</v>
      </c>
    </row>
    <row r="26" spans="1:27" ht="13.5">
      <c r="A26" s="183" t="s">
        <v>38</v>
      </c>
      <c r="B26" s="182"/>
      <c r="C26" s="155">
        <v>3135718</v>
      </c>
      <c r="D26" s="155">
        <v>0</v>
      </c>
      <c r="E26" s="156">
        <v>3392280</v>
      </c>
      <c r="F26" s="60">
        <v>3392280</v>
      </c>
      <c r="G26" s="60">
        <v>261450</v>
      </c>
      <c r="H26" s="60">
        <v>261450</v>
      </c>
      <c r="I26" s="60">
        <v>261450</v>
      </c>
      <c r="J26" s="60">
        <v>784350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784350</v>
      </c>
      <c r="X26" s="60">
        <v>848070</v>
      </c>
      <c r="Y26" s="60">
        <v>-63720</v>
      </c>
      <c r="Z26" s="140">
        <v>-7.51</v>
      </c>
      <c r="AA26" s="155">
        <v>3392280</v>
      </c>
    </row>
    <row r="27" spans="1:27" ht="13.5">
      <c r="A27" s="183" t="s">
        <v>118</v>
      </c>
      <c r="B27" s="182"/>
      <c r="C27" s="155">
        <v>119445</v>
      </c>
      <c r="D27" s="155">
        <v>0</v>
      </c>
      <c r="E27" s="156">
        <v>1350000</v>
      </c>
      <c r="F27" s="60">
        <v>1350000</v>
      </c>
      <c r="G27" s="60">
        <v>0</v>
      </c>
      <c r="H27" s="60">
        <v>0</v>
      </c>
      <c r="I27" s="60">
        <v>1084</v>
      </c>
      <c r="J27" s="60">
        <v>1084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1084</v>
      </c>
      <c r="X27" s="60">
        <v>337500</v>
      </c>
      <c r="Y27" s="60">
        <v>-336416</v>
      </c>
      <c r="Z27" s="140">
        <v>-99.68</v>
      </c>
      <c r="AA27" s="155">
        <v>1350000</v>
      </c>
    </row>
    <row r="28" spans="1:27" ht="13.5">
      <c r="A28" s="183" t="s">
        <v>39</v>
      </c>
      <c r="B28" s="182"/>
      <c r="C28" s="155">
        <v>2042430</v>
      </c>
      <c r="D28" s="155">
        <v>0</v>
      </c>
      <c r="E28" s="156">
        <v>1561858</v>
      </c>
      <c r="F28" s="60">
        <v>1561858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390465</v>
      </c>
      <c r="Y28" s="60">
        <v>-390465</v>
      </c>
      <c r="Z28" s="140">
        <v>-100</v>
      </c>
      <c r="AA28" s="155">
        <v>1561858</v>
      </c>
    </row>
    <row r="29" spans="1:27" ht="13.5">
      <c r="A29" s="183" t="s">
        <v>40</v>
      </c>
      <c r="B29" s="182"/>
      <c r="C29" s="155">
        <v>1497301</v>
      </c>
      <c r="D29" s="155">
        <v>0</v>
      </c>
      <c r="E29" s="156">
        <v>271853</v>
      </c>
      <c r="F29" s="60">
        <v>271853</v>
      </c>
      <c r="G29" s="60">
        <v>26315</v>
      </c>
      <c r="H29" s="60">
        <v>24629</v>
      </c>
      <c r="I29" s="60">
        <v>23531</v>
      </c>
      <c r="J29" s="60">
        <v>74475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74475</v>
      </c>
      <c r="X29" s="60">
        <v>67963</v>
      </c>
      <c r="Y29" s="60">
        <v>6512</v>
      </c>
      <c r="Z29" s="140">
        <v>9.58</v>
      </c>
      <c r="AA29" s="155">
        <v>271853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422008</v>
      </c>
      <c r="D31" s="155">
        <v>0</v>
      </c>
      <c r="E31" s="156">
        <v>350000</v>
      </c>
      <c r="F31" s="60">
        <v>350000</v>
      </c>
      <c r="G31" s="60">
        <v>17653</v>
      </c>
      <c r="H31" s="60">
        <v>288</v>
      </c>
      <c r="I31" s="60">
        <v>23831</v>
      </c>
      <c r="J31" s="60">
        <v>41772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41772</v>
      </c>
      <c r="X31" s="60">
        <v>87500</v>
      </c>
      <c r="Y31" s="60">
        <v>-45728</v>
      </c>
      <c r="Z31" s="140">
        <v>-52.26</v>
      </c>
      <c r="AA31" s="155">
        <v>350000</v>
      </c>
    </row>
    <row r="32" spans="1:27" ht="13.5">
      <c r="A32" s="183" t="s">
        <v>121</v>
      </c>
      <c r="B32" s="182"/>
      <c r="C32" s="155">
        <v>919183</v>
      </c>
      <c r="D32" s="155">
        <v>0</v>
      </c>
      <c r="E32" s="156">
        <v>950000</v>
      </c>
      <c r="F32" s="60">
        <v>950000</v>
      </c>
      <c r="G32" s="60">
        <v>68551</v>
      </c>
      <c r="H32" s="60">
        <v>314031</v>
      </c>
      <c r="I32" s="60">
        <v>36346</v>
      </c>
      <c r="J32" s="60">
        <v>418928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418928</v>
      </c>
      <c r="X32" s="60">
        <v>237500</v>
      </c>
      <c r="Y32" s="60">
        <v>181428</v>
      </c>
      <c r="Z32" s="140">
        <v>76.39</v>
      </c>
      <c r="AA32" s="155">
        <v>950000</v>
      </c>
    </row>
    <row r="33" spans="1:27" ht="13.5">
      <c r="A33" s="183" t="s">
        <v>42</v>
      </c>
      <c r="B33" s="182"/>
      <c r="C33" s="155">
        <v>4788990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7770874</v>
      </c>
      <c r="D34" s="155">
        <v>0</v>
      </c>
      <c r="E34" s="156">
        <v>7509200</v>
      </c>
      <c r="F34" s="60">
        <v>7509200</v>
      </c>
      <c r="G34" s="60">
        <v>1146006</v>
      </c>
      <c r="H34" s="60">
        <v>431955</v>
      </c>
      <c r="I34" s="60">
        <v>566426</v>
      </c>
      <c r="J34" s="60">
        <v>2144387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2144387</v>
      </c>
      <c r="X34" s="60">
        <v>1877300</v>
      </c>
      <c r="Y34" s="60">
        <v>267087</v>
      </c>
      <c r="Z34" s="140">
        <v>14.23</v>
      </c>
      <c r="AA34" s="155">
        <v>7509200</v>
      </c>
    </row>
    <row r="35" spans="1:27" ht="13.5">
      <c r="A35" s="181" t="s">
        <v>122</v>
      </c>
      <c r="B35" s="185"/>
      <c r="C35" s="155">
        <v>1097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42602675</v>
      </c>
      <c r="D36" s="188">
        <f>SUM(D25:D35)</f>
        <v>0</v>
      </c>
      <c r="E36" s="189">
        <f t="shared" si="1"/>
        <v>39284351</v>
      </c>
      <c r="F36" s="190">
        <f t="shared" si="1"/>
        <v>39284351</v>
      </c>
      <c r="G36" s="190">
        <f t="shared" si="1"/>
        <v>4137457</v>
      </c>
      <c r="H36" s="190">
        <f t="shared" si="1"/>
        <v>2926801</v>
      </c>
      <c r="I36" s="190">
        <f t="shared" si="1"/>
        <v>2900109</v>
      </c>
      <c r="J36" s="190">
        <f t="shared" si="1"/>
        <v>9964367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9964367</v>
      </c>
      <c r="X36" s="190">
        <f t="shared" si="1"/>
        <v>9821088</v>
      </c>
      <c r="Y36" s="190">
        <f t="shared" si="1"/>
        <v>143279</v>
      </c>
      <c r="Z36" s="191">
        <f>+IF(X36&lt;&gt;0,+(Y36/X36)*100,0)</f>
        <v>1.458891316318518</v>
      </c>
      <c r="AA36" s="188">
        <f>SUM(AA25:AA35)</f>
        <v>39284351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-1374811</v>
      </c>
      <c r="D38" s="199">
        <f>+D22-D36</f>
        <v>0</v>
      </c>
      <c r="E38" s="200">
        <f t="shared" si="2"/>
        <v>-1211351</v>
      </c>
      <c r="F38" s="106">
        <f t="shared" si="2"/>
        <v>-1211351</v>
      </c>
      <c r="G38" s="106">
        <f t="shared" si="2"/>
        <v>-897780</v>
      </c>
      <c r="H38" s="106">
        <f t="shared" si="2"/>
        <v>2275519</v>
      </c>
      <c r="I38" s="106">
        <f t="shared" si="2"/>
        <v>488128</v>
      </c>
      <c r="J38" s="106">
        <f t="shared" si="2"/>
        <v>1865867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1865867</v>
      </c>
      <c r="X38" s="106">
        <f>IF(F22=F36,0,X22-X36)</f>
        <v>-302838</v>
      </c>
      <c r="Y38" s="106">
        <f t="shared" si="2"/>
        <v>2168705</v>
      </c>
      <c r="Z38" s="201">
        <f>+IF(X38&lt;&gt;0,+(Y38/X38)*100,0)</f>
        <v>-716.1271042603636</v>
      </c>
      <c r="AA38" s="199">
        <f>+AA22-AA36</f>
        <v>-1211351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-1374811</v>
      </c>
      <c r="D42" s="206">
        <f>SUM(D38:D41)</f>
        <v>0</v>
      </c>
      <c r="E42" s="207">
        <f t="shared" si="3"/>
        <v>-1211351</v>
      </c>
      <c r="F42" s="88">
        <f t="shared" si="3"/>
        <v>-1211351</v>
      </c>
      <c r="G42" s="88">
        <f t="shared" si="3"/>
        <v>-897780</v>
      </c>
      <c r="H42" s="88">
        <f t="shared" si="3"/>
        <v>2275519</v>
      </c>
      <c r="I42" s="88">
        <f t="shared" si="3"/>
        <v>488128</v>
      </c>
      <c r="J42" s="88">
        <f t="shared" si="3"/>
        <v>1865867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1865867</v>
      </c>
      <c r="X42" s="88">
        <f t="shared" si="3"/>
        <v>-302838</v>
      </c>
      <c r="Y42" s="88">
        <f t="shared" si="3"/>
        <v>2168705</v>
      </c>
      <c r="Z42" s="208">
        <f>+IF(X42&lt;&gt;0,+(Y42/X42)*100,0)</f>
        <v>-716.1271042603636</v>
      </c>
      <c r="AA42" s="206">
        <f>SUM(AA38:AA41)</f>
        <v>-1211351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-1374811</v>
      </c>
      <c r="D44" s="210">
        <f>+D42-D43</f>
        <v>0</v>
      </c>
      <c r="E44" s="211">
        <f t="shared" si="4"/>
        <v>-1211351</v>
      </c>
      <c r="F44" s="77">
        <f t="shared" si="4"/>
        <v>-1211351</v>
      </c>
      <c r="G44" s="77">
        <f t="shared" si="4"/>
        <v>-897780</v>
      </c>
      <c r="H44" s="77">
        <f t="shared" si="4"/>
        <v>2275519</v>
      </c>
      <c r="I44" s="77">
        <f t="shared" si="4"/>
        <v>488128</v>
      </c>
      <c r="J44" s="77">
        <f t="shared" si="4"/>
        <v>1865867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1865867</v>
      </c>
      <c r="X44" s="77">
        <f t="shared" si="4"/>
        <v>-302838</v>
      </c>
      <c r="Y44" s="77">
        <f t="shared" si="4"/>
        <v>2168705</v>
      </c>
      <c r="Z44" s="212">
        <f>+IF(X44&lt;&gt;0,+(Y44/X44)*100,0)</f>
        <v>-716.1271042603636</v>
      </c>
      <c r="AA44" s="210">
        <f>+AA42-AA43</f>
        <v>-1211351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-1374811</v>
      </c>
      <c r="D46" s="206">
        <f>SUM(D44:D45)</f>
        <v>0</v>
      </c>
      <c r="E46" s="207">
        <f t="shared" si="5"/>
        <v>-1211351</v>
      </c>
      <c r="F46" s="88">
        <f t="shared" si="5"/>
        <v>-1211351</v>
      </c>
      <c r="G46" s="88">
        <f t="shared" si="5"/>
        <v>-897780</v>
      </c>
      <c r="H46" s="88">
        <f t="shared" si="5"/>
        <v>2275519</v>
      </c>
      <c r="I46" s="88">
        <f t="shared" si="5"/>
        <v>488128</v>
      </c>
      <c r="J46" s="88">
        <f t="shared" si="5"/>
        <v>1865867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1865867</v>
      </c>
      <c r="X46" s="88">
        <f t="shared" si="5"/>
        <v>-302838</v>
      </c>
      <c r="Y46" s="88">
        <f t="shared" si="5"/>
        <v>2168705</v>
      </c>
      <c r="Z46" s="208">
        <f>+IF(X46&lt;&gt;0,+(Y46/X46)*100,0)</f>
        <v>-716.1271042603636</v>
      </c>
      <c r="AA46" s="206">
        <f>SUM(AA44:AA45)</f>
        <v>-1211351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-1374811</v>
      </c>
      <c r="D48" s="217">
        <f>SUM(D46:D47)</f>
        <v>0</v>
      </c>
      <c r="E48" s="218">
        <f t="shared" si="6"/>
        <v>-1211351</v>
      </c>
      <c r="F48" s="219">
        <f t="shared" si="6"/>
        <v>-1211351</v>
      </c>
      <c r="G48" s="219">
        <f t="shared" si="6"/>
        <v>-897780</v>
      </c>
      <c r="H48" s="220">
        <f t="shared" si="6"/>
        <v>2275519</v>
      </c>
      <c r="I48" s="220">
        <f t="shared" si="6"/>
        <v>488128</v>
      </c>
      <c r="J48" s="220">
        <f t="shared" si="6"/>
        <v>1865867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1865867</v>
      </c>
      <c r="X48" s="220">
        <f t="shared" si="6"/>
        <v>-302838</v>
      </c>
      <c r="Y48" s="220">
        <f t="shared" si="6"/>
        <v>2168705</v>
      </c>
      <c r="Z48" s="221">
        <f>+IF(X48&lt;&gt;0,+(Y48/X48)*100,0)</f>
        <v>-716.1271042603636</v>
      </c>
      <c r="AA48" s="222">
        <f>SUM(AA46:AA47)</f>
        <v>-1211351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225417</v>
      </c>
      <c r="D5" s="153">
        <f>SUM(D6:D8)</f>
        <v>0</v>
      </c>
      <c r="E5" s="154">
        <f t="shared" si="0"/>
        <v>350000</v>
      </c>
      <c r="F5" s="100">
        <f t="shared" si="0"/>
        <v>350000</v>
      </c>
      <c r="G5" s="100">
        <f t="shared" si="0"/>
        <v>0</v>
      </c>
      <c r="H5" s="100">
        <f t="shared" si="0"/>
        <v>0</v>
      </c>
      <c r="I5" s="100">
        <f t="shared" si="0"/>
        <v>412</v>
      </c>
      <c r="J5" s="100">
        <f t="shared" si="0"/>
        <v>412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412</v>
      </c>
      <c r="X5" s="100">
        <f t="shared" si="0"/>
        <v>87500</v>
      </c>
      <c r="Y5" s="100">
        <f t="shared" si="0"/>
        <v>-87088</v>
      </c>
      <c r="Z5" s="137">
        <f>+IF(X5&lt;&gt;0,+(Y5/X5)*100,0)</f>
        <v>-99.52914285714286</v>
      </c>
      <c r="AA5" s="153">
        <f>SUM(AA6:AA8)</f>
        <v>350000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225417</v>
      </c>
      <c r="D7" s="157"/>
      <c r="E7" s="158">
        <v>350000</v>
      </c>
      <c r="F7" s="159">
        <v>350000</v>
      </c>
      <c r="G7" s="159"/>
      <c r="H7" s="159"/>
      <c r="I7" s="159">
        <v>412</v>
      </c>
      <c r="J7" s="159">
        <v>412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412</v>
      </c>
      <c r="X7" s="159">
        <v>87500</v>
      </c>
      <c r="Y7" s="159">
        <v>-87088</v>
      </c>
      <c r="Z7" s="141">
        <v>-99.53</v>
      </c>
      <c r="AA7" s="225">
        <v>350000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225417</v>
      </c>
      <c r="D25" s="217">
        <f>+D5+D9+D15+D19+D24</f>
        <v>0</v>
      </c>
      <c r="E25" s="230">
        <f t="shared" si="4"/>
        <v>350000</v>
      </c>
      <c r="F25" s="219">
        <f t="shared" si="4"/>
        <v>350000</v>
      </c>
      <c r="G25" s="219">
        <f t="shared" si="4"/>
        <v>0</v>
      </c>
      <c r="H25" s="219">
        <f t="shared" si="4"/>
        <v>0</v>
      </c>
      <c r="I25" s="219">
        <f t="shared" si="4"/>
        <v>412</v>
      </c>
      <c r="J25" s="219">
        <f t="shared" si="4"/>
        <v>412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412</v>
      </c>
      <c r="X25" s="219">
        <f t="shared" si="4"/>
        <v>87500</v>
      </c>
      <c r="Y25" s="219">
        <f t="shared" si="4"/>
        <v>-87088</v>
      </c>
      <c r="Z25" s="231">
        <f>+IF(X25&lt;&gt;0,+(Y25/X25)*100,0)</f>
        <v>-99.52914285714286</v>
      </c>
      <c r="AA25" s="232">
        <f>+AA5+AA9+AA15+AA19+AA24</f>
        <v>350000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412</v>
      </c>
      <c r="J33" s="60">
        <v>412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412</v>
      </c>
      <c r="X33" s="60"/>
      <c r="Y33" s="60">
        <v>412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225417</v>
      </c>
      <c r="D35" s="155"/>
      <c r="E35" s="156">
        <v>350000</v>
      </c>
      <c r="F35" s="60">
        <v>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87500</v>
      </c>
      <c r="Y35" s="60">
        <v>-87500</v>
      </c>
      <c r="Z35" s="140">
        <v>-100</v>
      </c>
      <c r="AA35" s="62">
        <v>350000</v>
      </c>
    </row>
    <row r="36" spans="1:27" ht="13.5">
      <c r="A36" s="238" t="s">
        <v>139</v>
      </c>
      <c r="B36" s="149"/>
      <c r="C36" s="222">
        <f aca="true" t="shared" si="6" ref="C36:Y36">SUM(C32:C35)</f>
        <v>225417</v>
      </c>
      <c r="D36" s="222">
        <f>SUM(D32:D35)</f>
        <v>0</v>
      </c>
      <c r="E36" s="218">
        <f t="shared" si="6"/>
        <v>350000</v>
      </c>
      <c r="F36" s="220">
        <f t="shared" si="6"/>
        <v>350000</v>
      </c>
      <c r="G36" s="220">
        <f t="shared" si="6"/>
        <v>0</v>
      </c>
      <c r="H36" s="220">
        <f t="shared" si="6"/>
        <v>0</v>
      </c>
      <c r="I36" s="220">
        <f t="shared" si="6"/>
        <v>412</v>
      </c>
      <c r="J36" s="220">
        <f t="shared" si="6"/>
        <v>412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412</v>
      </c>
      <c r="X36" s="220">
        <f t="shared" si="6"/>
        <v>87500</v>
      </c>
      <c r="Y36" s="220">
        <f t="shared" si="6"/>
        <v>-87088</v>
      </c>
      <c r="Z36" s="221">
        <f>+IF(X36&lt;&gt;0,+(Y36/X36)*100,0)</f>
        <v>-99.52914285714286</v>
      </c>
      <c r="AA36" s="239">
        <f>SUM(AA32:AA35)</f>
        <v>350000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55893</v>
      </c>
      <c r="D6" s="155"/>
      <c r="E6" s="59">
        <v>1385939</v>
      </c>
      <c r="F6" s="60">
        <v>1385939</v>
      </c>
      <c r="G6" s="60">
        <v>200990</v>
      </c>
      <c r="H6" s="60">
        <v>381844</v>
      </c>
      <c r="I6" s="60">
        <v>297360</v>
      </c>
      <c r="J6" s="60">
        <v>297360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297360</v>
      </c>
      <c r="X6" s="60">
        <v>346485</v>
      </c>
      <c r="Y6" s="60">
        <v>-49125</v>
      </c>
      <c r="Z6" s="140">
        <v>-14.18</v>
      </c>
      <c r="AA6" s="62">
        <v>1385939</v>
      </c>
    </row>
    <row r="7" spans="1:27" ht="13.5">
      <c r="A7" s="249" t="s">
        <v>144</v>
      </c>
      <c r="B7" s="182"/>
      <c r="C7" s="155">
        <v>15410211</v>
      </c>
      <c r="D7" s="155"/>
      <c r="E7" s="59">
        <v>9689879</v>
      </c>
      <c r="F7" s="60">
        <v>9689879</v>
      </c>
      <c r="G7" s="60">
        <v>25309311</v>
      </c>
      <c r="H7" s="60">
        <v>23875656</v>
      </c>
      <c r="I7" s="60">
        <v>16722307</v>
      </c>
      <c r="J7" s="60">
        <v>16722307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16722307</v>
      </c>
      <c r="X7" s="60">
        <v>2422470</v>
      </c>
      <c r="Y7" s="60">
        <v>14299837</v>
      </c>
      <c r="Z7" s="140">
        <v>590.3</v>
      </c>
      <c r="AA7" s="62">
        <v>9689879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379029</v>
      </c>
      <c r="D9" s="155"/>
      <c r="E9" s="59">
        <v>2822682</v>
      </c>
      <c r="F9" s="60">
        <v>2822682</v>
      </c>
      <c r="G9" s="60">
        <v>567131</v>
      </c>
      <c r="H9" s="60">
        <v>251506</v>
      </c>
      <c r="I9" s="60">
        <v>337500</v>
      </c>
      <c r="J9" s="60">
        <v>337500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337500</v>
      </c>
      <c r="X9" s="60">
        <v>705671</v>
      </c>
      <c r="Y9" s="60">
        <v>-368171</v>
      </c>
      <c r="Z9" s="140">
        <v>-52.17</v>
      </c>
      <c r="AA9" s="62">
        <v>2822682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15845133</v>
      </c>
      <c r="D12" s="168">
        <f>SUM(D6:D11)</f>
        <v>0</v>
      </c>
      <c r="E12" s="72">
        <f t="shared" si="0"/>
        <v>13898500</v>
      </c>
      <c r="F12" s="73">
        <f t="shared" si="0"/>
        <v>13898500</v>
      </c>
      <c r="G12" s="73">
        <f t="shared" si="0"/>
        <v>26077432</v>
      </c>
      <c r="H12" s="73">
        <f t="shared" si="0"/>
        <v>24509006</v>
      </c>
      <c r="I12" s="73">
        <f t="shared" si="0"/>
        <v>17357167</v>
      </c>
      <c r="J12" s="73">
        <f t="shared" si="0"/>
        <v>17357167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17357167</v>
      </c>
      <c r="X12" s="73">
        <f t="shared" si="0"/>
        <v>3474626</v>
      </c>
      <c r="Y12" s="73">
        <f t="shared" si="0"/>
        <v>13882541</v>
      </c>
      <c r="Z12" s="170">
        <f>+IF(X12&lt;&gt;0,+(Y12/X12)*100,0)</f>
        <v>399.5405836484272</v>
      </c>
      <c r="AA12" s="74">
        <f>SUM(AA6:AA11)</f>
        <v>13898500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1840600</v>
      </c>
      <c r="D17" s="155"/>
      <c r="E17" s="59">
        <v>306427</v>
      </c>
      <c r="F17" s="60">
        <v>306427</v>
      </c>
      <c r="G17" s="60">
        <v>1840600</v>
      </c>
      <c r="H17" s="60">
        <v>1840600</v>
      </c>
      <c r="I17" s="60">
        <v>1840600</v>
      </c>
      <c r="J17" s="60">
        <v>1840600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1840600</v>
      </c>
      <c r="X17" s="60">
        <v>76607</v>
      </c>
      <c r="Y17" s="60">
        <v>1763993</v>
      </c>
      <c r="Z17" s="140">
        <v>2302.65</v>
      </c>
      <c r="AA17" s="62">
        <v>306427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13711612</v>
      </c>
      <c r="D19" s="155"/>
      <c r="E19" s="59">
        <v>15632986</v>
      </c>
      <c r="F19" s="60">
        <v>15632986</v>
      </c>
      <c r="G19" s="60">
        <v>13712243</v>
      </c>
      <c r="H19" s="60">
        <v>13378584</v>
      </c>
      <c r="I19" s="60">
        <v>13212070</v>
      </c>
      <c r="J19" s="60">
        <v>13212070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13212070</v>
      </c>
      <c r="X19" s="60">
        <v>3908247</v>
      </c>
      <c r="Y19" s="60">
        <v>9303823</v>
      </c>
      <c r="Z19" s="140">
        <v>238.06</v>
      </c>
      <c r="AA19" s="62">
        <v>15632986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122047</v>
      </c>
      <c r="D22" s="155"/>
      <c r="E22" s="59">
        <v>186950</v>
      </c>
      <c r="F22" s="60">
        <v>186950</v>
      </c>
      <c r="G22" s="60">
        <v>121985</v>
      </c>
      <c r="H22" s="60">
        <v>112089</v>
      </c>
      <c r="I22" s="60">
        <v>107111</v>
      </c>
      <c r="J22" s="60">
        <v>107111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107111</v>
      </c>
      <c r="X22" s="60">
        <v>46738</v>
      </c>
      <c r="Y22" s="60">
        <v>60373</v>
      </c>
      <c r="Z22" s="140">
        <v>129.17</v>
      </c>
      <c r="AA22" s="62">
        <v>186950</v>
      </c>
    </row>
    <row r="23" spans="1:27" ht="13.5">
      <c r="A23" s="249" t="s">
        <v>158</v>
      </c>
      <c r="B23" s="182"/>
      <c r="C23" s="155">
        <v>9618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15683877</v>
      </c>
      <c r="D24" s="168">
        <f>SUM(D15:D23)</f>
        <v>0</v>
      </c>
      <c r="E24" s="76">
        <f t="shared" si="1"/>
        <v>16126363</v>
      </c>
      <c r="F24" s="77">
        <f t="shared" si="1"/>
        <v>16126363</v>
      </c>
      <c r="G24" s="77">
        <f t="shared" si="1"/>
        <v>15674828</v>
      </c>
      <c r="H24" s="77">
        <f t="shared" si="1"/>
        <v>15331273</v>
      </c>
      <c r="I24" s="77">
        <f t="shared" si="1"/>
        <v>15159781</v>
      </c>
      <c r="J24" s="77">
        <f t="shared" si="1"/>
        <v>15159781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15159781</v>
      </c>
      <c r="X24" s="77">
        <f t="shared" si="1"/>
        <v>4031592</v>
      </c>
      <c r="Y24" s="77">
        <f t="shared" si="1"/>
        <v>11128189</v>
      </c>
      <c r="Z24" s="212">
        <f>+IF(X24&lt;&gt;0,+(Y24/X24)*100,0)</f>
        <v>276.0246820610816</v>
      </c>
      <c r="AA24" s="79">
        <f>SUM(AA15:AA23)</f>
        <v>16126363</v>
      </c>
    </row>
    <row r="25" spans="1:27" ht="13.5">
      <c r="A25" s="250" t="s">
        <v>159</v>
      </c>
      <c r="B25" s="251"/>
      <c r="C25" s="168">
        <f aca="true" t="shared" si="2" ref="C25:Y25">+C12+C24</f>
        <v>31529010</v>
      </c>
      <c r="D25" s="168">
        <f>+D12+D24</f>
        <v>0</v>
      </c>
      <c r="E25" s="72">
        <f t="shared" si="2"/>
        <v>30024863</v>
      </c>
      <c r="F25" s="73">
        <f t="shared" si="2"/>
        <v>30024863</v>
      </c>
      <c r="G25" s="73">
        <f t="shared" si="2"/>
        <v>41752260</v>
      </c>
      <c r="H25" s="73">
        <f t="shared" si="2"/>
        <v>39840279</v>
      </c>
      <c r="I25" s="73">
        <f t="shared" si="2"/>
        <v>32516948</v>
      </c>
      <c r="J25" s="73">
        <f t="shared" si="2"/>
        <v>32516948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32516948</v>
      </c>
      <c r="X25" s="73">
        <f t="shared" si="2"/>
        <v>7506218</v>
      </c>
      <c r="Y25" s="73">
        <f t="shared" si="2"/>
        <v>25010730</v>
      </c>
      <c r="Z25" s="170">
        <f>+IF(X25&lt;&gt;0,+(Y25/X25)*100,0)</f>
        <v>333.2001548582788</v>
      </c>
      <c r="AA25" s="74">
        <f>+AA12+AA24</f>
        <v>30024863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516973</v>
      </c>
      <c r="D30" s="155"/>
      <c r="E30" s="59">
        <v>570430</v>
      </c>
      <c r="F30" s="60">
        <v>570430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142608</v>
      </c>
      <c r="Y30" s="60">
        <v>-142608</v>
      </c>
      <c r="Z30" s="140">
        <v>-100</v>
      </c>
      <c r="AA30" s="62">
        <v>570430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14275488</v>
      </c>
      <c r="D32" s="155"/>
      <c r="E32" s="59"/>
      <c r="F32" s="60"/>
      <c r="G32" s="60">
        <v>15705641</v>
      </c>
      <c r="H32" s="60">
        <v>24611753</v>
      </c>
      <c r="I32" s="60">
        <v>17646429</v>
      </c>
      <c r="J32" s="60">
        <v>17646429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17646429</v>
      </c>
      <c r="X32" s="60"/>
      <c r="Y32" s="60">
        <v>17646429</v>
      </c>
      <c r="Z32" s="140"/>
      <c r="AA32" s="62"/>
    </row>
    <row r="33" spans="1:27" ht="13.5">
      <c r="A33" s="249" t="s">
        <v>165</v>
      </c>
      <c r="B33" s="182"/>
      <c r="C33" s="155">
        <v>1222910</v>
      </c>
      <c r="D33" s="155"/>
      <c r="E33" s="59">
        <v>1269028</v>
      </c>
      <c r="F33" s="60">
        <v>1269028</v>
      </c>
      <c r="G33" s="60">
        <v>1222911</v>
      </c>
      <c r="H33" s="60">
        <v>1222911</v>
      </c>
      <c r="I33" s="60">
        <v>1222911</v>
      </c>
      <c r="J33" s="60">
        <v>1222911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1222911</v>
      </c>
      <c r="X33" s="60">
        <v>317257</v>
      </c>
      <c r="Y33" s="60">
        <v>905654</v>
      </c>
      <c r="Z33" s="140">
        <v>285.46</v>
      </c>
      <c r="AA33" s="62">
        <v>1269028</v>
      </c>
    </row>
    <row r="34" spans="1:27" ht="13.5">
      <c r="A34" s="250" t="s">
        <v>58</v>
      </c>
      <c r="B34" s="251"/>
      <c r="C34" s="168">
        <f aca="true" t="shared" si="3" ref="C34:Y34">SUM(C29:C33)</f>
        <v>16015371</v>
      </c>
      <c r="D34" s="168">
        <f>SUM(D29:D33)</f>
        <v>0</v>
      </c>
      <c r="E34" s="72">
        <f t="shared" si="3"/>
        <v>1839458</v>
      </c>
      <c r="F34" s="73">
        <f t="shared" si="3"/>
        <v>1839458</v>
      </c>
      <c r="G34" s="73">
        <f t="shared" si="3"/>
        <v>16928552</v>
      </c>
      <c r="H34" s="73">
        <f t="shared" si="3"/>
        <v>25834664</v>
      </c>
      <c r="I34" s="73">
        <f t="shared" si="3"/>
        <v>18869340</v>
      </c>
      <c r="J34" s="73">
        <f t="shared" si="3"/>
        <v>18869340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18869340</v>
      </c>
      <c r="X34" s="73">
        <f t="shared" si="3"/>
        <v>459865</v>
      </c>
      <c r="Y34" s="73">
        <f t="shared" si="3"/>
        <v>18409475</v>
      </c>
      <c r="Z34" s="170">
        <f>+IF(X34&lt;&gt;0,+(Y34/X34)*100,0)</f>
        <v>4003.2346449501483</v>
      </c>
      <c r="AA34" s="74">
        <f>SUM(AA29:AA33)</f>
        <v>1839458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2940296</v>
      </c>
      <c r="D37" s="155"/>
      <c r="E37" s="59">
        <v>2313199</v>
      </c>
      <c r="F37" s="60">
        <v>2313199</v>
      </c>
      <c r="G37" s="60">
        <v>3223730</v>
      </c>
      <c r="H37" s="60">
        <v>3149674</v>
      </c>
      <c r="I37" s="60">
        <v>3074247</v>
      </c>
      <c r="J37" s="60">
        <v>3074247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3074247</v>
      </c>
      <c r="X37" s="60">
        <v>578300</v>
      </c>
      <c r="Y37" s="60">
        <v>2495947</v>
      </c>
      <c r="Z37" s="140">
        <v>431.6</v>
      </c>
      <c r="AA37" s="62">
        <v>2313199</v>
      </c>
    </row>
    <row r="38" spans="1:27" ht="13.5">
      <c r="A38" s="249" t="s">
        <v>165</v>
      </c>
      <c r="B38" s="182"/>
      <c r="C38" s="155">
        <v>16292216</v>
      </c>
      <c r="D38" s="155"/>
      <c r="E38" s="59">
        <v>16128281</v>
      </c>
      <c r="F38" s="60">
        <v>16128281</v>
      </c>
      <c r="G38" s="60">
        <v>16292216</v>
      </c>
      <c r="H38" s="60">
        <v>16292216</v>
      </c>
      <c r="I38" s="60">
        <v>16292216</v>
      </c>
      <c r="J38" s="60">
        <v>16292216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16292216</v>
      </c>
      <c r="X38" s="60">
        <v>4032070</v>
      </c>
      <c r="Y38" s="60">
        <v>12260146</v>
      </c>
      <c r="Z38" s="140">
        <v>304.07</v>
      </c>
      <c r="AA38" s="62">
        <v>16128281</v>
      </c>
    </row>
    <row r="39" spans="1:27" ht="13.5">
      <c r="A39" s="250" t="s">
        <v>59</v>
      </c>
      <c r="B39" s="253"/>
      <c r="C39" s="168">
        <f aca="true" t="shared" si="4" ref="C39:Y39">SUM(C37:C38)</f>
        <v>19232512</v>
      </c>
      <c r="D39" s="168">
        <f>SUM(D37:D38)</f>
        <v>0</v>
      </c>
      <c r="E39" s="76">
        <f t="shared" si="4"/>
        <v>18441480</v>
      </c>
      <c r="F39" s="77">
        <f t="shared" si="4"/>
        <v>18441480</v>
      </c>
      <c r="G39" s="77">
        <f t="shared" si="4"/>
        <v>19515946</v>
      </c>
      <c r="H39" s="77">
        <f t="shared" si="4"/>
        <v>19441890</v>
      </c>
      <c r="I39" s="77">
        <f t="shared" si="4"/>
        <v>19366463</v>
      </c>
      <c r="J39" s="77">
        <f t="shared" si="4"/>
        <v>19366463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19366463</v>
      </c>
      <c r="X39" s="77">
        <f t="shared" si="4"/>
        <v>4610370</v>
      </c>
      <c r="Y39" s="77">
        <f t="shared" si="4"/>
        <v>14756093</v>
      </c>
      <c r="Z39" s="212">
        <f>+IF(X39&lt;&gt;0,+(Y39/X39)*100,0)</f>
        <v>320.0630968881022</v>
      </c>
      <c r="AA39" s="79">
        <f>SUM(AA37:AA38)</f>
        <v>18441480</v>
      </c>
    </row>
    <row r="40" spans="1:27" ht="13.5">
      <c r="A40" s="250" t="s">
        <v>167</v>
      </c>
      <c r="B40" s="251"/>
      <c r="C40" s="168">
        <f aca="true" t="shared" si="5" ref="C40:Y40">+C34+C39</f>
        <v>35247883</v>
      </c>
      <c r="D40" s="168">
        <f>+D34+D39</f>
        <v>0</v>
      </c>
      <c r="E40" s="72">
        <f t="shared" si="5"/>
        <v>20280938</v>
      </c>
      <c r="F40" s="73">
        <f t="shared" si="5"/>
        <v>20280938</v>
      </c>
      <c r="G40" s="73">
        <f t="shared" si="5"/>
        <v>36444498</v>
      </c>
      <c r="H40" s="73">
        <f t="shared" si="5"/>
        <v>45276554</v>
      </c>
      <c r="I40" s="73">
        <f t="shared" si="5"/>
        <v>38235803</v>
      </c>
      <c r="J40" s="73">
        <f t="shared" si="5"/>
        <v>38235803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38235803</v>
      </c>
      <c r="X40" s="73">
        <f t="shared" si="5"/>
        <v>5070235</v>
      </c>
      <c r="Y40" s="73">
        <f t="shared" si="5"/>
        <v>33165568</v>
      </c>
      <c r="Z40" s="170">
        <f>+IF(X40&lt;&gt;0,+(Y40/X40)*100,0)</f>
        <v>654.1228956843223</v>
      </c>
      <c r="AA40" s="74">
        <f>+AA34+AA39</f>
        <v>20280938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-3718873</v>
      </c>
      <c r="D42" s="257">
        <f>+D25-D40</f>
        <v>0</v>
      </c>
      <c r="E42" s="258">
        <f t="shared" si="6"/>
        <v>9743925</v>
      </c>
      <c r="F42" s="259">
        <f t="shared" si="6"/>
        <v>9743925</v>
      </c>
      <c r="G42" s="259">
        <f t="shared" si="6"/>
        <v>5307762</v>
      </c>
      <c r="H42" s="259">
        <f t="shared" si="6"/>
        <v>-5436275</v>
      </c>
      <c r="I42" s="259">
        <f t="shared" si="6"/>
        <v>-5718855</v>
      </c>
      <c r="J42" s="259">
        <f t="shared" si="6"/>
        <v>-5718855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-5718855</v>
      </c>
      <c r="X42" s="259">
        <f t="shared" si="6"/>
        <v>2435983</v>
      </c>
      <c r="Y42" s="259">
        <f t="shared" si="6"/>
        <v>-8154838</v>
      </c>
      <c r="Z42" s="260">
        <f>+IF(X42&lt;&gt;0,+(Y42/X42)*100,0)</f>
        <v>-334.7658009107617</v>
      </c>
      <c r="AA42" s="261">
        <f>+AA25-AA40</f>
        <v>9743925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-4231553</v>
      </c>
      <c r="D45" s="155"/>
      <c r="E45" s="59">
        <v>9061088</v>
      </c>
      <c r="F45" s="60">
        <v>9061088</v>
      </c>
      <c r="G45" s="60">
        <v>4791877</v>
      </c>
      <c r="H45" s="60">
        <v>-5951316</v>
      </c>
      <c r="I45" s="60">
        <v>-6235055</v>
      </c>
      <c r="J45" s="60">
        <v>-6235055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-6235055</v>
      </c>
      <c r="X45" s="60">
        <v>2265272</v>
      </c>
      <c r="Y45" s="60">
        <v>-8500327</v>
      </c>
      <c r="Z45" s="139">
        <v>-375.25</v>
      </c>
      <c r="AA45" s="62">
        <v>9061088</v>
      </c>
    </row>
    <row r="46" spans="1:27" ht="13.5">
      <c r="A46" s="249" t="s">
        <v>171</v>
      </c>
      <c r="B46" s="182"/>
      <c r="C46" s="155">
        <v>512680</v>
      </c>
      <c r="D46" s="155"/>
      <c r="E46" s="59">
        <v>682837</v>
      </c>
      <c r="F46" s="60">
        <v>682837</v>
      </c>
      <c r="G46" s="60">
        <v>515885</v>
      </c>
      <c r="H46" s="60">
        <v>515041</v>
      </c>
      <c r="I46" s="60">
        <v>516200</v>
      </c>
      <c r="J46" s="60">
        <v>516200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516200</v>
      </c>
      <c r="X46" s="60">
        <v>170709</v>
      </c>
      <c r="Y46" s="60">
        <v>345491</v>
      </c>
      <c r="Z46" s="139">
        <v>202.39</v>
      </c>
      <c r="AA46" s="62">
        <v>682837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-3718873</v>
      </c>
      <c r="D48" s="217">
        <f>SUM(D45:D47)</f>
        <v>0</v>
      </c>
      <c r="E48" s="264">
        <f t="shared" si="7"/>
        <v>9743925</v>
      </c>
      <c r="F48" s="219">
        <f t="shared" si="7"/>
        <v>9743925</v>
      </c>
      <c r="G48" s="219">
        <f t="shared" si="7"/>
        <v>5307762</v>
      </c>
      <c r="H48" s="219">
        <f t="shared" si="7"/>
        <v>-5436275</v>
      </c>
      <c r="I48" s="219">
        <f t="shared" si="7"/>
        <v>-5718855</v>
      </c>
      <c r="J48" s="219">
        <f t="shared" si="7"/>
        <v>-5718855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-5718855</v>
      </c>
      <c r="X48" s="219">
        <f t="shared" si="7"/>
        <v>2435981</v>
      </c>
      <c r="Y48" s="219">
        <f t="shared" si="7"/>
        <v>-8154836</v>
      </c>
      <c r="Z48" s="265">
        <f>+IF(X48&lt;&gt;0,+(Y48/X48)*100,0)</f>
        <v>-334.76599365922806</v>
      </c>
      <c r="AA48" s="232">
        <f>SUM(AA45:AA47)</f>
        <v>9743925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11707661</v>
      </c>
      <c r="D6" s="155"/>
      <c r="E6" s="59">
        <v>2407992</v>
      </c>
      <c r="F6" s="60">
        <v>2407992</v>
      </c>
      <c r="G6" s="60">
        <v>213279</v>
      </c>
      <c r="H6" s="60">
        <v>2316253</v>
      </c>
      <c r="I6" s="60">
        <v>267528</v>
      </c>
      <c r="J6" s="60">
        <v>2797060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2797060</v>
      </c>
      <c r="X6" s="60">
        <v>601998</v>
      </c>
      <c r="Y6" s="60">
        <v>2195062</v>
      </c>
      <c r="Z6" s="140">
        <v>364.63</v>
      </c>
      <c r="AA6" s="62">
        <v>2407992</v>
      </c>
    </row>
    <row r="7" spans="1:27" ht="13.5">
      <c r="A7" s="249" t="s">
        <v>178</v>
      </c>
      <c r="B7" s="182"/>
      <c r="C7" s="155">
        <v>36539727</v>
      </c>
      <c r="D7" s="155"/>
      <c r="E7" s="59">
        <v>34164996</v>
      </c>
      <c r="F7" s="60">
        <v>34164996</v>
      </c>
      <c r="G7" s="60">
        <v>3024429</v>
      </c>
      <c r="H7" s="60">
        <v>2885698</v>
      </c>
      <c r="I7" s="60">
        <v>2933724</v>
      </c>
      <c r="J7" s="60">
        <v>8843851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8843851</v>
      </c>
      <c r="X7" s="60">
        <v>8541249</v>
      </c>
      <c r="Y7" s="60">
        <v>302602</v>
      </c>
      <c r="Z7" s="140">
        <v>3.54</v>
      </c>
      <c r="AA7" s="62">
        <v>34164996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452863</v>
      </c>
      <c r="D9" s="155"/>
      <c r="E9" s="59">
        <v>150000</v>
      </c>
      <c r="F9" s="60">
        <v>150000</v>
      </c>
      <c r="G9" s="60">
        <v>1969</v>
      </c>
      <c r="H9" s="60">
        <v>368</v>
      </c>
      <c r="I9" s="60">
        <v>186985</v>
      </c>
      <c r="J9" s="60">
        <v>189322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189322</v>
      </c>
      <c r="X9" s="60">
        <v>37500</v>
      </c>
      <c r="Y9" s="60">
        <v>151822</v>
      </c>
      <c r="Z9" s="140">
        <v>404.86</v>
      </c>
      <c r="AA9" s="62">
        <v>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-35599386</v>
      </c>
      <c r="D12" s="155"/>
      <c r="E12" s="59">
        <v>-36100596</v>
      </c>
      <c r="F12" s="60">
        <v>-36100596</v>
      </c>
      <c r="G12" s="60">
        <v>-3062394</v>
      </c>
      <c r="H12" s="60">
        <v>-4937758</v>
      </c>
      <c r="I12" s="60">
        <v>3777983</v>
      </c>
      <c r="J12" s="60">
        <v>-4222169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-4222169</v>
      </c>
      <c r="X12" s="60">
        <v>-9025149</v>
      </c>
      <c r="Y12" s="60">
        <v>4802980</v>
      </c>
      <c r="Z12" s="140">
        <v>-53.22</v>
      </c>
      <c r="AA12" s="62">
        <v>-36100596</v>
      </c>
    </row>
    <row r="13" spans="1:27" ht="13.5">
      <c r="A13" s="249" t="s">
        <v>40</v>
      </c>
      <c r="B13" s="182"/>
      <c r="C13" s="155">
        <v>-323054</v>
      </c>
      <c r="D13" s="155"/>
      <c r="E13" s="59">
        <v>-271848</v>
      </c>
      <c r="F13" s="60">
        <v>-271848</v>
      </c>
      <c r="G13" s="60">
        <v>-26315</v>
      </c>
      <c r="H13" s="60">
        <v>-24628</v>
      </c>
      <c r="I13" s="60">
        <v>-23531</v>
      </c>
      <c r="J13" s="60">
        <v>-74474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-74474</v>
      </c>
      <c r="X13" s="60">
        <v>-67962</v>
      </c>
      <c r="Y13" s="60">
        <v>-6512</v>
      </c>
      <c r="Z13" s="140">
        <v>9.58</v>
      </c>
      <c r="AA13" s="62">
        <v>-271848</v>
      </c>
    </row>
    <row r="14" spans="1:27" ht="13.5">
      <c r="A14" s="249" t="s">
        <v>42</v>
      </c>
      <c r="B14" s="182"/>
      <c r="C14" s="155">
        <v>-4788991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7988820</v>
      </c>
      <c r="D15" s="168">
        <f>SUM(D6:D14)</f>
        <v>0</v>
      </c>
      <c r="E15" s="72">
        <f t="shared" si="0"/>
        <v>350544</v>
      </c>
      <c r="F15" s="73">
        <f t="shared" si="0"/>
        <v>350544</v>
      </c>
      <c r="G15" s="73">
        <f t="shared" si="0"/>
        <v>150968</v>
      </c>
      <c r="H15" s="73">
        <f t="shared" si="0"/>
        <v>239933</v>
      </c>
      <c r="I15" s="73">
        <f t="shared" si="0"/>
        <v>7142689</v>
      </c>
      <c r="J15" s="73">
        <f t="shared" si="0"/>
        <v>7533590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7533590</v>
      </c>
      <c r="X15" s="73">
        <f t="shared" si="0"/>
        <v>87636</v>
      </c>
      <c r="Y15" s="73">
        <f t="shared" si="0"/>
        <v>7445954</v>
      </c>
      <c r="Z15" s="170">
        <f>+IF(X15&lt;&gt;0,+(Y15/X15)*100,0)</f>
        <v>8496.455794422383</v>
      </c>
      <c r="AA15" s="74">
        <f>SUM(AA6:AA14)</f>
        <v>350544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2881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-7220398</v>
      </c>
      <c r="J22" s="60">
        <v>-7220398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-7220398</v>
      </c>
      <c r="X22" s="60"/>
      <c r="Y22" s="60">
        <v>-7220398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-1442167</v>
      </c>
      <c r="D24" s="155"/>
      <c r="E24" s="59">
        <v>-350000</v>
      </c>
      <c r="F24" s="60">
        <v>-350000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-350000</v>
      </c>
      <c r="Y24" s="60">
        <v>350000</v>
      </c>
      <c r="Z24" s="140">
        <v>-100</v>
      </c>
      <c r="AA24" s="62">
        <v>-350000</v>
      </c>
    </row>
    <row r="25" spans="1:27" ht="13.5">
      <c r="A25" s="250" t="s">
        <v>191</v>
      </c>
      <c r="B25" s="251"/>
      <c r="C25" s="168">
        <f aca="true" t="shared" si="1" ref="C25:Y25">SUM(C19:C24)</f>
        <v>-1439286</v>
      </c>
      <c r="D25" s="168">
        <f>SUM(D19:D24)</f>
        <v>0</v>
      </c>
      <c r="E25" s="72">
        <f t="shared" si="1"/>
        <v>-350000</v>
      </c>
      <c r="F25" s="73">
        <f t="shared" si="1"/>
        <v>-350000</v>
      </c>
      <c r="G25" s="73">
        <f t="shared" si="1"/>
        <v>0</v>
      </c>
      <c r="H25" s="73">
        <f t="shared" si="1"/>
        <v>0</v>
      </c>
      <c r="I25" s="73">
        <f t="shared" si="1"/>
        <v>-7220398</v>
      </c>
      <c r="J25" s="73">
        <f t="shared" si="1"/>
        <v>-7220398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-7220398</v>
      </c>
      <c r="X25" s="73">
        <f t="shared" si="1"/>
        <v>-350000</v>
      </c>
      <c r="Y25" s="73">
        <f t="shared" si="1"/>
        <v>-6870398</v>
      </c>
      <c r="Z25" s="170">
        <f>+IF(X25&lt;&gt;0,+(Y25/X25)*100,0)</f>
        <v>1962.9708571428573</v>
      </c>
      <c r="AA25" s="74">
        <f>SUM(AA19:AA24)</f>
        <v>-350000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-811585</v>
      </c>
      <c r="D33" s="155"/>
      <c r="E33" s="59">
        <v>-516924</v>
      </c>
      <c r="F33" s="60">
        <v>-516924</v>
      </c>
      <c r="G33" s="60">
        <v>-41163</v>
      </c>
      <c r="H33" s="60">
        <v>-41359</v>
      </c>
      <c r="I33" s="60"/>
      <c r="J33" s="60">
        <v>-82522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-82522</v>
      </c>
      <c r="X33" s="60">
        <v>-129231</v>
      </c>
      <c r="Y33" s="60">
        <v>46709</v>
      </c>
      <c r="Z33" s="140">
        <v>-36.14</v>
      </c>
      <c r="AA33" s="62">
        <v>-516924</v>
      </c>
    </row>
    <row r="34" spans="1:27" ht="13.5">
      <c r="A34" s="250" t="s">
        <v>197</v>
      </c>
      <c r="B34" s="251"/>
      <c r="C34" s="168">
        <f aca="true" t="shared" si="2" ref="C34:Y34">SUM(C29:C33)</f>
        <v>-811585</v>
      </c>
      <c r="D34" s="168">
        <f>SUM(D29:D33)</f>
        <v>0</v>
      </c>
      <c r="E34" s="72">
        <f t="shared" si="2"/>
        <v>-516924</v>
      </c>
      <c r="F34" s="73">
        <f t="shared" si="2"/>
        <v>-516924</v>
      </c>
      <c r="G34" s="73">
        <f t="shared" si="2"/>
        <v>-41163</v>
      </c>
      <c r="H34" s="73">
        <f t="shared" si="2"/>
        <v>-41359</v>
      </c>
      <c r="I34" s="73">
        <f t="shared" si="2"/>
        <v>0</v>
      </c>
      <c r="J34" s="73">
        <f t="shared" si="2"/>
        <v>-82522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-82522</v>
      </c>
      <c r="X34" s="73">
        <f t="shared" si="2"/>
        <v>-129231</v>
      </c>
      <c r="Y34" s="73">
        <f t="shared" si="2"/>
        <v>46709</v>
      </c>
      <c r="Z34" s="170">
        <f>+IF(X34&lt;&gt;0,+(Y34/X34)*100,0)</f>
        <v>-36.14380450511101</v>
      </c>
      <c r="AA34" s="74">
        <f>SUM(AA29:AA33)</f>
        <v>-516924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5737949</v>
      </c>
      <c r="D36" s="153">
        <f>+D15+D25+D34</f>
        <v>0</v>
      </c>
      <c r="E36" s="99">
        <f t="shared" si="3"/>
        <v>-516380</v>
      </c>
      <c r="F36" s="100">
        <f t="shared" si="3"/>
        <v>-516380</v>
      </c>
      <c r="G36" s="100">
        <f t="shared" si="3"/>
        <v>109805</v>
      </c>
      <c r="H36" s="100">
        <f t="shared" si="3"/>
        <v>198574</v>
      </c>
      <c r="I36" s="100">
        <f t="shared" si="3"/>
        <v>-77709</v>
      </c>
      <c r="J36" s="100">
        <f t="shared" si="3"/>
        <v>230670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230670</v>
      </c>
      <c r="X36" s="100">
        <f t="shared" si="3"/>
        <v>-391595</v>
      </c>
      <c r="Y36" s="100">
        <f t="shared" si="3"/>
        <v>622265</v>
      </c>
      <c r="Z36" s="137">
        <f>+IF(X36&lt;&gt;0,+(Y36/X36)*100,0)</f>
        <v>-158.9052464919113</v>
      </c>
      <c r="AA36" s="102">
        <f>+AA15+AA25+AA34</f>
        <v>-516380</v>
      </c>
    </row>
    <row r="37" spans="1:27" ht="13.5">
      <c r="A37" s="249" t="s">
        <v>199</v>
      </c>
      <c r="B37" s="182"/>
      <c r="C37" s="153">
        <v>9728156</v>
      </c>
      <c r="D37" s="153"/>
      <c r="E37" s="99">
        <v>11592222</v>
      </c>
      <c r="F37" s="100">
        <v>11592222</v>
      </c>
      <c r="G37" s="100">
        <v>55851</v>
      </c>
      <c r="H37" s="100">
        <v>165656</v>
      </c>
      <c r="I37" s="100">
        <v>364230</v>
      </c>
      <c r="J37" s="100">
        <v>55851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55851</v>
      </c>
      <c r="X37" s="100">
        <v>11592222</v>
      </c>
      <c r="Y37" s="100">
        <v>-11536371</v>
      </c>
      <c r="Z37" s="137">
        <v>-99.52</v>
      </c>
      <c r="AA37" s="102">
        <v>11592222</v>
      </c>
    </row>
    <row r="38" spans="1:27" ht="13.5">
      <c r="A38" s="269" t="s">
        <v>200</v>
      </c>
      <c r="B38" s="256"/>
      <c r="C38" s="257">
        <v>15466105</v>
      </c>
      <c r="D38" s="257"/>
      <c r="E38" s="258">
        <v>11075842</v>
      </c>
      <c r="F38" s="259">
        <v>11075842</v>
      </c>
      <c r="G38" s="259">
        <v>165656</v>
      </c>
      <c r="H38" s="259">
        <v>364230</v>
      </c>
      <c r="I38" s="259">
        <v>286521</v>
      </c>
      <c r="J38" s="259">
        <v>286521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286521</v>
      </c>
      <c r="X38" s="259">
        <v>11200627</v>
      </c>
      <c r="Y38" s="259">
        <v>-10914106</v>
      </c>
      <c r="Z38" s="260">
        <v>-97.44</v>
      </c>
      <c r="AA38" s="261">
        <v>11075842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225417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412</v>
      </c>
      <c r="J5" s="106">
        <f t="shared" si="0"/>
        <v>412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412</v>
      </c>
      <c r="X5" s="106">
        <f t="shared" si="0"/>
        <v>0</v>
      </c>
      <c r="Y5" s="106">
        <f t="shared" si="0"/>
        <v>412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225417</v>
      </c>
      <c r="D15" s="156"/>
      <c r="E15" s="60"/>
      <c r="F15" s="60"/>
      <c r="G15" s="60"/>
      <c r="H15" s="60"/>
      <c r="I15" s="60">
        <v>412</v>
      </c>
      <c r="J15" s="60">
        <v>412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412</v>
      </c>
      <c r="X15" s="60"/>
      <c r="Y15" s="60">
        <v>412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350000</v>
      </c>
      <c r="F20" s="100">
        <f t="shared" si="2"/>
        <v>350000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87500</v>
      </c>
      <c r="Y20" s="100">
        <f t="shared" si="2"/>
        <v>-87500</v>
      </c>
      <c r="Z20" s="137">
        <f>+IF(X20&lt;&gt;0,+(Y20/X20)*100,0)</f>
        <v>-100</v>
      </c>
      <c r="AA20" s="153">
        <f>SUM(AA26:AA33)</f>
        <v>350000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350000</v>
      </c>
      <c r="F30" s="60">
        <v>350000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87500</v>
      </c>
      <c r="Y30" s="60">
        <v>-87500</v>
      </c>
      <c r="Z30" s="140">
        <v>-100</v>
      </c>
      <c r="AA30" s="155">
        <v>350000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225417</v>
      </c>
      <c r="D45" s="129">
        <f t="shared" si="7"/>
        <v>0</v>
      </c>
      <c r="E45" s="54">
        <f t="shared" si="7"/>
        <v>350000</v>
      </c>
      <c r="F45" s="54">
        <f t="shared" si="7"/>
        <v>350000</v>
      </c>
      <c r="G45" s="54">
        <f t="shared" si="7"/>
        <v>0</v>
      </c>
      <c r="H45" s="54">
        <f t="shared" si="7"/>
        <v>0</v>
      </c>
      <c r="I45" s="54">
        <f t="shared" si="7"/>
        <v>412</v>
      </c>
      <c r="J45" s="54">
        <f t="shared" si="7"/>
        <v>412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412</v>
      </c>
      <c r="X45" s="54">
        <f t="shared" si="7"/>
        <v>87500</v>
      </c>
      <c r="Y45" s="54">
        <f t="shared" si="7"/>
        <v>-87088</v>
      </c>
      <c r="Z45" s="184">
        <f t="shared" si="5"/>
        <v>-99.52914285714286</v>
      </c>
      <c r="AA45" s="130">
        <f t="shared" si="8"/>
        <v>350000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225417</v>
      </c>
      <c r="D49" s="218">
        <f t="shared" si="9"/>
        <v>0</v>
      </c>
      <c r="E49" s="220">
        <f t="shared" si="9"/>
        <v>350000</v>
      </c>
      <c r="F49" s="220">
        <f t="shared" si="9"/>
        <v>350000</v>
      </c>
      <c r="G49" s="220">
        <f t="shared" si="9"/>
        <v>0</v>
      </c>
      <c r="H49" s="220">
        <f t="shared" si="9"/>
        <v>0</v>
      </c>
      <c r="I49" s="220">
        <f t="shared" si="9"/>
        <v>412</v>
      </c>
      <c r="J49" s="220">
        <f t="shared" si="9"/>
        <v>412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412</v>
      </c>
      <c r="X49" s="220">
        <f t="shared" si="9"/>
        <v>87500</v>
      </c>
      <c r="Y49" s="220">
        <f t="shared" si="9"/>
        <v>-87088</v>
      </c>
      <c r="Z49" s="221">
        <f t="shared" si="5"/>
        <v>-99.52914285714286</v>
      </c>
      <c r="AA49" s="222">
        <f>SUM(AA41:AA48)</f>
        <v>350000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17653</v>
      </c>
      <c r="H66" s="275">
        <v>288</v>
      </c>
      <c r="I66" s="275">
        <v>28831</v>
      </c>
      <c r="J66" s="275">
        <v>46772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46772</v>
      </c>
      <c r="X66" s="275"/>
      <c r="Y66" s="275">
        <v>46772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17653</v>
      </c>
      <c r="H69" s="220">
        <f t="shared" si="12"/>
        <v>288</v>
      </c>
      <c r="I69" s="220">
        <f t="shared" si="12"/>
        <v>28831</v>
      </c>
      <c r="J69" s="220">
        <f t="shared" si="12"/>
        <v>46772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46772</v>
      </c>
      <c r="X69" s="220">
        <f t="shared" si="12"/>
        <v>0</v>
      </c>
      <c r="Y69" s="220">
        <f t="shared" si="12"/>
        <v>46772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225417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412</v>
      </c>
      <c r="J40" s="345">
        <f t="shared" si="9"/>
        <v>412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412</v>
      </c>
      <c r="X40" s="343">
        <f t="shared" si="9"/>
        <v>0</v>
      </c>
      <c r="Y40" s="345">
        <f t="shared" si="9"/>
        <v>412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3904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221513</v>
      </c>
      <c r="D49" s="368"/>
      <c r="E49" s="54"/>
      <c r="F49" s="53"/>
      <c r="G49" s="53"/>
      <c r="H49" s="54"/>
      <c r="I49" s="54">
        <v>412</v>
      </c>
      <c r="J49" s="53">
        <v>412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412</v>
      </c>
      <c r="X49" s="54"/>
      <c r="Y49" s="53">
        <v>412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225417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412</v>
      </c>
      <c r="J60" s="264">
        <f t="shared" si="14"/>
        <v>412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412</v>
      </c>
      <c r="X60" s="219">
        <f t="shared" si="14"/>
        <v>0</v>
      </c>
      <c r="Y60" s="264">
        <f t="shared" si="14"/>
        <v>412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350000</v>
      </c>
      <c r="F40" s="345">
        <f t="shared" si="9"/>
        <v>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87500</v>
      </c>
      <c r="Y40" s="345">
        <f t="shared" si="9"/>
        <v>-87500</v>
      </c>
      <c r="Z40" s="336">
        <f>+IF(X40&lt;&gt;0,+(Y40/X40)*100,0)</f>
        <v>-100</v>
      </c>
      <c r="AA40" s="350">
        <f>SUM(AA41:AA49)</f>
        <v>350000</v>
      </c>
    </row>
    <row r="41" spans="1:27" ht="13.5">
      <c r="A41" s="361" t="s">
        <v>247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</v>
      </c>
      <c r="Y41" s="364">
        <v>-75000</v>
      </c>
      <c r="Z41" s="365">
        <v>-100</v>
      </c>
      <c r="AA41" s="366">
        <v>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</v>
      </c>
      <c r="Y44" s="53">
        <v>-12500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350000</v>
      </c>
      <c r="F60" s="264">
        <f t="shared" si="14"/>
        <v>350000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87500</v>
      </c>
      <c r="Y60" s="264">
        <f t="shared" si="14"/>
        <v>-87500</v>
      </c>
      <c r="Z60" s="337">
        <f>+IF(X60&lt;&gt;0,+(Y60/X60)*100,0)</f>
        <v>-100</v>
      </c>
      <c r="AA60" s="232">
        <f>+AA57+AA54+AA51+AA40+AA37+AA34+AA22+AA5</f>
        <v>350000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2013-11-05T10:19:01Z</dcterms:created>
  <dcterms:modified xsi:type="dcterms:W3CDTF">2013-11-05T10:19:05Z</dcterms:modified>
  <cp:category/>
  <cp:version/>
  <cp:contentType/>
  <cp:contentStatus/>
</cp:coreProperties>
</file>