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<sst xmlns="http://schemas.openxmlformats.org/spreadsheetml/2006/main" count="855" uniqueCount="302">
  <si>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Z F Mgcawu(DC8)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</si>
  <si>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</si>
  <si>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</si>
  <si>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</si>
  <si>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</si>
  <si>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</si>
  <si>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</si>
  <si>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</si>
  <si>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</si>
  <si>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</si>
  <si>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</si>
  <si>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</si>
  <si>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</si>
  <si>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</si>
  <si>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</si>
  <si>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</si>
  <si>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</si>
  <si>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</si>
  <si>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</si>
  <si>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</si>
  <si>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</si>
  <si>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</si>
  <si>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</si>
  <si>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</si>
  <si>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</si>
  <si>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</si>
  <si>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</si>
  <si>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</si>
  <si>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</si>
  <si>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</si>
  <si>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</si>
  <si>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</si>
  <si>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</si>
  <si>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</si>
  <si>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</si>
  <si>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</si>
  <si>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</si>
  <si>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</si>
  <si>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</si>
  <si>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</si>
  <si>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</si>
  <si>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</si>
  <si>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</si>
  <si>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</si>
  <si>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</si>
  <si>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</si>
  <si>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</si>
  <si>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</si>
  <si>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</si>
  <si>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</si>
  <si>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</si>
  <si>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</si>
  <si>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</si>
  <si>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</si>
  <si>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</si>
  <si>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</si>
  <si>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</si>
  <si>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</si>
  <si>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</si>
  <si>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</si>
  <si>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</si>
  <si>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</si>
  <si>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</si>
  <si>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</si>
  <si>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</si>
  <si>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</si>
  <si>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</si>
  <si>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</si>
  <si>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</si>
  <si>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</si>
  <si>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Z F Mgcawu(DC8)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</si>
  <si>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</si>
  <si>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</si>
  <si>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</si>
  <si>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</si>
  <si>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</si>
  <si>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</si>
  <si>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</si>
  <si>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</si>
  <si>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</si>
  <si>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</si>
  <si>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</si>
  <si>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</si>
  <si>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</si>
  <si>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</si>
  <si>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</si>
  <si>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</si>
  <si>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</si>
  <si>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</si>
  <si>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</si>
  <si>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</si>
  <si>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</si>
  <si>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</si>
  <si>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</si>
  <si>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</si>
  <si>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</si>
  <si>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</si>
  <si>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</si>
  <si>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</si>
  <si>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</si>
  <si>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Z F Mgcawu(DC8)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</si>
  <si>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</si>
  <si>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</si>
  <si>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</si>
  <si>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</si>
  <si>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</si>
  <si>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</si>
  <si>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</si>
  <si>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</si>
  <si>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</si>
  <si>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</si>
  <si>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</si>
  <si>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</si>
  <si>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</si>
  <si>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</si>
  <si>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</si>
  <si>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</si>
  <si>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</si>
  <si>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</si>
  <si>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</si>
  <si>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</si>
  <si>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</si>
  <si>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</si>
  <si>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</si>
  <si>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</si>
  <si>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</si>
  <si>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</si>
  <si>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</si>
  <si>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</si>
  <si>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Z F Mgcawu(DC8)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</si>
  <si>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</si>
  <si>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</si>
  <si>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</si>
  <si>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</si>
  <si>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</si>
  <si>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</si>
  <si>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</si>
  <si>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</si>
  <si>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</si>
  <si>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</si>
  <si>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Z F Mgcawu(DC8)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</si>
  <si>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</si>
  <si>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</si>
  <si>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</si>
  <si>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</si>
  <si>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</si>
  <si>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</si>
  <si>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</si>
  <si>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</si>
  <si>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</si>
  <si>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</si>
  <si>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</si>
  <si>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</si>
  <si>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</si>
  <si>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</si>
  <si>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</si>
  <si>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</si>
  <si>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</si>
  <si>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</si>
  <si>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</si>
  <si>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</si>
  <si>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</si>
  <si>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</si>
  <si>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</si>
  <si>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</si>
  <si>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</si>
  <si>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</si>
  <si>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</si>
  <si>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</si>
  <si>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</si>
  <si>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</si>
  <si>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</si>
  <si>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</si>
  <si>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</si>
  <si>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Z F Mgcawu(DC8)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</si>
  <si>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</si>
  <si>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</si>
  <si>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</si>
  <si>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</si>
  <si>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</si>
  <si>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</si>
  <si>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</si>
  <si>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</si>
  <si>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</si>
  <si>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</si>
  <si>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</si>
  <si>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</si>
  <si>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</si>
  <si>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</si>
  <si>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</si>
  <si>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</si>
  <si>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</si>
  <si>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</si>
  <si>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</si>
  <si>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</si>
  <si>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</si>
  <si>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</si>
  <si>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</si>
  <si>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</si>
  <si>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</si>
  <si>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</si>
  <si>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Z F Mgcawu(DC8)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</si>
  <si>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</si>
  <si>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</si>
  <si>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</si>
  <si>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</si>
  <si>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</si>
  <si>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</si>
  <si>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</si>
  <si>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</si>
  <si>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</si>
  <si>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</si>
  <si>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</si>
  <si>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</si>
  <si>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</si>
  <si>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</si>
  <si>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</si>
  <si>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</si>
  <si>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</si>
  <si>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</si>
  <si>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</si>
  <si>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</si>
  <si>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</si>
  <si>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</si>
  <si>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</si>
  <si>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</si>
  <si>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Z F Mgcawu(DC8)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</si>
  <si>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</si>
  <si>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</si>
  <si>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</si>
  <si>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</si>
  <si>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</si>
  <si>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</si>
  <si>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</si>
  <si>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</si>
  <si>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</si>
  <si>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</si>
  <si>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</si>
  <si>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</si>
  <si>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</si>
  <si>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</si>
  <si>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</si>
  <si>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</si>
  <si>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</si>
  <si>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</si>
  <si>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</si>
  <si>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</si>
  <si>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</si>
  <si>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</si>
  <si>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</si>
  <si>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</si>
  <si>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</si>
  <si>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</si>
  <si>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</si>
  <si>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</si>
  <si>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</si>
  <si>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</si>
  <si>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</si>
  <si>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</si>
  <si>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</si>
  <si>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</si>
  <si>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</si>
  <si>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Z F Mgcawu(DC8)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</si>
  <si>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</si>
  <si>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</si>
  <si>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Northern Cape: Z F Mgcawu(DC8)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</si>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</sst>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300287</v>
      </c>
      <c r="C7" s="19">
        <v>0</v>
      </c>
      <c r="D7" s="59">
        <v>175000</v>
      </c>
      <c r="E7" s="60">
        <v>175000</v>
      </c>
      <c r="F7" s="60">
        <v>21658</v>
      </c>
      <c r="G7" s="60">
        <v>16187</v>
      </c>
      <c r="H7" s="60">
        <v>38970</v>
      </c>
      <c r="I7" s="60">
        <v>76815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76815</v>
      </c>
      <c r="W7" s="60">
        <v>43750</v>
      </c>
      <c r="X7" s="60">
        <v>33065</v>
      </c>
      <c r="Y7" s="61">
        <v>75.58</v>
      </c>
      <c r="Z7" s="62">
        <v>175000</v>
      </c>
    </row>
    <row r="8" spans="1:26" ht="13.5">
      <c r="A8" s="58" t="s">
        <v>34</v>
      </c>
      <c r="B8" s="19">
        <v>46440000</v>
      </c>
      <c r="C8" s="19">
        <v>0</v>
      </c>
      <c r="D8" s="59">
        <v>47723000</v>
      </c>
      <c r="E8" s="60">
        <v>47723000</v>
      </c>
      <c r="F8" s="60">
        <v>18743000</v>
      </c>
      <c r="G8" s="60">
        <v>0</v>
      </c>
      <c r="H8" s="60">
        <v>0</v>
      </c>
      <c r="I8" s="60">
        <v>18743000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18743000</v>
      </c>
      <c r="W8" s="60">
        <v>11930750</v>
      </c>
      <c r="X8" s="60">
        <v>6812250</v>
      </c>
      <c r="Y8" s="61">
        <v>57.1</v>
      </c>
      <c r="Z8" s="62">
        <v>47723000</v>
      </c>
    </row>
    <row r="9" spans="1:26" ht="13.5">
      <c r="A9" s="58" t="s">
        <v>35</v>
      </c>
      <c r="B9" s="19">
        <v>2663095</v>
      </c>
      <c r="C9" s="19">
        <v>0</v>
      </c>
      <c r="D9" s="59">
        <v>9934880</v>
      </c>
      <c r="E9" s="60">
        <v>9934880</v>
      </c>
      <c r="F9" s="60">
        <v>263900</v>
      </c>
      <c r="G9" s="60">
        <v>20075</v>
      </c>
      <c r="H9" s="60">
        <v>16426</v>
      </c>
      <c r="I9" s="60">
        <v>300401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300401</v>
      </c>
      <c r="W9" s="60">
        <v>2483720</v>
      </c>
      <c r="X9" s="60">
        <v>-2183319</v>
      </c>
      <c r="Y9" s="61">
        <v>-87.91</v>
      </c>
      <c r="Z9" s="62">
        <v>9934880</v>
      </c>
    </row>
    <row r="10" spans="1:26" ht="25.5">
      <c r="A10" s="63" t="s">
        <v>277</v>
      </c>
      <c r="B10" s="64">
        <f>SUM(B5:B9)</f>
        <v>49403382</v>
      </c>
      <c r="C10" s="64">
        <f>SUM(C5:C9)</f>
        <v>0</v>
      </c>
      <c r="D10" s="65">
        <f aca="true" t="shared" si="0" ref="D10:Z10">SUM(D5:D9)</f>
        <v>57832880</v>
      </c>
      <c r="E10" s="66">
        <f t="shared" si="0"/>
        <v>57832880</v>
      </c>
      <c r="F10" s="66">
        <f t="shared" si="0"/>
        <v>19028558</v>
      </c>
      <c r="G10" s="66">
        <f t="shared" si="0"/>
        <v>36262</v>
      </c>
      <c r="H10" s="66">
        <f t="shared" si="0"/>
        <v>55396</v>
      </c>
      <c r="I10" s="66">
        <f t="shared" si="0"/>
        <v>19120216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19120216</v>
      </c>
      <c r="W10" s="66">
        <f t="shared" si="0"/>
        <v>14458220</v>
      </c>
      <c r="X10" s="66">
        <f t="shared" si="0"/>
        <v>4661996</v>
      </c>
      <c r="Y10" s="67">
        <f>+IF(W10&lt;&gt;0,(X10/W10)*100,0)</f>
        <v>32.24460549085572</v>
      </c>
      <c r="Z10" s="68">
        <f t="shared" si="0"/>
        <v>57832880</v>
      </c>
    </row>
    <row r="11" spans="1:26" ht="13.5">
      <c r="A11" s="58" t="s">
        <v>37</v>
      </c>
      <c r="B11" s="19">
        <v>34176989</v>
      </c>
      <c r="C11" s="19">
        <v>0</v>
      </c>
      <c r="D11" s="59">
        <v>36954063</v>
      </c>
      <c r="E11" s="60">
        <v>36954063</v>
      </c>
      <c r="F11" s="60">
        <v>2732464</v>
      </c>
      <c r="G11" s="60">
        <v>2652230</v>
      </c>
      <c r="H11" s="60">
        <v>2610088</v>
      </c>
      <c r="I11" s="60">
        <v>7994782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7994782</v>
      </c>
      <c r="W11" s="60">
        <v>9238516</v>
      </c>
      <c r="X11" s="60">
        <v>-1243734</v>
      </c>
      <c r="Y11" s="61">
        <v>-13.46</v>
      </c>
      <c r="Z11" s="62">
        <v>36954063</v>
      </c>
    </row>
    <row r="12" spans="1:26" ht="13.5">
      <c r="A12" s="58" t="s">
        <v>38</v>
      </c>
      <c r="B12" s="19">
        <v>2909505</v>
      </c>
      <c r="C12" s="19">
        <v>0</v>
      </c>
      <c r="D12" s="59">
        <v>3635693</v>
      </c>
      <c r="E12" s="60">
        <v>3635693</v>
      </c>
      <c r="F12" s="60">
        <v>262505</v>
      </c>
      <c r="G12" s="60">
        <v>250204</v>
      </c>
      <c r="H12" s="60">
        <v>250439</v>
      </c>
      <c r="I12" s="60">
        <v>763148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763148</v>
      </c>
      <c r="W12" s="60">
        <v>908923</v>
      </c>
      <c r="X12" s="60">
        <v>-145775</v>
      </c>
      <c r="Y12" s="61">
        <v>-16.04</v>
      </c>
      <c r="Z12" s="62">
        <v>3635693</v>
      </c>
    </row>
    <row r="13" spans="1:26" ht="13.5">
      <c r="A13" s="58" t="s">
        <v>278</v>
      </c>
      <c r="B13" s="19">
        <v>1988975</v>
      </c>
      <c r="C13" s="19">
        <v>0</v>
      </c>
      <c r="D13" s="59">
        <v>1153747</v>
      </c>
      <c r="E13" s="60">
        <v>1153747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288437</v>
      </c>
      <c r="X13" s="60">
        <v>-288437</v>
      </c>
      <c r="Y13" s="61">
        <v>-100</v>
      </c>
      <c r="Z13" s="62">
        <v>1153747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39858</v>
      </c>
      <c r="I14" s="60">
        <v>39858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39858</v>
      </c>
      <c r="W14" s="60">
        <v>0</v>
      </c>
      <c r="X14" s="60">
        <v>39858</v>
      </c>
      <c r="Y14" s="61">
        <v>0</v>
      </c>
      <c r="Z14" s="62">
        <v>0</v>
      </c>
    </row>
    <row r="15" spans="1:26" ht="13.5">
      <c r="A15" s="58" t="s">
        <v>41</v>
      </c>
      <c r="B15" s="19">
        <v>537528</v>
      </c>
      <c r="C15" s="19">
        <v>0</v>
      </c>
      <c r="D15" s="59">
        <v>1353000</v>
      </c>
      <c r="E15" s="60">
        <v>1353000</v>
      </c>
      <c r="F15" s="60">
        <v>45277</v>
      </c>
      <c r="G15" s="60">
        <v>90688</v>
      </c>
      <c r="H15" s="60">
        <v>69904</v>
      </c>
      <c r="I15" s="60">
        <v>205869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205869</v>
      </c>
      <c r="W15" s="60">
        <v>338250</v>
      </c>
      <c r="X15" s="60">
        <v>-132381</v>
      </c>
      <c r="Y15" s="61">
        <v>-39.14</v>
      </c>
      <c r="Z15" s="62">
        <v>1353000</v>
      </c>
    </row>
    <row r="16" spans="1:26" ht="13.5">
      <c r="A16" s="69" t="s">
        <v>42</v>
      </c>
      <c r="B16" s="19">
        <v>3544562</v>
      </c>
      <c r="C16" s="19">
        <v>0</v>
      </c>
      <c r="D16" s="59">
        <v>0</v>
      </c>
      <c r="E16" s="60">
        <v>0</v>
      </c>
      <c r="F16" s="60">
        <v>74794</v>
      </c>
      <c r="G16" s="60">
        <v>181559</v>
      </c>
      <c r="H16" s="60">
        <v>0</v>
      </c>
      <c r="I16" s="60">
        <v>256353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256353</v>
      </c>
      <c r="W16" s="60">
        <v>0</v>
      </c>
      <c r="X16" s="60">
        <v>256353</v>
      </c>
      <c r="Y16" s="61">
        <v>0</v>
      </c>
      <c r="Z16" s="62">
        <v>0</v>
      </c>
    </row>
    <row r="17" spans="1:26" ht="13.5">
      <c r="A17" s="58" t="s">
        <v>43</v>
      </c>
      <c r="B17" s="19">
        <v>15629246</v>
      </c>
      <c r="C17" s="19">
        <v>0</v>
      </c>
      <c r="D17" s="59">
        <v>11651367</v>
      </c>
      <c r="E17" s="60">
        <v>11651367</v>
      </c>
      <c r="F17" s="60">
        <v>1028828</v>
      </c>
      <c r="G17" s="60">
        <v>1024769</v>
      </c>
      <c r="H17" s="60">
        <v>1286656</v>
      </c>
      <c r="I17" s="60">
        <v>3340253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3340253</v>
      </c>
      <c r="W17" s="60">
        <v>2912842</v>
      </c>
      <c r="X17" s="60">
        <v>427411</v>
      </c>
      <c r="Y17" s="61">
        <v>14.67</v>
      </c>
      <c r="Z17" s="62">
        <v>11651367</v>
      </c>
    </row>
    <row r="18" spans="1:26" ht="13.5">
      <c r="A18" s="70" t="s">
        <v>44</v>
      </c>
      <c r="B18" s="71">
        <f>SUM(B11:B17)</f>
        <v>58786805</v>
      </c>
      <c r="C18" s="71">
        <f>SUM(C11:C17)</f>
        <v>0</v>
      </c>
      <c r="D18" s="72">
        <f aca="true" t="shared" si="1" ref="D18:Z18">SUM(D11:D17)</f>
        <v>54747870</v>
      </c>
      <c r="E18" s="73">
        <f t="shared" si="1"/>
        <v>54747870</v>
      </c>
      <c r="F18" s="73">
        <f t="shared" si="1"/>
        <v>4143868</v>
      </c>
      <c r="G18" s="73">
        <f t="shared" si="1"/>
        <v>4199450</v>
      </c>
      <c r="H18" s="73">
        <f t="shared" si="1"/>
        <v>4256945</v>
      </c>
      <c r="I18" s="73">
        <f t="shared" si="1"/>
        <v>12600263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12600263</v>
      </c>
      <c r="W18" s="73">
        <f t="shared" si="1"/>
        <v>13686968</v>
      </c>
      <c r="X18" s="73">
        <f t="shared" si="1"/>
        <v>-1086705</v>
      </c>
      <c r="Y18" s="67">
        <f>+IF(W18&lt;&gt;0,(X18/W18)*100,0)</f>
        <v>-7.939705857425837</v>
      </c>
      <c r="Z18" s="74">
        <f t="shared" si="1"/>
        <v>54747870</v>
      </c>
    </row>
    <row r="19" spans="1:26" ht="13.5">
      <c r="A19" s="70" t="s">
        <v>45</v>
      </c>
      <c r="B19" s="75">
        <f>+B10-B18</f>
        <v>-9383423</v>
      </c>
      <c r="C19" s="75">
        <f>+C10-C18</f>
        <v>0</v>
      </c>
      <c r="D19" s="76">
        <f aca="true" t="shared" si="2" ref="D19:Z19">+D10-D18</f>
        <v>3085010</v>
      </c>
      <c r="E19" s="77">
        <f t="shared" si="2"/>
        <v>3085010</v>
      </c>
      <c r="F19" s="77">
        <f t="shared" si="2"/>
        <v>14884690</v>
      </c>
      <c r="G19" s="77">
        <f t="shared" si="2"/>
        <v>-4163188</v>
      </c>
      <c r="H19" s="77">
        <f t="shared" si="2"/>
        <v>-4201549</v>
      </c>
      <c r="I19" s="77">
        <f t="shared" si="2"/>
        <v>6519953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6519953</v>
      </c>
      <c r="W19" s="77">
        <f>IF(E10=E18,0,W10-W18)</f>
        <v>771252</v>
      </c>
      <c r="X19" s="77">
        <f t="shared" si="2"/>
        <v>5748701</v>
      </c>
      <c r="Y19" s="78">
        <f>+IF(W19&lt;&gt;0,(X19/W19)*100,0)</f>
        <v>745.3725889851826</v>
      </c>
      <c r="Z19" s="79">
        <f t="shared" si="2"/>
        <v>3085010</v>
      </c>
    </row>
    <row r="20" spans="1:26" ht="13.5">
      <c r="A20" s="58" t="s">
        <v>46</v>
      </c>
      <c r="B20" s="19">
        <v>12450504</v>
      </c>
      <c r="C20" s="19">
        <v>0</v>
      </c>
      <c r="D20" s="59">
        <v>8700000</v>
      </c>
      <c r="E20" s="60">
        <v>8700000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2175000</v>
      </c>
      <c r="X20" s="60">
        <v>-2175000</v>
      </c>
      <c r="Y20" s="61">
        <v>-100</v>
      </c>
      <c r="Z20" s="62">
        <v>8700000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3067081</v>
      </c>
      <c r="C22" s="86">
        <f>SUM(C19:C21)</f>
        <v>0</v>
      </c>
      <c r="D22" s="87">
        <f aca="true" t="shared" si="3" ref="D22:Z22">SUM(D19:D21)</f>
        <v>11785010</v>
      </c>
      <c r="E22" s="88">
        <f t="shared" si="3"/>
        <v>11785010</v>
      </c>
      <c r="F22" s="88">
        <f t="shared" si="3"/>
        <v>14884690</v>
      </c>
      <c r="G22" s="88">
        <f t="shared" si="3"/>
        <v>-4163188</v>
      </c>
      <c r="H22" s="88">
        <f t="shared" si="3"/>
        <v>-4201549</v>
      </c>
      <c r="I22" s="88">
        <f t="shared" si="3"/>
        <v>6519953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6519953</v>
      </c>
      <c r="W22" s="88">
        <f t="shared" si="3"/>
        <v>2946252</v>
      </c>
      <c r="X22" s="88">
        <f t="shared" si="3"/>
        <v>3573701</v>
      </c>
      <c r="Y22" s="89">
        <f>+IF(W22&lt;&gt;0,(X22/W22)*100,0)</f>
        <v>121.29651502994312</v>
      </c>
      <c r="Z22" s="90">
        <f t="shared" si="3"/>
        <v>11785010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3067081</v>
      </c>
      <c r="C24" s="75">
        <f>SUM(C22:C23)</f>
        <v>0</v>
      </c>
      <c r="D24" s="76">
        <f aca="true" t="shared" si="4" ref="D24:Z24">SUM(D22:D23)</f>
        <v>11785010</v>
      </c>
      <c r="E24" s="77">
        <f t="shared" si="4"/>
        <v>11785010</v>
      </c>
      <c r="F24" s="77">
        <f t="shared" si="4"/>
        <v>14884690</v>
      </c>
      <c r="G24" s="77">
        <f t="shared" si="4"/>
        <v>-4163188</v>
      </c>
      <c r="H24" s="77">
        <f t="shared" si="4"/>
        <v>-4201549</v>
      </c>
      <c r="I24" s="77">
        <f t="shared" si="4"/>
        <v>6519953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6519953</v>
      </c>
      <c r="W24" s="77">
        <f t="shared" si="4"/>
        <v>2946252</v>
      </c>
      <c r="X24" s="77">
        <f t="shared" si="4"/>
        <v>3573701</v>
      </c>
      <c r="Y24" s="78">
        <f>+IF(W24&lt;&gt;0,(X24/W24)*100,0)</f>
        <v>121.29651502994312</v>
      </c>
      <c r="Z24" s="79">
        <f t="shared" si="4"/>
        <v>11785010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6833028</v>
      </c>
      <c r="C27" s="22">
        <v>0</v>
      </c>
      <c r="D27" s="99">
        <v>2470000</v>
      </c>
      <c r="E27" s="100">
        <v>2470000</v>
      </c>
      <c r="F27" s="100">
        <v>131580</v>
      </c>
      <c r="G27" s="100">
        <v>8537</v>
      </c>
      <c r="H27" s="100">
        <v>49610</v>
      </c>
      <c r="I27" s="100">
        <v>189727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189727</v>
      </c>
      <c r="W27" s="100">
        <v>617500</v>
      </c>
      <c r="X27" s="100">
        <v>-427773</v>
      </c>
      <c r="Y27" s="101">
        <v>-69.27</v>
      </c>
      <c r="Z27" s="102">
        <v>2470000</v>
      </c>
    </row>
    <row r="28" spans="1:26" ht="13.5">
      <c r="A28" s="103" t="s">
        <v>46</v>
      </c>
      <c r="B28" s="19">
        <v>6164434</v>
      </c>
      <c r="C28" s="19">
        <v>0</v>
      </c>
      <c r="D28" s="59">
        <v>0</v>
      </c>
      <c r="E28" s="60">
        <v>0</v>
      </c>
      <c r="F28" s="60">
        <v>131580</v>
      </c>
      <c r="G28" s="60">
        <v>0</v>
      </c>
      <c r="H28" s="60">
        <v>0</v>
      </c>
      <c r="I28" s="60">
        <v>131580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131580</v>
      </c>
      <c r="W28" s="60">
        <v>0</v>
      </c>
      <c r="X28" s="60">
        <v>131580</v>
      </c>
      <c r="Y28" s="61">
        <v>0</v>
      </c>
      <c r="Z28" s="62">
        <v>0</v>
      </c>
    </row>
    <row r="29" spans="1:26" ht="13.5">
      <c r="A29" s="58" t="s">
        <v>282</v>
      </c>
      <c r="B29" s="19">
        <v>668594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2470000</v>
      </c>
      <c r="E31" s="60">
        <v>2470000</v>
      </c>
      <c r="F31" s="60">
        <v>0</v>
      </c>
      <c r="G31" s="60">
        <v>8537</v>
      </c>
      <c r="H31" s="60">
        <v>49610</v>
      </c>
      <c r="I31" s="60">
        <v>58147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58147</v>
      </c>
      <c r="W31" s="60">
        <v>617500</v>
      </c>
      <c r="X31" s="60">
        <v>-559353</v>
      </c>
      <c r="Y31" s="61">
        <v>-90.58</v>
      </c>
      <c r="Z31" s="62">
        <v>2470000</v>
      </c>
    </row>
    <row r="32" spans="1:26" ht="13.5">
      <c r="A32" s="70" t="s">
        <v>54</v>
      </c>
      <c r="B32" s="22">
        <f>SUM(B28:B31)</f>
        <v>6833028</v>
      </c>
      <c r="C32" s="22">
        <f>SUM(C28:C31)</f>
        <v>0</v>
      </c>
      <c r="D32" s="99">
        <f aca="true" t="shared" si="5" ref="D32:Z32">SUM(D28:D31)</f>
        <v>2470000</v>
      </c>
      <c r="E32" s="100">
        <f t="shared" si="5"/>
        <v>2470000</v>
      </c>
      <c r="F32" s="100">
        <f t="shared" si="5"/>
        <v>131580</v>
      </c>
      <c r="G32" s="100">
        <f t="shared" si="5"/>
        <v>8537</v>
      </c>
      <c r="H32" s="100">
        <f t="shared" si="5"/>
        <v>49610</v>
      </c>
      <c r="I32" s="100">
        <f t="shared" si="5"/>
        <v>189727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189727</v>
      </c>
      <c r="W32" s="100">
        <f t="shared" si="5"/>
        <v>617500</v>
      </c>
      <c r="X32" s="100">
        <f t="shared" si="5"/>
        <v>-427773</v>
      </c>
      <c r="Y32" s="101">
        <f>+IF(W32&lt;&gt;0,(X32/W32)*100,0)</f>
        <v>-69.27497975708502</v>
      </c>
      <c r="Z32" s="102">
        <f t="shared" si="5"/>
        <v>2470000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8385478</v>
      </c>
      <c r="C35" s="19">
        <v>0</v>
      </c>
      <c r="D35" s="59">
        <v>12513000</v>
      </c>
      <c r="E35" s="60">
        <v>12513000</v>
      </c>
      <c r="F35" s="60">
        <v>16372671</v>
      </c>
      <c r="G35" s="60">
        <v>737283</v>
      </c>
      <c r="H35" s="60">
        <v>5122137</v>
      </c>
      <c r="I35" s="60">
        <v>5122137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5122137</v>
      </c>
      <c r="W35" s="60">
        <v>3128250</v>
      </c>
      <c r="X35" s="60">
        <v>1993887</v>
      </c>
      <c r="Y35" s="61">
        <v>63.74</v>
      </c>
      <c r="Z35" s="62">
        <v>12513000</v>
      </c>
    </row>
    <row r="36" spans="1:26" ht="13.5">
      <c r="A36" s="58" t="s">
        <v>57</v>
      </c>
      <c r="B36" s="19">
        <v>28856542</v>
      </c>
      <c r="C36" s="19">
        <v>0</v>
      </c>
      <c r="D36" s="59">
        <v>32030000</v>
      </c>
      <c r="E36" s="60">
        <v>32030000</v>
      </c>
      <c r="F36" s="60">
        <v>131580</v>
      </c>
      <c r="G36" s="60">
        <v>8537</v>
      </c>
      <c r="H36" s="60">
        <v>49610</v>
      </c>
      <c r="I36" s="60">
        <v>49610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49610</v>
      </c>
      <c r="W36" s="60">
        <v>8007500</v>
      </c>
      <c r="X36" s="60">
        <v>-7957890</v>
      </c>
      <c r="Y36" s="61">
        <v>-99.38</v>
      </c>
      <c r="Z36" s="62">
        <v>32030000</v>
      </c>
    </row>
    <row r="37" spans="1:26" ht="13.5">
      <c r="A37" s="58" t="s">
        <v>58</v>
      </c>
      <c r="B37" s="19">
        <v>11954059</v>
      </c>
      <c r="C37" s="19">
        <v>0</v>
      </c>
      <c r="D37" s="59">
        <v>11038000</v>
      </c>
      <c r="E37" s="60">
        <v>11038000</v>
      </c>
      <c r="F37" s="60">
        <v>1619560</v>
      </c>
      <c r="G37" s="60">
        <v>4909007</v>
      </c>
      <c r="H37" s="60">
        <v>970201</v>
      </c>
      <c r="I37" s="60">
        <v>970201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970201</v>
      </c>
      <c r="W37" s="60">
        <v>2759500</v>
      </c>
      <c r="X37" s="60">
        <v>-1789299</v>
      </c>
      <c r="Y37" s="61">
        <v>-64.84</v>
      </c>
      <c r="Z37" s="62">
        <v>11038000</v>
      </c>
    </row>
    <row r="38" spans="1:26" ht="13.5">
      <c r="A38" s="58" t="s">
        <v>59</v>
      </c>
      <c r="B38" s="19">
        <v>21901430</v>
      </c>
      <c r="C38" s="19">
        <v>0</v>
      </c>
      <c r="D38" s="59">
        <v>19500000</v>
      </c>
      <c r="E38" s="60">
        <v>19500000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4875000</v>
      </c>
      <c r="X38" s="60">
        <v>-4875000</v>
      </c>
      <c r="Y38" s="61">
        <v>-100</v>
      </c>
      <c r="Z38" s="62">
        <v>19500000</v>
      </c>
    </row>
    <row r="39" spans="1:26" ht="13.5">
      <c r="A39" s="58" t="s">
        <v>60</v>
      </c>
      <c r="B39" s="19">
        <v>3386531</v>
      </c>
      <c r="C39" s="19">
        <v>0</v>
      </c>
      <c r="D39" s="59">
        <v>14005000</v>
      </c>
      <c r="E39" s="60">
        <v>14005000</v>
      </c>
      <c r="F39" s="60">
        <v>14884691</v>
      </c>
      <c r="G39" s="60">
        <v>-4163187</v>
      </c>
      <c r="H39" s="60">
        <v>4201546</v>
      </c>
      <c r="I39" s="60">
        <v>4201546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4201546</v>
      </c>
      <c r="W39" s="60">
        <v>3501250</v>
      </c>
      <c r="X39" s="60">
        <v>700296</v>
      </c>
      <c r="Y39" s="61">
        <v>20</v>
      </c>
      <c r="Z39" s="62">
        <v>14005000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10449272</v>
      </c>
      <c r="C42" s="19">
        <v>0</v>
      </c>
      <c r="D42" s="59">
        <v>15706767</v>
      </c>
      <c r="E42" s="60">
        <v>15706767</v>
      </c>
      <c r="F42" s="60">
        <v>-9967457</v>
      </c>
      <c r="G42" s="60">
        <v>-3479206</v>
      </c>
      <c r="H42" s="60">
        <v>-3603395</v>
      </c>
      <c r="I42" s="60">
        <v>-17050058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-17050058</v>
      </c>
      <c r="W42" s="60">
        <v>3926721</v>
      </c>
      <c r="X42" s="60">
        <v>-20976779</v>
      </c>
      <c r="Y42" s="61">
        <v>-534.21</v>
      </c>
      <c r="Z42" s="62">
        <v>15706767</v>
      </c>
    </row>
    <row r="43" spans="1:26" ht="13.5">
      <c r="A43" s="58" t="s">
        <v>63</v>
      </c>
      <c r="B43" s="19">
        <v>-6583831</v>
      </c>
      <c r="C43" s="19">
        <v>0</v>
      </c>
      <c r="D43" s="59">
        <v>-1895000</v>
      </c>
      <c r="E43" s="60">
        <v>-1895000</v>
      </c>
      <c r="F43" s="60">
        <v>-131580</v>
      </c>
      <c r="G43" s="60">
        <v>-8537</v>
      </c>
      <c r="H43" s="60">
        <v>-43612</v>
      </c>
      <c r="I43" s="60">
        <v>-183729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-183729</v>
      </c>
      <c r="W43" s="60">
        <v>-473748</v>
      </c>
      <c r="X43" s="60">
        <v>290019</v>
      </c>
      <c r="Y43" s="61">
        <v>-61.22</v>
      </c>
      <c r="Z43" s="62">
        <v>-1895000</v>
      </c>
    </row>
    <row r="44" spans="1:26" ht="13.5">
      <c r="A44" s="58" t="s">
        <v>64</v>
      </c>
      <c r="B44" s="19">
        <v>-1035159</v>
      </c>
      <c r="C44" s="19">
        <v>0</v>
      </c>
      <c r="D44" s="59">
        <v>-610000</v>
      </c>
      <c r="E44" s="60">
        <v>-610000</v>
      </c>
      <c r="F44" s="60">
        <v>0</v>
      </c>
      <c r="G44" s="60">
        <v>0</v>
      </c>
      <c r="H44" s="60">
        <v>-208271</v>
      </c>
      <c r="I44" s="60">
        <v>-208271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-208271</v>
      </c>
      <c r="W44" s="60">
        <v>-152499</v>
      </c>
      <c r="X44" s="60">
        <v>-55772</v>
      </c>
      <c r="Y44" s="61">
        <v>36.57</v>
      </c>
      <c r="Z44" s="62">
        <v>-610000</v>
      </c>
    </row>
    <row r="45" spans="1:26" ht="13.5">
      <c r="A45" s="70" t="s">
        <v>65</v>
      </c>
      <c r="B45" s="22">
        <v>5373632</v>
      </c>
      <c r="C45" s="22">
        <v>0</v>
      </c>
      <c r="D45" s="99">
        <v>15711640</v>
      </c>
      <c r="E45" s="100">
        <v>15711640</v>
      </c>
      <c r="F45" s="100">
        <v>-13289498</v>
      </c>
      <c r="G45" s="100">
        <v>-16777241</v>
      </c>
      <c r="H45" s="100">
        <v>-20632519</v>
      </c>
      <c r="I45" s="100">
        <v>-20632519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-20632519</v>
      </c>
      <c r="W45" s="100">
        <v>5810347</v>
      </c>
      <c r="X45" s="100">
        <v>-26442866</v>
      </c>
      <c r="Y45" s="101">
        <v>-455.1</v>
      </c>
      <c r="Z45" s="102">
        <v>15711640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5995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38604</v>
      </c>
      <c r="Y49" s="54">
        <v>101963</v>
      </c>
      <c r="Z49" s="130">
        <v>146562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146299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146299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393.38889941276756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5279</v>
      </c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5279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20767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20767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20767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1353000</v>
      </c>
      <c r="F40" s="345">
        <f t="shared" si="9"/>
        <v>1353000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338250</v>
      </c>
      <c r="Y40" s="345">
        <f t="shared" si="9"/>
        <v>-338250</v>
      </c>
      <c r="Z40" s="336">
        <f>+IF(X40&lt;&gt;0,+(Y40/X40)*100,0)</f>
        <v>-100</v>
      </c>
      <c r="AA40" s="350">
        <f>SUM(AA41:AA49)</f>
        <v>1353000</v>
      </c>
    </row>
    <row r="41" spans="1:27" ht="13.5">
      <c r="A41" s="361" t="s">
        <v>247</v>
      </c>
      <c r="B41" s="142"/>
      <c r="C41" s="362"/>
      <c r="D41" s="363"/>
      <c r="E41" s="362">
        <v>197500</v>
      </c>
      <c r="F41" s="364">
        <v>197500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49375</v>
      </c>
      <c r="Y41" s="364">
        <v>-49375</v>
      </c>
      <c r="Z41" s="365">
        <v>-100</v>
      </c>
      <c r="AA41" s="366">
        <v>197500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568000</v>
      </c>
      <c r="F44" s="53">
        <v>568000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142000</v>
      </c>
      <c r="Y44" s="53">
        <v>-142000</v>
      </c>
      <c r="Z44" s="94">
        <v>-100</v>
      </c>
      <c r="AA44" s="95">
        <v>568000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140000</v>
      </c>
      <c r="F48" s="53">
        <v>140000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35000</v>
      </c>
      <c r="Y48" s="53">
        <v>-35000</v>
      </c>
      <c r="Z48" s="94">
        <v>-100</v>
      </c>
      <c r="AA48" s="95">
        <v>140000</v>
      </c>
    </row>
    <row r="49" spans="1:27" ht="13.5">
      <c r="A49" s="361" t="s">
        <v>93</v>
      </c>
      <c r="B49" s="136"/>
      <c r="C49" s="54"/>
      <c r="D49" s="368"/>
      <c r="E49" s="54">
        <v>447500</v>
      </c>
      <c r="F49" s="53">
        <v>447500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111875</v>
      </c>
      <c r="Y49" s="53">
        <v>-111875</v>
      </c>
      <c r="Z49" s="94">
        <v>-100</v>
      </c>
      <c r="AA49" s="95">
        <v>447500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1353000</v>
      </c>
      <c r="F60" s="264">
        <f t="shared" si="14"/>
        <v>1353000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338250</v>
      </c>
      <c r="Y60" s="264">
        <f t="shared" si="14"/>
        <v>-338250</v>
      </c>
      <c r="Z60" s="337">
        <f>+IF(X60&lt;&gt;0,+(Y60/X60)*100,0)</f>
        <v>-100</v>
      </c>
      <c r="AA60" s="232">
        <f>+AA57+AA54+AA51+AA40+AA37+AA34+AA22+AA5</f>
        <v>1353000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46886988</v>
      </c>
      <c r="D5" s="153">
        <f>SUM(D6:D8)</f>
        <v>0</v>
      </c>
      <c r="E5" s="154">
        <f t="shared" si="0"/>
        <v>54009400</v>
      </c>
      <c r="F5" s="100">
        <f t="shared" si="0"/>
        <v>54009400</v>
      </c>
      <c r="G5" s="100">
        <f t="shared" si="0"/>
        <v>19028558</v>
      </c>
      <c r="H5" s="100">
        <f t="shared" si="0"/>
        <v>36262</v>
      </c>
      <c r="I5" s="100">
        <f t="shared" si="0"/>
        <v>55396</v>
      </c>
      <c r="J5" s="100">
        <f t="shared" si="0"/>
        <v>19120216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19120216</v>
      </c>
      <c r="X5" s="100">
        <f t="shared" si="0"/>
        <v>13502350</v>
      </c>
      <c r="Y5" s="100">
        <f t="shared" si="0"/>
        <v>5617866</v>
      </c>
      <c r="Z5" s="137">
        <f>+IF(X5&lt;&gt;0,+(Y5/X5)*100,0)</f>
        <v>41.606579595403765</v>
      </c>
      <c r="AA5" s="153">
        <f>SUM(AA6:AA8)</f>
        <v>54009400</v>
      </c>
    </row>
    <row r="6" spans="1:27" ht="13.5">
      <c r="A6" s="138" t="s">
        <v>75</v>
      </c>
      <c r="B6" s="136"/>
      <c r="C6" s="155">
        <v>12250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46970887</v>
      </c>
      <c r="D7" s="157"/>
      <c r="E7" s="158">
        <v>53984400</v>
      </c>
      <c r="F7" s="159">
        <v>53984400</v>
      </c>
      <c r="G7" s="159">
        <v>19028558</v>
      </c>
      <c r="H7" s="159">
        <v>25767</v>
      </c>
      <c r="I7" s="159">
        <v>55396</v>
      </c>
      <c r="J7" s="159">
        <v>19109721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19109721</v>
      </c>
      <c r="X7" s="159">
        <v>13496100</v>
      </c>
      <c r="Y7" s="159">
        <v>5613621</v>
      </c>
      <c r="Z7" s="141">
        <v>41.59</v>
      </c>
      <c r="AA7" s="157">
        <v>53984400</v>
      </c>
    </row>
    <row r="8" spans="1:27" ht="13.5">
      <c r="A8" s="138" t="s">
        <v>77</v>
      </c>
      <c r="B8" s="136"/>
      <c r="C8" s="155">
        <v>-96149</v>
      </c>
      <c r="D8" s="155"/>
      <c r="E8" s="156">
        <v>25000</v>
      </c>
      <c r="F8" s="60">
        <v>25000</v>
      </c>
      <c r="G8" s="60"/>
      <c r="H8" s="60">
        <v>10495</v>
      </c>
      <c r="I8" s="60"/>
      <c r="J8" s="60">
        <v>10495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10495</v>
      </c>
      <c r="X8" s="60">
        <v>6250</v>
      </c>
      <c r="Y8" s="60">
        <v>4245</v>
      </c>
      <c r="Z8" s="140">
        <v>67.92</v>
      </c>
      <c r="AA8" s="155">
        <v>25000</v>
      </c>
    </row>
    <row r="9" spans="1:27" ht="13.5">
      <c r="A9" s="135" t="s">
        <v>78</v>
      </c>
      <c r="B9" s="136"/>
      <c r="C9" s="153">
        <f aca="true" t="shared" si="1" ref="C9:Y9">SUM(C10:C14)</f>
        <v>13966898</v>
      </c>
      <c r="D9" s="153">
        <f>SUM(D10:D14)</f>
        <v>0</v>
      </c>
      <c r="E9" s="154">
        <f t="shared" si="1"/>
        <v>11633480</v>
      </c>
      <c r="F9" s="100">
        <f t="shared" si="1"/>
        <v>11633480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2908370</v>
      </c>
      <c r="Y9" s="100">
        <f t="shared" si="1"/>
        <v>-2908370</v>
      </c>
      <c r="Z9" s="137">
        <f>+IF(X9&lt;&gt;0,+(Y9/X9)*100,0)</f>
        <v>-100</v>
      </c>
      <c r="AA9" s="153">
        <f>SUM(AA10:AA14)</f>
        <v>11633480</v>
      </c>
    </row>
    <row r="10" spans="1:27" ht="13.5">
      <c r="A10" s="138" t="s">
        <v>79</v>
      </c>
      <c r="B10" s="136"/>
      <c r="C10" s="155">
        <v>13666898</v>
      </c>
      <c r="D10" s="155"/>
      <c r="E10" s="156">
        <v>9633480</v>
      </c>
      <c r="F10" s="60">
        <v>9633480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2408370</v>
      </c>
      <c r="Y10" s="60">
        <v>-2408370</v>
      </c>
      <c r="Z10" s="140">
        <v>-100</v>
      </c>
      <c r="AA10" s="155">
        <v>9633480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1000000</v>
      </c>
      <c r="F12" s="60">
        <v>1000000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250000</v>
      </c>
      <c r="Y12" s="60">
        <v>-250000</v>
      </c>
      <c r="Z12" s="140">
        <v>-100</v>
      </c>
      <c r="AA12" s="155">
        <v>1000000</v>
      </c>
    </row>
    <row r="13" spans="1:27" ht="13.5">
      <c r="A13" s="138" t="s">
        <v>82</v>
      </c>
      <c r="B13" s="136"/>
      <c r="C13" s="155">
        <v>300000</v>
      </c>
      <c r="D13" s="155"/>
      <c r="E13" s="156">
        <v>1000000</v>
      </c>
      <c r="F13" s="60">
        <v>1000000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250000</v>
      </c>
      <c r="Y13" s="60">
        <v>-250000</v>
      </c>
      <c r="Z13" s="140">
        <v>-100</v>
      </c>
      <c r="AA13" s="155">
        <v>1000000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1000000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222500</v>
      </c>
      <c r="Y15" s="100">
        <f t="shared" si="2"/>
        <v>-222500</v>
      </c>
      <c r="Z15" s="137">
        <f>+IF(X15&lt;&gt;0,+(Y15/X15)*100,0)</f>
        <v>-100</v>
      </c>
      <c r="AA15" s="153">
        <f>SUM(AA16:AA18)</f>
        <v>890000</v>
      </c>
    </row>
    <row r="16" spans="1:27" ht="13.5">
      <c r="A16" s="138" t="s">
        <v>85</v>
      </c>
      <c r="B16" s="136"/>
      <c r="C16" s="155">
        <v>1000000</v>
      </c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222500</v>
      </c>
      <c r="Y16" s="60">
        <v>-222500</v>
      </c>
      <c r="Z16" s="140">
        <v>-100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61853886</v>
      </c>
      <c r="D25" s="168">
        <f>+D5+D9+D15+D19+D24</f>
        <v>0</v>
      </c>
      <c r="E25" s="169">
        <f t="shared" si="4"/>
        <v>66532880</v>
      </c>
      <c r="F25" s="73">
        <f t="shared" si="4"/>
        <v>66532880</v>
      </c>
      <c r="G25" s="73">
        <f t="shared" si="4"/>
        <v>19028558</v>
      </c>
      <c r="H25" s="73">
        <f t="shared" si="4"/>
        <v>36262</v>
      </c>
      <c r="I25" s="73">
        <f t="shared" si="4"/>
        <v>55396</v>
      </c>
      <c r="J25" s="73">
        <f t="shared" si="4"/>
        <v>19120216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19120216</v>
      </c>
      <c r="X25" s="73">
        <f t="shared" si="4"/>
        <v>16633220</v>
      </c>
      <c r="Y25" s="73">
        <f t="shared" si="4"/>
        <v>2486996</v>
      </c>
      <c r="Z25" s="170">
        <f>+IF(X25&lt;&gt;0,+(Y25/X25)*100,0)</f>
        <v>14.951981636748627</v>
      </c>
      <c r="AA25" s="168">
        <f>+AA5+AA9+AA15+AA19+AA24</f>
        <v>66532880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42489124</v>
      </c>
      <c r="D28" s="153">
        <f>SUM(D29:D31)</f>
        <v>0</v>
      </c>
      <c r="E28" s="154">
        <f t="shared" si="5"/>
        <v>42888396</v>
      </c>
      <c r="F28" s="100">
        <f t="shared" si="5"/>
        <v>42888396</v>
      </c>
      <c r="G28" s="100">
        <f t="shared" si="5"/>
        <v>3113874</v>
      </c>
      <c r="H28" s="100">
        <f t="shared" si="5"/>
        <v>3110435</v>
      </c>
      <c r="I28" s="100">
        <f t="shared" si="5"/>
        <v>3333186</v>
      </c>
      <c r="J28" s="100">
        <f t="shared" si="5"/>
        <v>9557495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9557495</v>
      </c>
      <c r="X28" s="100">
        <f t="shared" si="5"/>
        <v>10722099</v>
      </c>
      <c r="Y28" s="100">
        <f t="shared" si="5"/>
        <v>-1164604</v>
      </c>
      <c r="Z28" s="137">
        <f>+IF(X28&lt;&gt;0,+(Y28/X28)*100,0)</f>
        <v>-10.861716535167227</v>
      </c>
      <c r="AA28" s="153">
        <f>SUM(AA29:AA31)</f>
        <v>42888396</v>
      </c>
    </row>
    <row r="29" spans="1:27" ht="13.5">
      <c r="A29" s="138" t="s">
        <v>75</v>
      </c>
      <c r="B29" s="136"/>
      <c r="C29" s="155">
        <v>12375988</v>
      </c>
      <c r="D29" s="155"/>
      <c r="E29" s="156">
        <v>9948088</v>
      </c>
      <c r="F29" s="60">
        <v>9948088</v>
      </c>
      <c r="G29" s="60">
        <v>1388400</v>
      </c>
      <c r="H29" s="60">
        <v>1119732</v>
      </c>
      <c r="I29" s="60">
        <v>949064</v>
      </c>
      <c r="J29" s="60">
        <v>3457196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3457196</v>
      </c>
      <c r="X29" s="60">
        <v>2487022</v>
      </c>
      <c r="Y29" s="60">
        <v>970174</v>
      </c>
      <c r="Z29" s="140">
        <v>39.01</v>
      </c>
      <c r="AA29" s="155">
        <v>9948088</v>
      </c>
    </row>
    <row r="30" spans="1:27" ht="13.5">
      <c r="A30" s="138" t="s">
        <v>76</v>
      </c>
      <c r="B30" s="136"/>
      <c r="C30" s="157">
        <v>11758056</v>
      </c>
      <c r="D30" s="157"/>
      <c r="E30" s="158">
        <v>13547699</v>
      </c>
      <c r="F30" s="159">
        <v>13547699</v>
      </c>
      <c r="G30" s="159">
        <v>553155</v>
      </c>
      <c r="H30" s="159">
        <v>628012</v>
      </c>
      <c r="I30" s="159">
        <v>884202</v>
      </c>
      <c r="J30" s="159">
        <v>2065369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2065369</v>
      </c>
      <c r="X30" s="159">
        <v>3386925</v>
      </c>
      <c r="Y30" s="159">
        <v>-1321556</v>
      </c>
      <c r="Z30" s="141">
        <v>-39.02</v>
      </c>
      <c r="AA30" s="157">
        <v>13547699</v>
      </c>
    </row>
    <row r="31" spans="1:27" ht="13.5">
      <c r="A31" s="138" t="s">
        <v>77</v>
      </c>
      <c r="B31" s="136"/>
      <c r="C31" s="155">
        <v>18355080</v>
      </c>
      <c r="D31" s="155"/>
      <c r="E31" s="156">
        <v>19392609</v>
      </c>
      <c r="F31" s="60">
        <v>19392609</v>
      </c>
      <c r="G31" s="60">
        <v>1172319</v>
      </c>
      <c r="H31" s="60">
        <v>1362691</v>
      </c>
      <c r="I31" s="60">
        <v>1499920</v>
      </c>
      <c r="J31" s="60">
        <v>4034930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4034930</v>
      </c>
      <c r="X31" s="60">
        <v>4848152</v>
      </c>
      <c r="Y31" s="60">
        <v>-813222</v>
      </c>
      <c r="Z31" s="140">
        <v>-16.77</v>
      </c>
      <c r="AA31" s="155">
        <v>19392609</v>
      </c>
    </row>
    <row r="32" spans="1:27" ht="13.5">
      <c r="A32" s="135" t="s">
        <v>78</v>
      </c>
      <c r="B32" s="136"/>
      <c r="C32" s="153">
        <f aca="true" t="shared" si="6" ref="C32:Y32">SUM(C33:C37)</f>
        <v>12846943</v>
      </c>
      <c r="D32" s="153">
        <f>SUM(D33:D37)</f>
        <v>0</v>
      </c>
      <c r="E32" s="154">
        <f t="shared" si="6"/>
        <v>8549730</v>
      </c>
      <c r="F32" s="100">
        <f t="shared" si="6"/>
        <v>8549730</v>
      </c>
      <c r="G32" s="100">
        <f t="shared" si="6"/>
        <v>789717</v>
      </c>
      <c r="H32" s="100">
        <f t="shared" si="6"/>
        <v>785398</v>
      </c>
      <c r="I32" s="100">
        <f t="shared" si="6"/>
        <v>708963</v>
      </c>
      <c r="J32" s="100">
        <f t="shared" si="6"/>
        <v>2284078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2284078</v>
      </c>
      <c r="X32" s="100">
        <f t="shared" si="6"/>
        <v>2137434</v>
      </c>
      <c r="Y32" s="100">
        <f t="shared" si="6"/>
        <v>146644</v>
      </c>
      <c r="Z32" s="137">
        <f>+IF(X32&lt;&gt;0,+(Y32/X32)*100,0)</f>
        <v>6.860749852393103</v>
      </c>
      <c r="AA32" s="153">
        <f>SUM(AA33:AA37)</f>
        <v>8549730</v>
      </c>
    </row>
    <row r="33" spans="1:27" ht="13.5">
      <c r="A33" s="138" t="s">
        <v>79</v>
      </c>
      <c r="B33" s="136"/>
      <c r="C33" s="155">
        <v>5487408</v>
      </c>
      <c r="D33" s="155"/>
      <c r="E33" s="156">
        <v>1376286</v>
      </c>
      <c r="F33" s="60">
        <v>1376286</v>
      </c>
      <c r="G33" s="60">
        <v>101662</v>
      </c>
      <c r="H33" s="60">
        <v>96525</v>
      </c>
      <c r="I33" s="60">
        <v>82330</v>
      </c>
      <c r="J33" s="60">
        <v>280517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280517</v>
      </c>
      <c r="X33" s="60">
        <v>344072</v>
      </c>
      <c r="Y33" s="60">
        <v>-63555</v>
      </c>
      <c r="Z33" s="140">
        <v>-18.47</v>
      </c>
      <c r="AA33" s="155">
        <v>1376286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1960081</v>
      </c>
      <c r="D35" s="155"/>
      <c r="E35" s="156">
        <v>2947650</v>
      </c>
      <c r="F35" s="60">
        <v>2947650</v>
      </c>
      <c r="G35" s="60">
        <v>340405</v>
      </c>
      <c r="H35" s="60">
        <v>291665</v>
      </c>
      <c r="I35" s="60">
        <v>283435</v>
      </c>
      <c r="J35" s="60">
        <v>915505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915505</v>
      </c>
      <c r="X35" s="60">
        <v>736913</v>
      </c>
      <c r="Y35" s="60">
        <v>178592</v>
      </c>
      <c r="Z35" s="140">
        <v>24.24</v>
      </c>
      <c r="AA35" s="155">
        <v>2947650</v>
      </c>
    </row>
    <row r="36" spans="1:27" ht="13.5">
      <c r="A36" s="138" t="s">
        <v>82</v>
      </c>
      <c r="B36" s="136"/>
      <c r="C36" s="155">
        <v>2878994</v>
      </c>
      <c r="D36" s="155"/>
      <c r="E36" s="156">
        <v>1336114</v>
      </c>
      <c r="F36" s="60">
        <v>1336114</v>
      </c>
      <c r="G36" s="60">
        <v>139117</v>
      </c>
      <c r="H36" s="60">
        <v>165410</v>
      </c>
      <c r="I36" s="60">
        <v>139647</v>
      </c>
      <c r="J36" s="60">
        <v>444174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444174</v>
      </c>
      <c r="X36" s="60">
        <v>334029</v>
      </c>
      <c r="Y36" s="60">
        <v>110145</v>
      </c>
      <c r="Z36" s="140">
        <v>32.97</v>
      </c>
      <c r="AA36" s="155">
        <v>1336114</v>
      </c>
    </row>
    <row r="37" spans="1:27" ht="13.5">
      <c r="A37" s="138" t="s">
        <v>83</v>
      </c>
      <c r="B37" s="136"/>
      <c r="C37" s="157">
        <v>2520460</v>
      </c>
      <c r="D37" s="157"/>
      <c r="E37" s="158">
        <v>2889680</v>
      </c>
      <c r="F37" s="159">
        <v>2889680</v>
      </c>
      <c r="G37" s="159">
        <v>208533</v>
      </c>
      <c r="H37" s="159">
        <v>231798</v>
      </c>
      <c r="I37" s="159">
        <v>203551</v>
      </c>
      <c r="J37" s="159">
        <v>643882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643882</v>
      </c>
      <c r="X37" s="159">
        <v>722420</v>
      </c>
      <c r="Y37" s="159">
        <v>-78538</v>
      </c>
      <c r="Z37" s="141">
        <v>-10.87</v>
      </c>
      <c r="AA37" s="157">
        <v>2889680</v>
      </c>
    </row>
    <row r="38" spans="1:27" ht="13.5">
      <c r="A38" s="135" t="s">
        <v>84</v>
      </c>
      <c r="B38" s="142"/>
      <c r="C38" s="153">
        <f aca="true" t="shared" si="7" ref="C38:Y38">SUM(C39:C41)</f>
        <v>2815585</v>
      </c>
      <c r="D38" s="153">
        <f>SUM(D39:D41)</f>
        <v>0</v>
      </c>
      <c r="E38" s="154">
        <f t="shared" si="7"/>
        <v>2594433</v>
      </c>
      <c r="F38" s="100">
        <f t="shared" si="7"/>
        <v>2594433</v>
      </c>
      <c r="G38" s="100">
        <f t="shared" si="7"/>
        <v>207888</v>
      </c>
      <c r="H38" s="100">
        <f t="shared" si="7"/>
        <v>176376</v>
      </c>
      <c r="I38" s="100">
        <f t="shared" si="7"/>
        <v>176795</v>
      </c>
      <c r="J38" s="100">
        <f t="shared" si="7"/>
        <v>561059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561059</v>
      </c>
      <c r="X38" s="100">
        <f t="shared" si="7"/>
        <v>648608</v>
      </c>
      <c r="Y38" s="100">
        <f t="shared" si="7"/>
        <v>-87549</v>
      </c>
      <c r="Z38" s="137">
        <f>+IF(X38&lt;&gt;0,+(Y38/X38)*100,0)</f>
        <v>-13.497983373624747</v>
      </c>
      <c r="AA38" s="153">
        <f>SUM(AA39:AA41)</f>
        <v>2594433</v>
      </c>
    </row>
    <row r="39" spans="1:27" ht="13.5">
      <c r="A39" s="138" t="s">
        <v>85</v>
      </c>
      <c r="B39" s="136"/>
      <c r="C39" s="155">
        <v>2815585</v>
      </c>
      <c r="D39" s="155"/>
      <c r="E39" s="156">
        <v>2594433</v>
      </c>
      <c r="F39" s="60">
        <v>2594433</v>
      </c>
      <c r="G39" s="60">
        <v>207888</v>
      </c>
      <c r="H39" s="60">
        <v>176376</v>
      </c>
      <c r="I39" s="60">
        <v>176795</v>
      </c>
      <c r="J39" s="60">
        <v>561059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561059</v>
      </c>
      <c r="X39" s="60">
        <v>648608</v>
      </c>
      <c r="Y39" s="60">
        <v>-87549</v>
      </c>
      <c r="Z39" s="140">
        <v>-13.5</v>
      </c>
      <c r="AA39" s="155">
        <v>2594433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635153</v>
      </c>
      <c r="D47" s="153"/>
      <c r="E47" s="154">
        <v>715311</v>
      </c>
      <c r="F47" s="100">
        <v>715311</v>
      </c>
      <c r="G47" s="100">
        <v>32389</v>
      </c>
      <c r="H47" s="100">
        <v>127241</v>
      </c>
      <c r="I47" s="100">
        <v>38001</v>
      </c>
      <c r="J47" s="100">
        <v>197631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197631</v>
      </c>
      <c r="X47" s="100">
        <v>178828</v>
      </c>
      <c r="Y47" s="100">
        <v>18803</v>
      </c>
      <c r="Z47" s="137">
        <v>10.51</v>
      </c>
      <c r="AA47" s="153">
        <v>715311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58786805</v>
      </c>
      <c r="D48" s="168">
        <f>+D28+D32+D38+D42+D47</f>
        <v>0</v>
      </c>
      <c r="E48" s="169">
        <f t="shared" si="9"/>
        <v>54747870</v>
      </c>
      <c r="F48" s="73">
        <f t="shared" si="9"/>
        <v>54747870</v>
      </c>
      <c r="G48" s="73">
        <f t="shared" si="9"/>
        <v>4143868</v>
      </c>
      <c r="H48" s="73">
        <f t="shared" si="9"/>
        <v>4199450</v>
      </c>
      <c r="I48" s="73">
        <f t="shared" si="9"/>
        <v>4256945</v>
      </c>
      <c r="J48" s="73">
        <f t="shared" si="9"/>
        <v>12600263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12600263</v>
      </c>
      <c r="X48" s="73">
        <f t="shared" si="9"/>
        <v>13686969</v>
      </c>
      <c r="Y48" s="73">
        <f t="shared" si="9"/>
        <v>-1086706</v>
      </c>
      <c r="Z48" s="170">
        <f>+IF(X48&lt;&gt;0,+(Y48/X48)*100,0)</f>
        <v>-7.939712583553013</v>
      </c>
      <c r="AA48" s="168">
        <f>+AA28+AA32+AA38+AA42+AA47</f>
        <v>54747870</v>
      </c>
    </row>
    <row r="49" spans="1:27" ht="13.5">
      <c r="A49" s="148" t="s">
        <v>49</v>
      </c>
      <c r="B49" s="149"/>
      <c r="C49" s="171">
        <f aca="true" t="shared" si="10" ref="C49:Y49">+C25-C48</f>
        <v>3067081</v>
      </c>
      <c r="D49" s="171">
        <f>+D25-D48</f>
        <v>0</v>
      </c>
      <c r="E49" s="172">
        <f t="shared" si="10"/>
        <v>11785010</v>
      </c>
      <c r="F49" s="173">
        <f t="shared" si="10"/>
        <v>11785010</v>
      </c>
      <c r="G49" s="173">
        <f t="shared" si="10"/>
        <v>14884690</v>
      </c>
      <c r="H49" s="173">
        <f t="shared" si="10"/>
        <v>-4163188</v>
      </c>
      <c r="I49" s="173">
        <f t="shared" si="10"/>
        <v>-4201549</v>
      </c>
      <c r="J49" s="173">
        <f t="shared" si="10"/>
        <v>6519953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6519953</v>
      </c>
      <c r="X49" s="173">
        <f>IF(F25=F48,0,X25-X48)</f>
        <v>2946251</v>
      </c>
      <c r="Y49" s="173">
        <f t="shared" si="10"/>
        <v>3573702</v>
      </c>
      <c r="Z49" s="174">
        <f>+IF(X49&lt;&gt;0,+(Y49/X49)*100,0)</f>
        <v>121.29659014116585</v>
      </c>
      <c r="AA49" s="171">
        <f>+AA25-AA48</f>
        <v>11785010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141070</v>
      </c>
      <c r="D12" s="155">
        <v>0</v>
      </c>
      <c r="E12" s="156">
        <v>50000</v>
      </c>
      <c r="F12" s="60">
        <v>50000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12500</v>
      </c>
      <c r="Y12" s="60">
        <v>-12500</v>
      </c>
      <c r="Z12" s="140">
        <v>-100</v>
      </c>
      <c r="AA12" s="155">
        <v>50000</v>
      </c>
    </row>
    <row r="13" spans="1:27" ht="13.5">
      <c r="A13" s="181" t="s">
        <v>109</v>
      </c>
      <c r="B13" s="185"/>
      <c r="C13" s="155">
        <v>300287</v>
      </c>
      <c r="D13" s="155">
        <v>0</v>
      </c>
      <c r="E13" s="156">
        <v>175000</v>
      </c>
      <c r="F13" s="60">
        <v>175000</v>
      </c>
      <c r="G13" s="60">
        <v>21658</v>
      </c>
      <c r="H13" s="60">
        <v>16187</v>
      </c>
      <c r="I13" s="60">
        <v>38970</v>
      </c>
      <c r="J13" s="60">
        <v>76815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76815</v>
      </c>
      <c r="X13" s="60">
        <v>43750</v>
      </c>
      <c r="Y13" s="60">
        <v>33065</v>
      </c>
      <c r="Z13" s="140">
        <v>75.58</v>
      </c>
      <c r="AA13" s="155">
        <v>175000</v>
      </c>
    </row>
    <row r="14" spans="1:27" ht="13.5">
      <c r="A14" s="181" t="s">
        <v>110</v>
      </c>
      <c r="B14" s="185"/>
      <c r="C14" s="155">
        <v>5279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46440000</v>
      </c>
      <c r="D19" s="155">
        <v>0</v>
      </c>
      <c r="E19" s="156">
        <v>47723000</v>
      </c>
      <c r="F19" s="60">
        <v>47723000</v>
      </c>
      <c r="G19" s="60">
        <v>18743000</v>
      </c>
      <c r="H19" s="60">
        <v>0</v>
      </c>
      <c r="I19" s="60">
        <v>0</v>
      </c>
      <c r="J19" s="60">
        <v>18743000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18743000</v>
      </c>
      <c r="X19" s="60">
        <v>11930750</v>
      </c>
      <c r="Y19" s="60">
        <v>6812250</v>
      </c>
      <c r="Z19" s="140">
        <v>57.1</v>
      </c>
      <c r="AA19" s="155">
        <v>47723000</v>
      </c>
    </row>
    <row r="20" spans="1:27" ht="13.5">
      <c r="A20" s="181" t="s">
        <v>35</v>
      </c>
      <c r="B20" s="185"/>
      <c r="C20" s="155">
        <v>2516746</v>
      </c>
      <c r="D20" s="155">
        <v>0</v>
      </c>
      <c r="E20" s="156">
        <v>9309880</v>
      </c>
      <c r="F20" s="54">
        <v>9309880</v>
      </c>
      <c r="G20" s="54">
        <v>263900</v>
      </c>
      <c r="H20" s="54">
        <v>20075</v>
      </c>
      <c r="I20" s="54">
        <v>16426</v>
      </c>
      <c r="J20" s="54">
        <v>300401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300401</v>
      </c>
      <c r="X20" s="54">
        <v>2327470</v>
      </c>
      <c r="Y20" s="54">
        <v>-2027069</v>
      </c>
      <c r="Z20" s="184">
        <v>-87.09</v>
      </c>
      <c r="AA20" s="130">
        <v>9309880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575000</v>
      </c>
      <c r="F21" s="60">
        <v>575000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143750</v>
      </c>
      <c r="Y21" s="60">
        <v>-143750</v>
      </c>
      <c r="Z21" s="140">
        <v>-100</v>
      </c>
      <c r="AA21" s="155">
        <v>575000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49403382</v>
      </c>
      <c r="D22" s="188">
        <f>SUM(D5:D21)</f>
        <v>0</v>
      </c>
      <c r="E22" s="189">
        <f t="shared" si="0"/>
        <v>57832880</v>
      </c>
      <c r="F22" s="190">
        <f t="shared" si="0"/>
        <v>57832880</v>
      </c>
      <c r="G22" s="190">
        <f t="shared" si="0"/>
        <v>19028558</v>
      </c>
      <c r="H22" s="190">
        <f t="shared" si="0"/>
        <v>36262</v>
      </c>
      <c r="I22" s="190">
        <f t="shared" si="0"/>
        <v>55396</v>
      </c>
      <c r="J22" s="190">
        <f t="shared" si="0"/>
        <v>19120216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19120216</v>
      </c>
      <c r="X22" s="190">
        <f t="shared" si="0"/>
        <v>14458220</v>
      </c>
      <c r="Y22" s="190">
        <f t="shared" si="0"/>
        <v>4661996</v>
      </c>
      <c r="Z22" s="191">
        <f>+IF(X22&lt;&gt;0,+(Y22/X22)*100,0)</f>
        <v>32.24460549085572</v>
      </c>
      <c r="AA22" s="188">
        <f>SUM(AA5:AA21)</f>
        <v>57832880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34176989</v>
      </c>
      <c r="D25" s="155">
        <v>0</v>
      </c>
      <c r="E25" s="156">
        <v>36954063</v>
      </c>
      <c r="F25" s="60">
        <v>36954063</v>
      </c>
      <c r="G25" s="60">
        <v>2732464</v>
      </c>
      <c r="H25" s="60">
        <v>2652230</v>
      </c>
      <c r="I25" s="60">
        <v>2610088</v>
      </c>
      <c r="J25" s="60">
        <v>7994782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7994782</v>
      </c>
      <c r="X25" s="60">
        <v>9238516</v>
      </c>
      <c r="Y25" s="60">
        <v>-1243734</v>
      </c>
      <c r="Z25" s="140">
        <v>-13.46</v>
      </c>
      <c r="AA25" s="155">
        <v>36954063</v>
      </c>
    </row>
    <row r="26" spans="1:27" ht="13.5">
      <c r="A26" s="183" t="s">
        <v>38</v>
      </c>
      <c r="B26" s="182"/>
      <c r="C26" s="155">
        <v>2909505</v>
      </c>
      <c r="D26" s="155">
        <v>0</v>
      </c>
      <c r="E26" s="156">
        <v>3635693</v>
      </c>
      <c r="F26" s="60">
        <v>3635693</v>
      </c>
      <c r="G26" s="60">
        <v>262505</v>
      </c>
      <c r="H26" s="60">
        <v>250204</v>
      </c>
      <c r="I26" s="60">
        <v>250439</v>
      </c>
      <c r="J26" s="60">
        <v>763148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763148</v>
      </c>
      <c r="X26" s="60">
        <v>908923</v>
      </c>
      <c r="Y26" s="60">
        <v>-145775</v>
      </c>
      <c r="Z26" s="140">
        <v>-16.04</v>
      </c>
      <c r="AA26" s="155">
        <v>3635693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1988975</v>
      </c>
      <c r="D28" s="155">
        <v>0</v>
      </c>
      <c r="E28" s="156">
        <v>1153747</v>
      </c>
      <c r="F28" s="60">
        <v>1153747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288437</v>
      </c>
      <c r="Y28" s="60">
        <v>-288437</v>
      </c>
      <c r="Z28" s="140">
        <v>-100</v>
      </c>
      <c r="AA28" s="155">
        <v>1153747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39858</v>
      </c>
      <c r="J29" s="60">
        <v>39858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39858</v>
      </c>
      <c r="X29" s="60">
        <v>0</v>
      </c>
      <c r="Y29" s="60">
        <v>39858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537528</v>
      </c>
      <c r="D31" s="155">
        <v>0</v>
      </c>
      <c r="E31" s="156">
        <v>1353000</v>
      </c>
      <c r="F31" s="60">
        <v>1353000</v>
      </c>
      <c r="G31" s="60">
        <v>45277</v>
      </c>
      <c r="H31" s="60">
        <v>90688</v>
      </c>
      <c r="I31" s="60">
        <v>69904</v>
      </c>
      <c r="J31" s="60">
        <v>205869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205869</v>
      </c>
      <c r="X31" s="60">
        <v>338250</v>
      </c>
      <c r="Y31" s="60">
        <v>-132381</v>
      </c>
      <c r="Z31" s="140">
        <v>-39.14</v>
      </c>
      <c r="AA31" s="155">
        <v>1353000</v>
      </c>
    </row>
    <row r="32" spans="1:27" ht="13.5">
      <c r="A32" s="183" t="s">
        <v>121</v>
      </c>
      <c r="B32" s="182"/>
      <c r="C32" s="155">
        <v>1157420</v>
      </c>
      <c r="D32" s="155">
        <v>0</v>
      </c>
      <c r="E32" s="156">
        <v>0</v>
      </c>
      <c r="F32" s="60">
        <v>0</v>
      </c>
      <c r="G32" s="60">
        <v>101829</v>
      </c>
      <c r="H32" s="60">
        <v>94008</v>
      </c>
      <c r="I32" s="60">
        <v>0</v>
      </c>
      <c r="J32" s="60">
        <v>195837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195837</v>
      </c>
      <c r="X32" s="60">
        <v>0</v>
      </c>
      <c r="Y32" s="60">
        <v>195837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3544562</v>
      </c>
      <c r="D33" s="155">
        <v>0</v>
      </c>
      <c r="E33" s="156">
        <v>0</v>
      </c>
      <c r="F33" s="60">
        <v>0</v>
      </c>
      <c r="G33" s="60">
        <v>74794</v>
      </c>
      <c r="H33" s="60">
        <v>181559</v>
      </c>
      <c r="I33" s="60">
        <v>0</v>
      </c>
      <c r="J33" s="60">
        <v>256353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256353</v>
      </c>
      <c r="X33" s="60">
        <v>0</v>
      </c>
      <c r="Y33" s="60">
        <v>256353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12792016</v>
      </c>
      <c r="D34" s="155">
        <v>0</v>
      </c>
      <c r="E34" s="156">
        <v>11651367</v>
      </c>
      <c r="F34" s="60">
        <v>11651367</v>
      </c>
      <c r="G34" s="60">
        <v>926999</v>
      </c>
      <c r="H34" s="60">
        <v>930761</v>
      </c>
      <c r="I34" s="60">
        <v>1286656</v>
      </c>
      <c r="J34" s="60">
        <v>3144416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3144416</v>
      </c>
      <c r="X34" s="60">
        <v>2912842</v>
      </c>
      <c r="Y34" s="60">
        <v>231574</v>
      </c>
      <c r="Z34" s="140">
        <v>7.95</v>
      </c>
      <c r="AA34" s="155">
        <v>11651367</v>
      </c>
    </row>
    <row r="35" spans="1:27" ht="13.5">
      <c r="A35" s="181" t="s">
        <v>122</v>
      </c>
      <c r="B35" s="185"/>
      <c r="C35" s="155">
        <v>1679810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58786805</v>
      </c>
      <c r="D36" s="188">
        <f>SUM(D25:D35)</f>
        <v>0</v>
      </c>
      <c r="E36" s="189">
        <f t="shared" si="1"/>
        <v>54747870</v>
      </c>
      <c r="F36" s="190">
        <f t="shared" si="1"/>
        <v>54747870</v>
      </c>
      <c r="G36" s="190">
        <f t="shared" si="1"/>
        <v>4143868</v>
      </c>
      <c r="H36" s="190">
        <f t="shared" si="1"/>
        <v>4199450</v>
      </c>
      <c r="I36" s="190">
        <f t="shared" si="1"/>
        <v>4256945</v>
      </c>
      <c r="J36" s="190">
        <f t="shared" si="1"/>
        <v>12600263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12600263</v>
      </c>
      <c r="X36" s="190">
        <f t="shared" si="1"/>
        <v>13686968</v>
      </c>
      <c r="Y36" s="190">
        <f t="shared" si="1"/>
        <v>-1086705</v>
      </c>
      <c r="Z36" s="191">
        <f>+IF(X36&lt;&gt;0,+(Y36/X36)*100,0)</f>
        <v>-7.939705857425837</v>
      </c>
      <c r="AA36" s="188">
        <f>SUM(AA25:AA35)</f>
        <v>54747870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-9383423</v>
      </c>
      <c r="D38" s="199">
        <f>+D22-D36</f>
        <v>0</v>
      </c>
      <c r="E38" s="200">
        <f t="shared" si="2"/>
        <v>3085010</v>
      </c>
      <c r="F38" s="106">
        <f t="shared" si="2"/>
        <v>3085010</v>
      </c>
      <c r="G38" s="106">
        <f t="shared" si="2"/>
        <v>14884690</v>
      </c>
      <c r="H38" s="106">
        <f t="shared" si="2"/>
        <v>-4163188</v>
      </c>
      <c r="I38" s="106">
        <f t="shared" si="2"/>
        <v>-4201549</v>
      </c>
      <c r="J38" s="106">
        <f t="shared" si="2"/>
        <v>6519953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6519953</v>
      </c>
      <c r="X38" s="106">
        <f>IF(F22=F36,0,X22-X36)</f>
        <v>771252</v>
      </c>
      <c r="Y38" s="106">
        <f t="shared" si="2"/>
        <v>5748701</v>
      </c>
      <c r="Z38" s="201">
        <f>+IF(X38&lt;&gt;0,+(Y38/X38)*100,0)</f>
        <v>745.3725889851826</v>
      </c>
      <c r="AA38" s="199">
        <f>+AA22-AA36</f>
        <v>3085010</v>
      </c>
    </row>
    <row r="39" spans="1:27" ht="13.5">
      <c r="A39" s="181" t="s">
        <v>46</v>
      </c>
      <c r="B39" s="185"/>
      <c r="C39" s="155">
        <v>12450504</v>
      </c>
      <c r="D39" s="155">
        <v>0</v>
      </c>
      <c r="E39" s="156">
        <v>8700000</v>
      </c>
      <c r="F39" s="60">
        <v>8700000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2175000</v>
      </c>
      <c r="Y39" s="60">
        <v>-2175000</v>
      </c>
      <c r="Z39" s="140">
        <v>-100</v>
      </c>
      <c r="AA39" s="155">
        <v>8700000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3067081</v>
      </c>
      <c r="D42" s="206">
        <f>SUM(D38:D41)</f>
        <v>0</v>
      </c>
      <c r="E42" s="207">
        <f t="shared" si="3"/>
        <v>11785010</v>
      </c>
      <c r="F42" s="88">
        <f t="shared" si="3"/>
        <v>11785010</v>
      </c>
      <c r="G42" s="88">
        <f t="shared" si="3"/>
        <v>14884690</v>
      </c>
      <c r="H42" s="88">
        <f t="shared" si="3"/>
        <v>-4163188</v>
      </c>
      <c r="I42" s="88">
        <f t="shared" si="3"/>
        <v>-4201549</v>
      </c>
      <c r="J42" s="88">
        <f t="shared" si="3"/>
        <v>6519953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6519953</v>
      </c>
      <c r="X42" s="88">
        <f t="shared" si="3"/>
        <v>2946252</v>
      </c>
      <c r="Y42" s="88">
        <f t="shared" si="3"/>
        <v>3573701</v>
      </c>
      <c r="Z42" s="208">
        <f>+IF(X42&lt;&gt;0,+(Y42/X42)*100,0)</f>
        <v>121.29651502994312</v>
      </c>
      <c r="AA42" s="206">
        <f>SUM(AA38:AA41)</f>
        <v>11785010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3067081</v>
      </c>
      <c r="D44" s="210">
        <f>+D42-D43</f>
        <v>0</v>
      </c>
      <c r="E44" s="211">
        <f t="shared" si="4"/>
        <v>11785010</v>
      </c>
      <c r="F44" s="77">
        <f t="shared" si="4"/>
        <v>11785010</v>
      </c>
      <c r="G44" s="77">
        <f t="shared" si="4"/>
        <v>14884690</v>
      </c>
      <c r="H44" s="77">
        <f t="shared" si="4"/>
        <v>-4163188</v>
      </c>
      <c r="I44" s="77">
        <f t="shared" si="4"/>
        <v>-4201549</v>
      </c>
      <c r="J44" s="77">
        <f t="shared" si="4"/>
        <v>6519953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6519953</v>
      </c>
      <c r="X44" s="77">
        <f t="shared" si="4"/>
        <v>2946252</v>
      </c>
      <c r="Y44" s="77">
        <f t="shared" si="4"/>
        <v>3573701</v>
      </c>
      <c r="Z44" s="212">
        <f>+IF(X44&lt;&gt;0,+(Y44/X44)*100,0)</f>
        <v>121.29651502994312</v>
      </c>
      <c r="AA44" s="210">
        <f>+AA42-AA43</f>
        <v>11785010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3067081</v>
      </c>
      <c r="D46" s="206">
        <f>SUM(D44:D45)</f>
        <v>0</v>
      </c>
      <c r="E46" s="207">
        <f t="shared" si="5"/>
        <v>11785010</v>
      </c>
      <c r="F46" s="88">
        <f t="shared" si="5"/>
        <v>11785010</v>
      </c>
      <c r="G46" s="88">
        <f t="shared" si="5"/>
        <v>14884690</v>
      </c>
      <c r="H46" s="88">
        <f t="shared" si="5"/>
        <v>-4163188</v>
      </c>
      <c r="I46" s="88">
        <f t="shared" si="5"/>
        <v>-4201549</v>
      </c>
      <c r="J46" s="88">
        <f t="shared" si="5"/>
        <v>6519953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6519953</v>
      </c>
      <c r="X46" s="88">
        <f t="shared" si="5"/>
        <v>2946252</v>
      </c>
      <c r="Y46" s="88">
        <f t="shared" si="5"/>
        <v>3573701</v>
      </c>
      <c r="Z46" s="208">
        <f>+IF(X46&lt;&gt;0,+(Y46/X46)*100,0)</f>
        <v>121.29651502994312</v>
      </c>
      <c r="AA46" s="206">
        <f>SUM(AA44:AA45)</f>
        <v>11785010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3067081</v>
      </c>
      <c r="D48" s="217">
        <f>SUM(D46:D47)</f>
        <v>0</v>
      </c>
      <c r="E48" s="218">
        <f t="shared" si="6"/>
        <v>11785010</v>
      </c>
      <c r="F48" s="219">
        <f t="shared" si="6"/>
        <v>11785010</v>
      </c>
      <c r="G48" s="219">
        <f t="shared" si="6"/>
        <v>14884690</v>
      </c>
      <c r="H48" s="220">
        <f t="shared" si="6"/>
        <v>-4163188</v>
      </c>
      <c r="I48" s="220">
        <f t="shared" si="6"/>
        <v>-4201549</v>
      </c>
      <c r="J48" s="220">
        <f t="shared" si="6"/>
        <v>6519953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6519953</v>
      </c>
      <c r="X48" s="220">
        <f t="shared" si="6"/>
        <v>2946252</v>
      </c>
      <c r="Y48" s="220">
        <f t="shared" si="6"/>
        <v>3573701</v>
      </c>
      <c r="Z48" s="221">
        <f>+IF(X48&lt;&gt;0,+(Y48/X48)*100,0)</f>
        <v>121.29651502994312</v>
      </c>
      <c r="AA48" s="222">
        <f>SUM(AA46:AA47)</f>
        <v>11785010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662819</v>
      </c>
      <c r="D5" s="153">
        <f>SUM(D6:D8)</f>
        <v>0</v>
      </c>
      <c r="E5" s="154">
        <f t="shared" si="0"/>
        <v>1460000</v>
      </c>
      <c r="F5" s="100">
        <f t="shared" si="0"/>
        <v>1460000</v>
      </c>
      <c r="G5" s="100">
        <f t="shared" si="0"/>
        <v>0</v>
      </c>
      <c r="H5" s="100">
        <f t="shared" si="0"/>
        <v>8537</v>
      </c>
      <c r="I5" s="100">
        <f t="shared" si="0"/>
        <v>27491</v>
      </c>
      <c r="J5" s="100">
        <f t="shared" si="0"/>
        <v>36028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36028</v>
      </c>
      <c r="X5" s="100">
        <f t="shared" si="0"/>
        <v>365000</v>
      </c>
      <c r="Y5" s="100">
        <f t="shared" si="0"/>
        <v>-328972</v>
      </c>
      <c r="Z5" s="137">
        <f>+IF(X5&lt;&gt;0,+(Y5/X5)*100,0)</f>
        <v>-90.12931506849316</v>
      </c>
      <c r="AA5" s="153">
        <f>SUM(AA6:AA8)</f>
        <v>1460000</v>
      </c>
    </row>
    <row r="6" spans="1:27" ht="13.5">
      <c r="A6" s="138" t="s">
        <v>75</v>
      </c>
      <c r="B6" s="136"/>
      <c r="C6" s="155">
        <v>16011</v>
      </c>
      <c r="D6" s="155"/>
      <c r="E6" s="156">
        <v>110000</v>
      </c>
      <c r="F6" s="60">
        <v>110000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27500</v>
      </c>
      <c r="Y6" s="60">
        <v>-27500</v>
      </c>
      <c r="Z6" s="140">
        <v>-100</v>
      </c>
      <c r="AA6" s="62">
        <v>110000</v>
      </c>
    </row>
    <row r="7" spans="1:27" ht="13.5">
      <c r="A7" s="138" t="s">
        <v>76</v>
      </c>
      <c r="B7" s="136"/>
      <c r="C7" s="157">
        <v>28057</v>
      </c>
      <c r="D7" s="157"/>
      <c r="E7" s="158">
        <v>40000</v>
      </c>
      <c r="F7" s="159">
        <v>40000</v>
      </c>
      <c r="G7" s="159"/>
      <c r="H7" s="159"/>
      <c r="I7" s="159">
        <v>5998</v>
      </c>
      <c r="J7" s="159">
        <v>5998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5998</v>
      </c>
      <c r="X7" s="159">
        <v>10000</v>
      </c>
      <c r="Y7" s="159">
        <v>-4002</v>
      </c>
      <c r="Z7" s="141">
        <v>-40.02</v>
      </c>
      <c r="AA7" s="225">
        <v>40000</v>
      </c>
    </row>
    <row r="8" spans="1:27" ht="13.5">
      <c r="A8" s="138" t="s">
        <v>77</v>
      </c>
      <c r="B8" s="136"/>
      <c r="C8" s="155">
        <v>618751</v>
      </c>
      <c r="D8" s="155"/>
      <c r="E8" s="156">
        <v>1310000</v>
      </c>
      <c r="F8" s="60">
        <v>1310000</v>
      </c>
      <c r="G8" s="60"/>
      <c r="H8" s="60">
        <v>8537</v>
      </c>
      <c r="I8" s="60">
        <v>21493</v>
      </c>
      <c r="J8" s="60">
        <v>30030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30030</v>
      </c>
      <c r="X8" s="60">
        <v>327500</v>
      </c>
      <c r="Y8" s="60">
        <v>-297470</v>
      </c>
      <c r="Z8" s="140">
        <v>-90.83</v>
      </c>
      <c r="AA8" s="62">
        <v>1310000</v>
      </c>
    </row>
    <row r="9" spans="1:27" ht="13.5">
      <c r="A9" s="135" t="s">
        <v>78</v>
      </c>
      <c r="B9" s="136"/>
      <c r="C9" s="153">
        <f aca="true" t="shared" si="1" ref="C9:Y9">SUM(C10:C14)</f>
        <v>6165662</v>
      </c>
      <c r="D9" s="153">
        <f>SUM(D10:D14)</f>
        <v>0</v>
      </c>
      <c r="E9" s="154">
        <f t="shared" si="1"/>
        <v>1010000</v>
      </c>
      <c r="F9" s="100">
        <f t="shared" si="1"/>
        <v>1010000</v>
      </c>
      <c r="G9" s="100">
        <f t="shared" si="1"/>
        <v>131580</v>
      </c>
      <c r="H9" s="100">
        <f t="shared" si="1"/>
        <v>0</v>
      </c>
      <c r="I9" s="100">
        <f t="shared" si="1"/>
        <v>22119</v>
      </c>
      <c r="J9" s="100">
        <f t="shared" si="1"/>
        <v>153699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153699</v>
      </c>
      <c r="X9" s="100">
        <f t="shared" si="1"/>
        <v>252500</v>
      </c>
      <c r="Y9" s="100">
        <f t="shared" si="1"/>
        <v>-98801</v>
      </c>
      <c r="Z9" s="137">
        <f>+IF(X9&lt;&gt;0,+(Y9/X9)*100,0)</f>
        <v>-39.12910891089109</v>
      </c>
      <c r="AA9" s="102">
        <f>SUM(AA10:AA14)</f>
        <v>1010000</v>
      </c>
    </row>
    <row r="10" spans="1:27" ht="13.5">
      <c r="A10" s="138" t="s">
        <v>79</v>
      </c>
      <c r="B10" s="136"/>
      <c r="C10" s="155">
        <v>6164434</v>
      </c>
      <c r="D10" s="155"/>
      <c r="E10" s="156">
        <v>1010000</v>
      </c>
      <c r="F10" s="60">
        <v>1010000</v>
      </c>
      <c r="G10" s="60">
        <v>131580</v>
      </c>
      <c r="H10" s="60"/>
      <c r="I10" s="60">
        <v>22119</v>
      </c>
      <c r="J10" s="60">
        <v>153699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153699</v>
      </c>
      <c r="X10" s="60">
        <v>252500</v>
      </c>
      <c r="Y10" s="60">
        <v>-98801</v>
      </c>
      <c r="Z10" s="140">
        <v>-39.13</v>
      </c>
      <c r="AA10" s="62">
        <v>1010000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1228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3188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3188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1359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6833028</v>
      </c>
      <c r="D25" s="217">
        <f>+D5+D9+D15+D19+D24</f>
        <v>0</v>
      </c>
      <c r="E25" s="230">
        <f t="shared" si="4"/>
        <v>2470000</v>
      </c>
      <c r="F25" s="219">
        <f t="shared" si="4"/>
        <v>2470000</v>
      </c>
      <c r="G25" s="219">
        <f t="shared" si="4"/>
        <v>131580</v>
      </c>
      <c r="H25" s="219">
        <f t="shared" si="4"/>
        <v>8537</v>
      </c>
      <c r="I25" s="219">
        <f t="shared" si="4"/>
        <v>49610</v>
      </c>
      <c r="J25" s="219">
        <f t="shared" si="4"/>
        <v>189727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189727</v>
      </c>
      <c r="X25" s="219">
        <f t="shared" si="4"/>
        <v>617500</v>
      </c>
      <c r="Y25" s="219">
        <f t="shared" si="4"/>
        <v>-427773</v>
      </c>
      <c r="Z25" s="231">
        <f>+IF(X25&lt;&gt;0,+(Y25/X25)*100,0)</f>
        <v>-69.27497975708502</v>
      </c>
      <c r="AA25" s="232">
        <f>+AA5+AA9+AA15+AA19+AA24</f>
        <v>2470000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>
        <v>6164434</v>
      </c>
      <c r="D29" s="155"/>
      <c r="E29" s="156"/>
      <c r="F29" s="60"/>
      <c r="G29" s="60">
        <v>131580</v>
      </c>
      <c r="H29" s="60"/>
      <c r="I29" s="60"/>
      <c r="J29" s="60">
        <v>131580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131580</v>
      </c>
      <c r="X29" s="60"/>
      <c r="Y29" s="60">
        <v>131580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6164434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131580</v>
      </c>
      <c r="H32" s="77">
        <f t="shared" si="5"/>
        <v>0</v>
      </c>
      <c r="I32" s="77">
        <f t="shared" si="5"/>
        <v>0</v>
      </c>
      <c r="J32" s="77">
        <f t="shared" si="5"/>
        <v>131580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131580</v>
      </c>
      <c r="X32" s="77">
        <f t="shared" si="5"/>
        <v>0</v>
      </c>
      <c r="Y32" s="77">
        <f t="shared" si="5"/>
        <v>131580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668594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2470000</v>
      </c>
      <c r="F35" s="60">
        <v>2470000</v>
      </c>
      <c r="G35" s="60"/>
      <c r="H35" s="60">
        <v>8537</v>
      </c>
      <c r="I35" s="60">
        <v>49610</v>
      </c>
      <c r="J35" s="60">
        <v>58147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58147</v>
      </c>
      <c r="X35" s="60">
        <v>617500</v>
      </c>
      <c r="Y35" s="60">
        <v>-559353</v>
      </c>
      <c r="Z35" s="140">
        <v>-90.58</v>
      </c>
      <c r="AA35" s="62">
        <v>2470000</v>
      </c>
    </row>
    <row r="36" spans="1:27" ht="13.5">
      <c r="A36" s="238" t="s">
        <v>139</v>
      </c>
      <c r="B36" s="149"/>
      <c r="C36" s="222">
        <f aca="true" t="shared" si="6" ref="C36:Y36">SUM(C32:C35)</f>
        <v>6833028</v>
      </c>
      <c r="D36" s="222">
        <f>SUM(D32:D35)</f>
        <v>0</v>
      </c>
      <c r="E36" s="218">
        <f t="shared" si="6"/>
        <v>2470000</v>
      </c>
      <c r="F36" s="220">
        <f t="shared" si="6"/>
        <v>2470000</v>
      </c>
      <c r="G36" s="220">
        <f t="shared" si="6"/>
        <v>131580</v>
      </c>
      <c r="H36" s="220">
        <f t="shared" si="6"/>
        <v>8537</v>
      </c>
      <c r="I36" s="220">
        <f t="shared" si="6"/>
        <v>49610</v>
      </c>
      <c r="J36" s="220">
        <f t="shared" si="6"/>
        <v>189727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189727</v>
      </c>
      <c r="X36" s="220">
        <f t="shared" si="6"/>
        <v>617500</v>
      </c>
      <c r="Y36" s="220">
        <f t="shared" si="6"/>
        <v>-427773</v>
      </c>
      <c r="Z36" s="221">
        <f>+IF(X36&lt;&gt;0,+(Y36/X36)*100,0)</f>
        <v>-69.27497975708502</v>
      </c>
      <c r="AA36" s="239">
        <f>SUM(AA32:AA35)</f>
        <v>2470000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4923755</v>
      </c>
      <c r="D6" s="155"/>
      <c r="E6" s="59">
        <v>2510000</v>
      </c>
      <c r="F6" s="60">
        <v>2510000</v>
      </c>
      <c r="G6" s="60">
        <v>3214724</v>
      </c>
      <c r="H6" s="60">
        <v>577203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627500</v>
      </c>
      <c r="Y6" s="60">
        <v>-627500</v>
      </c>
      <c r="Z6" s="140">
        <v>-100</v>
      </c>
      <c r="AA6" s="62">
        <v>2510000</v>
      </c>
    </row>
    <row r="7" spans="1:27" ht="13.5">
      <c r="A7" s="249" t="s">
        <v>144</v>
      </c>
      <c r="B7" s="182"/>
      <c r="C7" s="155"/>
      <c r="D7" s="155"/>
      <c r="E7" s="59">
        <v>9446000</v>
      </c>
      <c r="F7" s="60">
        <v>9446000</v>
      </c>
      <c r="G7" s="60">
        <v>13000000</v>
      </c>
      <c r="H7" s="60"/>
      <c r="I7" s="60">
        <v>4975575</v>
      </c>
      <c r="J7" s="60">
        <v>4975575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4975575</v>
      </c>
      <c r="X7" s="60">
        <v>2361500</v>
      </c>
      <c r="Y7" s="60">
        <v>2614075</v>
      </c>
      <c r="Z7" s="140">
        <v>110.7</v>
      </c>
      <c r="AA7" s="62">
        <v>9446000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3405094</v>
      </c>
      <c r="D9" s="155"/>
      <c r="E9" s="59">
        <v>500000</v>
      </c>
      <c r="F9" s="60">
        <v>500000</v>
      </c>
      <c r="G9" s="60">
        <v>157947</v>
      </c>
      <c r="H9" s="60">
        <v>160080</v>
      </c>
      <c r="I9" s="60">
        <v>146562</v>
      </c>
      <c r="J9" s="60">
        <v>146562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146562</v>
      </c>
      <c r="X9" s="60">
        <v>125000</v>
      </c>
      <c r="Y9" s="60">
        <v>21562</v>
      </c>
      <c r="Z9" s="140">
        <v>17.25</v>
      </c>
      <c r="AA9" s="62">
        <v>500000</v>
      </c>
    </row>
    <row r="10" spans="1:27" ht="13.5">
      <c r="A10" s="249" t="s">
        <v>147</v>
      </c>
      <c r="B10" s="182"/>
      <c r="C10" s="155">
        <v>9127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47502</v>
      </c>
      <c r="D11" s="155"/>
      <c r="E11" s="59">
        <v>57000</v>
      </c>
      <c r="F11" s="60">
        <v>57000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14250</v>
      </c>
      <c r="Y11" s="60">
        <v>-14250</v>
      </c>
      <c r="Z11" s="140">
        <v>-100</v>
      </c>
      <c r="AA11" s="62">
        <v>57000</v>
      </c>
    </row>
    <row r="12" spans="1:27" ht="13.5">
      <c r="A12" s="250" t="s">
        <v>56</v>
      </c>
      <c r="B12" s="251"/>
      <c r="C12" s="168">
        <f aca="true" t="shared" si="0" ref="C12:Y12">SUM(C6:C11)</f>
        <v>8385478</v>
      </c>
      <c r="D12" s="168">
        <f>SUM(D6:D11)</f>
        <v>0</v>
      </c>
      <c r="E12" s="72">
        <f t="shared" si="0"/>
        <v>12513000</v>
      </c>
      <c r="F12" s="73">
        <f t="shared" si="0"/>
        <v>12513000</v>
      </c>
      <c r="G12" s="73">
        <f t="shared" si="0"/>
        <v>16372671</v>
      </c>
      <c r="H12" s="73">
        <f t="shared" si="0"/>
        <v>737283</v>
      </c>
      <c r="I12" s="73">
        <f t="shared" si="0"/>
        <v>5122137</v>
      </c>
      <c r="J12" s="73">
        <f t="shared" si="0"/>
        <v>5122137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5122137</v>
      </c>
      <c r="X12" s="73">
        <f t="shared" si="0"/>
        <v>3128250</v>
      </c>
      <c r="Y12" s="73">
        <f t="shared" si="0"/>
        <v>1993887</v>
      </c>
      <c r="Z12" s="170">
        <f>+IF(X12&lt;&gt;0,+(Y12/X12)*100,0)</f>
        <v>63.73809637976504</v>
      </c>
      <c r="AA12" s="74">
        <f>SUM(AA6:AA11)</f>
        <v>12513000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28632559</v>
      </c>
      <c r="D19" s="155"/>
      <c r="E19" s="59">
        <v>31925000</v>
      </c>
      <c r="F19" s="60">
        <v>31925000</v>
      </c>
      <c r="G19" s="60">
        <v>131580</v>
      </c>
      <c r="H19" s="60">
        <v>8537</v>
      </c>
      <c r="I19" s="60">
        <v>49610</v>
      </c>
      <c r="J19" s="60">
        <v>49610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49610</v>
      </c>
      <c r="X19" s="60">
        <v>7981250</v>
      </c>
      <c r="Y19" s="60">
        <v>-7931640</v>
      </c>
      <c r="Z19" s="140">
        <v>-99.38</v>
      </c>
      <c r="AA19" s="62">
        <v>31925000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139027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84956</v>
      </c>
      <c r="D23" s="155"/>
      <c r="E23" s="59">
        <v>105000</v>
      </c>
      <c r="F23" s="60">
        <v>105000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26250</v>
      </c>
      <c r="Y23" s="159">
        <v>-26250</v>
      </c>
      <c r="Z23" s="141">
        <v>-100</v>
      </c>
      <c r="AA23" s="225">
        <v>105000</v>
      </c>
    </row>
    <row r="24" spans="1:27" ht="13.5">
      <c r="A24" s="250" t="s">
        <v>57</v>
      </c>
      <c r="B24" s="253"/>
      <c r="C24" s="168">
        <f aca="true" t="shared" si="1" ref="C24:Y24">SUM(C15:C23)</f>
        <v>28856542</v>
      </c>
      <c r="D24" s="168">
        <f>SUM(D15:D23)</f>
        <v>0</v>
      </c>
      <c r="E24" s="76">
        <f t="shared" si="1"/>
        <v>32030000</v>
      </c>
      <c r="F24" s="77">
        <f t="shared" si="1"/>
        <v>32030000</v>
      </c>
      <c r="G24" s="77">
        <f t="shared" si="1"/>
        <v>131580</v>
      </c>
      <c r="H24" s="77">
        <f t="shared" si="1"/>
        <v>8537</v>
      </c>
      <c r="I24" s="77">
        <f t="shared" si="1"/>
        <v>49610</v>
      </c>
      <c r="J24" s="77">
        <f t="shared" si="1"/>
        <v>49610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49610</v>
      </c>
      <c r="X24" s="77">
        <f t="shared" si="1"/>
        <v>8007500</v>
      </c>
      <c r="Y24" s="77">
        <f t="shared" si="1"/>
        <v>-7957890</v>
      </c>
      <c r="Z24" s="212">
        <f>+IF(X24&lt;&gt;0,+(Y24/X24)*100,0)</f>
        <v>-99.38045582266625</v>
      </c>
      <c r="AA24" s="79">
        <f>SUM(AA15:AA23)</f>
        <v>32030000</v>
      </c>
    </row>
    <row r="25" spans="1:27" ht="13.5">
      <c r="A25" s="250" t="s">
        <v>159</v>
      </c>
      <c r="B25" s="251"/>
      <c r="C25" s="168">
        <f aca="true" t="shared" si="2" ref="C25:Y25">+C12+C24</f>
        <v>37242020</v>
      </c>
      <c r="D25" s="168">
        <f>+D12+D24</f>
        <v>0</v>
      </c>
      <c r="E25" s="72">
        <f t="shared" si="2"/>
        <v>44543000</v>
      </c>
      <c r="F25" s="73">
        <f t="shared" si="2"/>
        <v>44543000</v>
      </c>
      <c r="G25" s="73">
        <f t="shared" si="2"/>
        <v>16504251</v>
      </c>
      <c r="H25" s="73">
        <f t="shared" si="2"/>
        <v>745820</v>
      </c>
      <c r="I25" s="73">
        <f t="shared" si="2"/>
        <v>5171747</v>
      </c>
      <c r="J25" s="73">
        <f t="shared" si="2"/>
        <v>5171747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5171747</v>
      </c>
      <c r="X25" s="73">
        <f t="shared" si="2"/>
        <v>11135750</v>
      </c>
      <c r="Y25" s="73">
        <f t="shared" si="2"/>
        <v>-5964003</v>
      </c>
      <c r="Z25" s="170">
        <f>+IF(X25&lt;&gt;0,+(Y25/X25)*100,0)</f>
        <v>-53.55726376759535</v>
      </c>
      <c r="AA25" s="74">
        <f>+AA12+AA24</f>
        <v>44543000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823902</v>
      </c>
      <c r="J29" s="60">
        <v>823902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823902</v>
      </c>
      <c r="X29" s="60"/>
      <c r="Y29" s="60">
        <v>823902</v>
      </c>
      <c r="Z29" s="140"/>
      <c r="AA29" s="62"/>
    </row>
    <row r="30" spans="1:27" ht="13.5">
      <c r="A30" s="249" t="s">
        <v>52</v>
      </c>
      <c r="B30" s="182"/>
      <c r="C30" s="155">
        <v>1079993</v>
      </c>
      <c r="D30" s="155"/>
      <c r="E30" s="59">
        <v>1025000</v>
      </c>
      <c r="F30" s="60">
        <v>1025000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256250</v>
      </c>
      <c r="Y30" s="60">
        <v>-256250</v>
      </c>
      <c r="Z30" s="140">
        <v>-100</v>
      </c>
      <c r="AA30" s="62">
        <v>1025000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8958096</v>
      </c>
      <c r="D32" s="155"/>
      <c r="E32" s="59">
        <v>8663000</v>
      </c>
      <c r="F32" s="60">
        <v>8663000</v>
      </c>
      <c r="G32" s="60">
        <v>1619560</v>
      </c>
      <c r="H32" s="60">
        <v>4909007</v>
      </c>
      <c r="I32" s="60">
        <v>146299</v>
      </c>
      <c r="J32" s="60">
        <v>146299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146299</v>
      </c>
      <c r="X32" s="60">
        <v>2165750</v>
      </c>
      <c r="Y32" s="60">
        <v>-2019451</v>
      </c>
      <c r="Z32" s="140">
        <v>-93.24</v>
      </c>
      <c r="AA32" s="62">
        <v>8663000</v>
      </c>
    </row>
    <row r="33" spans="1:27" ht="13.5">
      <c r="A33" s="249" t="s">
        <v>165</v>
      </c>
      <c r="B33" s="182"/>
      <c r="C33" s="155">
        <v>1915970</v>
      </c>
      <c r="D33" s="155"/>
      <c r="E33" s="59">
        <v>1350000</v>
      </c>
      <c r="F33" s="60">
        <v>1350000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337500</v>
      </c>
      <c r="Y33" s="60">
        <v>-337500</v>
      </c>
      <c r="Z33" s="140">
        <v>-100</v>
      </c>
      <c r="AA33" s="62">
        <v>1350000</v>
      </c>
    </row>
    <row r="34" spans="1:27" ht="13.5">
      <c r="A34" s="250" t="s">
        <v>58</v>
      </c>
      <c r="B34" s="251"/>
      <c r="C34" s="168">
        <f aca="true" t="shared" si="3" ref="C34:Y34">SUM(C29:C33)</f>
        <v>11954059</v>
      </c>
      <c r="D34" s="168">
        <f>SUM(D29:D33)</f>
        <v>0</v>
      </c>
      <c r="E34" s="72">
        <f t="shared" si="3"/>
        <v>11038000</v>
      </c>
      <c r="F34" s="73">
        <f t="shared" si="3"/>
        <v>11038000</v>
      </c>
      <c r="G34" s="73">
        <f t="shared" si="3"/>
        <v>1619560</v>
      </c>
      <c r="H34" s="73">
        <f t="shared" si="3"/>
        <v>4909007</v>
      </c>
      <c r="I34" s="73">
        <f t="shared" si="3"/>
        <v>970201</v>
      </c>
      <c r="J34" s="73">
        <f t="shared" si="3"/>
        <v>970201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970201</v>
      </c>
      <c r="X34" s="73">
        <f t="shared" si="3"/>
        <v>2759500</v>
      </c>
      <c r="Y34" s="73">
        <f t="shared" si="3"/>
        <v>-1789299</v>
      </c>
      <c r="Z34" s="170">
        <f>+IF(X34&lt;&gt;0,+(Y34/X34)*100,0)</f>
        <v>-64.84142054720058</v>
      </c>
      <c r="AA34" s="74">
        <f>SUM(AA29:AA33)</f>
        <v>11038000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1484548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20416882</v>
      </c>
      <c r="D38" s="155"/>
      <c r="E38" s="59">
        <v>19500000</v>
      </c>
      <c r="F38" s="60">
        <v>19500000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4875000</v>
      </c>
      <c r="Y38" s="60">
        <v>-4875000</v>
      </c>
      <c r="Z38" s="140">
        <v>-100</v>
      </c>
      <c r="AA38" s="62">
        <v>19500000</v>
      </c>
    </row>
    <row r="39" spans="1:27" ht="13.5">
      <c r="A39" s="250" t="s">
        <v>59</v>
      </c>
      <c r="B39" s="253"/>
      <c r="C39" s="168">
        <f aca="true" t="shared" si="4" ref="C39:Y39">SUM(C37:C38)</f>
        <v>21901430</v>
      </c>
      <c r="D39" s="168">
        <f>SUM(D37:D38)</f>
        <v>0</v>
      </c>
      <c r="E39" s="76">
        <f t="shared" si="4"/>
        <v>19500000</v>
      </c>
      <c r="F39" s="77">
        <f t="shared" si="4"/>
        <v>19500000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4875000</v>
      </c>
      <c r="Y39" s="77">
        <f t="shared" si="4"/>
        <v>-4875000</v>
      </c>
      <c r="Z39" s="212">
        <f>+IF(X39&lt;&gt;0,+(Y39/X39)*100,0)</f>
        <v>-100</v>
      </c>
      <c r="AA39" s="79">
        <f>SUM(AA37:AA38)</f>
        <v>19500000</v>
      </c>
    </row>
    <row r="40" spans="1:27" ht="13.5">
      <c r="A40" s="250" t="s">
        <v>167</v>
      </c>
      <c r="B40" s="251"/>
      <c r="C40" s="168">
        <f aca="true" t="shared" si="5" ref="C40:Y40">+C34+C39</f>
        <v>33855489</v>
      </c>
      <c r="D40" s="168">
        <f>+D34+D39</f>
        <v>0</v>
      </c>
      <c r="E40" s="72">
        <f t="shared" si="5"/>
        <v>30538000</v>
      </c>
      <c r="F40" s="73">
        <f t="shared" si="5"/>
        <v>30538000</v>
      </c>
      <c r="G40" s="73">
        <f t="shared" si="5"/>
        <v>1619560</v>
      </c>
      <c r="H40" s="73">
        <f t="shared" si="5"/>
        <v>4909007</v>
      </c>
      <c r="I40" s="73">
        <f t="shared" si="5"/>
        <v>970201</v>
      </c>
      <c r="J40" s="73">
        <f t="shared" si="5"/>
        <v>970201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970201</v>
      </c>
      <c r="X40" s="73">
        <f t="shared" si="5"/>
        <v>7634500</v>
      </c>
      <c r="Y40" s="73">
        <f t="shared" si="5"/>
        <v>-6664299</v>
      </c>
      <c r="Z40" s="170">
        <f>+IF(X40&lt;&gt;0,+(Y40/X40)*100,0)</f>
        <v>-87.2918855196804</v>
      </c>
      <c r="AA40" s="74">
        <f>+AA34+AA39</f>
        <v>30538000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3386531</v>
      </c>
      <c r="D42" s="257">
        <f>+D25-D40</f>
        <v>0</v>
      </c>
      <c r="E42" s="258">
        <f t="shared" si="6"/>
        <v>14005000</v>
      </c>
      <c r="F42" s="259">
        <f t="shared" si="6"/>
        <v>14005000</v>
      </c>
      <c r="G42" s="259">
        <f t="shared" si="6"/>
        <v>14884691</v>
      </c>
      <c r="H42" s="259">
        <f t="shared" si="6"/>
        <v>-4163187</v>
      </c>
      <c r="I42" s="259">
        <f t="shared" si="6"/>
        <v>4201546</v>
      </c>
      <c r="J42" s="259">
        <f t="shared" si="6"/>
        <v>4201546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4201546</v>
      </c>
      <c r="X42" s="259">
        <f t="shared" si="6"/>
        <v>3501250</v>
      </c>
      <c r="Y42" s="259">
        <f t="shared" si="6"/>
        <v>700296</v>
      </c>
      <c r="Z42" s="260">
        <f>+IF(X42&lt;&gt;0,+(Y42/X42)*100,0)</f>
        <v>20.00131381649411</v>
      </c>
      <c r="AA42" s="261">
        <f>+AA25-AA40</f>
        <v>14005000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3386531</v>
      </c>
      <c r="D45" s="155"/>
      <c r="E45" s="59">
        <v>14005000</v>
      </c>
      <c r="F45" s="60">
        <v>14005000</v>
      </c>
      <c r="G45" s="60">
        <v>14884691</v>
      </c>
      <c r="H45" s="60">
        <v>-4163187</v>
      </c>
      <c r="I45" s="60">
        <v>4201546</v>
      </c>
      <c r="J45" s="60">
        <v>4201546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4201546</v>
      </c>
      <c r="X45" s="60">
        <v>3501250</v>
      </c>
      <c r="Y45" s="60">
        <v>700296</v>
      </c>
      <c r="Z45" s="139">
        <v>20</v>
      </c>
      <c r="AA45" s="62">
        <v>14005000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3386531</v>
      </c>
      <c r="D48" s="217">
        <f>SUM(D45:D47)</f>
        <v>0</v>
      </c>
      <c r="E48" s="264">
        <f t="shared" si="7"/>
        <v>14005000</v>
      </c>
      <c r="F48" s="219">
        <f t="shared" si="7"/>
        <v>14005000</v>
      </c>
      <c r="G48" s="219">
        <f t="shared" si="7"/>
        <v>14884691</v>
      </c>
      <c r="H48" s="219">
        <f t="shared" si="7"/>
        <v>-4163187</v>
      </c>
      <c r="I48" s="219">
        <f t="shared" si="7"/>
        <v>4201546</v>
      </c>
      <c r="J48" s="219">
        <f t="shared" si="7"/>
        <v>4201546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4201546</v>
      </c>
      <c r="X48" s="219">
        <f t="shared" si="7"/>
        <v>3501250</v>
      </c>
      <c r="Y48" s="219">
        <f t="shared" si="7"/>
        <v>700296</v>
      </c>
      <c r="Z48" s="265">
        <f>+IF(X48&lt;&gt;0,+(Y48/X48)*100,0)</f>
        <v>20.00131381649411</v>
      </c>
      <c r="AA48" s="232">
        <f>SUM(AA45:AA47)</f>
        <v>14005000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2657816</v>
      </c>
      <c r="D6" s="155"/>
      <c r="E6" s="59">
        <v>9359880</v>
      </c>
      <c r="F6" s="60">
        <v>9359880</v>
      </c>
      <c r="G6" s="60">
        <v>585272</v>
      </c>
      <c r="H6" s="60">
        <v>776381</v>
      </c>
      <c r="I6" s="60">
        <v>99826</v>
      </c>
      <c r="J6" s="60">
        <v>1461479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1461479</v>
      </c>
      <c r="X6" s="60">
        <v>2340000</v>
      </c>
      <c r="Y6" s="60">
        <v>-878521</v>
      </c>
      <c r="Z6" s="140">
        <v>-37.54</v>
      </c>
      <c r="AA6" s="62">
        <v>9359880</v>
      </c>
    </row>
    <row r="7" spans="1:27" ht="13.5">
      <c r="A7" s="249" t="s">
        <v>178</v>
      </c>
      <c r="B7" s="182"/>
      <c r="C7" s="155">
        <v>46440000</v>
      </c>
      <c r="D7" s="155"/>
      <c r="E7" s="59">
        <v>48723000</v>
      </c>
      <c r="F7" s="60">
        <v>48723000</v>
      </c>
      <c r="G7" s="60">
        <v>19993000</v>
      </c>
      <c r="H7" s="60">
        <v>400000</v>
      </c>
      <c r="I7" s="60">
        <v>1056666</v>
      </c>
      <c r="J7" s="60">
        <v>21449666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21449666</v>
      </c>
      <c r="X7" s="60">
        <v>12180750</v>
      </c>
      <c r="Y7" s="60">
        <v>9268916</v>
      </c>
      <c r="Z7" s="140">
        <v>76.09</v>
      </c>
      <c r="AA7" s="62">
        <v>48723000</v>
      </c>
    </row>
    <row r="8" spans="1:27" ht="13.5">
      <c r="A8" s="249" t="s">
        <v>179</v>
      </c>
      <c r="B8" s="182"/>
      <c r="C8" s="155">
        <v>12450504</v>
      </c>
      <c r="D8" s="155"/>
      <c r="E8" s="59">
        <v>11440000</v>
      </c>
      <c r="F8" s="60">
        <v>11440000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2859999</v>
      </c>
      <c r="Y8" s="60">
        <v>-2859999</v>
      </c>
      <c r="Z8" s="140">
        <v>-100</v>
      </c>
      <c r="AA8" s="62">
        <v>11440000</v>
      </c>
    </row>
    <row r="9" spans="1:27" ht="13.5">
      <c r="A9" s="249" t="s">
        <v>180</v>
      </c>
      <c r="B9" s="182"/>
      <c r="C9" s="155">
        <v>305567</v>
      </c>
      <c r="D9" s="155"/>
      <c r="E9" s="59">
        <v>175000</v>
      </c>
      <c r="F9" s="60">
        <v>175000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43749</v>
      </c>
      <c r="Y9" s="60">
        <v>-43749</v>
      </c>
      <c r="Z9" s="140">
        <v>-100</v>
      </c>
      <c r="AA9" s="62">
        <v>175000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-51078728</v>
      </c>
      <c r="D12" s="155"/>
      <c r="E12" s="59">
        <v>-53991113</v>
      </c>
      <c r="F12" s="60">
        <v>-53991113</v>
      </c>
      <c r="G12" s="60">
        <v>-30479919</v>
      </c>
      <c r="H12" s="60">
        <v>-4640849</v>
      </c>
      <c r="I12" s="60">
        <v>-4720029</v>
      </c>
      <c r="J12" s="60">
        <v>-39840797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-39840797</v>
      </c>
      <c r="X12" s="60">
        <v>-13497777</v>
      </c>
      <c r="Y12" s="60">
        <v>-26343020</v>
      </c>
      <c r="Z12" s="140">
        <v>195.17</v>
      </c>
      <c r="AA12" s="62">
        <v>-53991113</v>
      </c>
    </row>
    <row r="13" spans="1:27" ht="13.5">
      <c r="A13" s="249" t="s">
        <v>40</v>
      </c>
      <c r="B13" s="182"/>
      <c r="C13" s="155">
        <v>-325887</v>
      </c>
      <c r="D13" s="155"/>
      <c r="E13" s="59"/>
      <c r="F13" s="60"/>
      <c r="G13" s="60"/>
      <c r="H13" s="60"/>
      <c r="I13" s="60">
        <v>-39858</v>
      </c>
      <c r="J13" s="60">
        <v>-39858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-39858</v>
      </c>
      <c r="X13" s="60"/>
      <c r="Y13" s="60">
        <v>-39858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-65810</v>
      </c>
      <c r="H14" s="60">
        <v>-14738</v>
      </c>
      <c r="I14" s="60"/>
      <c r="J14" s="60">
        <v>-80548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-80548</v>
      </c>
      <c r="X14" s="60"/>
      <c r="Y14" s="60">
        <v>-80548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10449272</v>
      </c>
      <c r="D15" s="168">
        <f>SUM(D6:D14)</f>
        <v>0</v>
      </c>
      <c r="E15" s="72">
        <f t="shared" si="0"/>
        <v>15706767</v>
      </c>
      <c r="F15" s="73">
        <f t="shared" si="0"/>
        <v>15706767</v>
      </c>
      <c r="G15" s="73">
        <f t="shared" si="0"/>
        <v>-9967457</v>
      </c>
      <c r="H15" s="73">
        <f t="shared" si="0"/>
        <v>-3479206</v>
      </c>
      <c r="I15" s="73">
        <f t="shared" si="0"/>
        <v>-3603395</v>
      </c>
      <c r="J15" s="73">
        <f t="shared" si="0"/>
        <v>-17050058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-17050058</v>
      </c>
      <c r="X15" s="73">
        <f t="shared" si="0"/>
        <v>3926721</v>
      </c>
      <c r="Y15" s="73">
        <f t="shared" si="0"/>
        <v>-20976779</v>
      </c>
      <c r="Z15" s="170">
        <f>+IF(X15&lt;&gt;0,+(Y15/X15)*100,0)</f>
        <v>-534.2059952820687</v>
      </c>
      <c r="AA15" s="74">
        <f>SUM(AA6:AA14)</f>
        <v>15706767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224938</v>
      </c>
      <c r="D19" s="155"/>
      <c r="E19" s="59">
        <v>575000</v>
      </c>
      <c r="F19" s="60">
        <v>575000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143751</v>
      </c>
      <c r="Y19" s="159">
        <v>-143751</v>
      </c>
      <c r="Z19" s="141">
        <v>-100</v>
      </c>
      <c r="AA19" s="225">
        <v>575000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24260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-6833029</v>
      </c>
      <c r="D24" s="155"/>
      <c r="E24" s="59">
        <v>-2470000</v>
      </c>
      <c r="F24" s="60">
        <v>-2470000</v>
      </c>
      <c r="G24" s="60">
        <v>-131580</v>
      </c>
      <c r="H24" s="60">
        <v>-8537</v>
      </c>
      <c r="I24" s="60">
        <v>-43612</v>
      </c>
      <c r="J24" s="60">
        <v>-183729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-183729</v>
      </c>
      <c r="X24" s="60">
        <v>-617499</v>
      </c>
      <c r="Y24" s="60">
        <v>433770</v>
      </c>
      <c r="Z24" s="140">
        <v>-70.25</v>
      </c>
      <c r="AA24" s="62">
        <v>-2470000</v>
      </c>
    </row>
    <row r="25" spans="1:27" ht="13.5">
      <c r="A25" s="250" t="s">
        <v>191</v>
      </c>
      <c r="B25" s="251"/>
      <c r="C25" s="168">
        <f aca="true" t="shared" si="1" ref="C25:Y25">SUM(C19:C24)</f>
        <v>-6583831</v>
      </c>
      <c r="D25" s="168">
        <f>SUM(D19:D24)</f>
        <v>0</v>
      </c>
      <c r="E25" s="72">
        <f t="shared" si="1"/>
        <v>-1895000</v>
      </c>
      <c r="F25" s="73">
        <f t="shared" si="1"/>
        <v>-1895000</v>
      </c>
      <c r="G25" s="73">
        <f t="shared" si="1"/>
        <v>-131580</v>
      </c>
      <c r="H25" s="73">
        <f t="shared" si="1"/>
        <v>-8537</v>
      </c>
      <c r="I25" s="73">
        <f t="shared" si="1"/>
        <v>-43612</v>
      </c>
      <c r="J25" s="73">
        <f t="shared" si="1"/>
        <v>-183729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-183729</v>
      </c>
      <c r="X25" s="73">
        <f t="shared" si="1"/>
        <v>-473748</v>
      </c>
      <c r="Y25" s="73">
        <f t="shared" si="1"/>
        <v>290019</v>
      </c>
      <c r="Z25" s="170">
        <f>+IF(X25&lt;&gt;0,+(Y25/X25)*100,0)</f>
        <v>-61.217989310772815</v>
      </c>
      <c r="AA25" s="74">
        <f>SUM(AA19:AA24)</f>
        <v>-1895000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>
        <v>-208271</v>
      </c>
      <c r="J30" s="60">
        <v>-208271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-208271</v>
      </c>
      <c r="X30" s="60"/>
      <c r="Y30" s="60">
        <v>-208271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-1035159</v>
      </c>
      <c r="D33" s="155"/>
      <c r="E33" s="59">
        <v>-610000</v>
      </c>
      <c r="F33" s="60">
        <v>-610000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-152499</v>
      </c>
      <c r="Y33" s="60">
        <v>152499</v>
      </c>
      <c r="Z33" s="140">
        <v>-100</v>
      </c>
      <c r="AA33" s="62">
        <v>-610000</v>
      </c>
    </row>
    <row r="34" spans="1:27" ht="13.5">
      <c r="A34" s="250" t="s">
        <v>197</v>
      </c>
      <c r="B34" s="251"/>
      <c r="C34" s="168">
        <f aca="true" t="shared" si="2" ref="C34:Y34">SUM(C29:C33)</f>
        <v>-1035159</v>
      </c>
      <c r="D34" s="168">
        <f>SUM(D29:D33)</f>
        <v>0</v>
      </c>
      <c r="E34" s="72">
        <f t="shared" si="2"/>
        <v>-610000</v>
      </c>
      <c r="F34" s="73">
        <f t="shared" si="2"/>
        <v>-610000</v>
      </c>
      <c r="G34" s="73">
        <f t="shared" si="2"/>
        <v>0</v>
      </c>
      <c r="H34" s="73">
        <f t="shared" si="2"/>
        <v>0</v>
      </c>
      <c r="I34" s="73">
        <f t="shared" si="2"/>
        <v>-208271</v>
      </c>
      <c r="J34" s="73">
        <f t="shared" si="2"/>
        <v>-208271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-208271</v>
      </c>
      <c r="X34" s="73">
        <f t="shared" si="2"/>
        <v>-152499</v>
      </c>
      <c r="Y34" s="73">
        <f t="shared" si="2"/>
        <v>-55772</v>
      </c>
      <c r="Z34" s="170">
        <f>+IF(X34&lt;&gt;0,+(Y34/X34)*100,0)</f>
        <v>36.572043095364556</v>
      </c>
      <c r="AA34" s="74">
        <f>SUM(AA29:AA33)</f>
        <v>-610000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2830282</v>
      </c>
      <c r="D36" s="153">
        <f>+D15+D25+D34</f>
        <v>0</v>
      </c>
      <c r="E36" s="99">
        <f t="shared" si="3"/>
        <v>13201767</v>
      </c>
      <c r="F36" s="100">
        <f t="shared" si="3"/>
        <v>13201767</v>
      </c>
      <c r="G36" s="100">
        <f t="shared" si="3"/>
        <v>-10099037</v>
      </c>
      <c r="H36" s="100">
        <f t="shared" si="3"/>
        <v>-3487743</v>
      </c>
      <c r="I36" s="100">
        <f t="shared" si="3"/>
        <v>-3855278</v>
      </c>
      <c r="J36" s="100">
        <f t="shared" si="3"/>
        <v>-17442058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-17442058</v>
      </c>
      <c r="X36" s="100">
        <f t="shared" si="3"/>
        <v>3300474</v>
      </c>
      <c r="Y36" s="100">
        <f t="shared" si="3"/>
        <v>-20742532</v>
      </c>
      <c r="Z36" s="137">
        <f>+IF(X36&lt;&gt;0,+(Y36/X36)*100,0)</f>
        <v>-628.4713044247584</v>
      </c>
      <c r="AA36" s="102">
        <f>+AA15+AA25+AA34</f>
        <v>13201767</v>
      </c>
    </row>
    <row r="37" spans="1:27" ht="13.5">
      <c r="A37" s="249" t="s">
        <v>199</v>
      </c>
      <c r="B37" s="182"/>
      <c r="C37" s="153">
        <v>2543350</v>
      </c>
      <c r="D37" s="153"/>
      <c r="E37" s="99">
        <v>2509873</v>
      </c>
      <c r="F37" s="100">
        <v>2509873</v>
      </c>
      <c r="G37" s="100">
        <v>-3190461</v>
      </c>
      <c r="H37" s="100">
        <v>-13289498</v>
      </c>
      <c r="I37" s="100">
        <v>-16777241</v>
      </c>
      <c r="J37" s="100">
        <v>-3190461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-3190461</v>
      </c>
      <c r="X37" s="100">
        <v>2509873</v>
      </c>
      <c r="Y37" s="100">
        <v>-5700334</v>
      </c>
      <c r="Z37" s="137">
        <v>-227.12</v>
      </c>
      <c r="AA37" s="102">
        <v>2509873</v>
      </c>
    </row>
    <row r="38" spans="1:27" ht="13.5">
      <c r="A38" s="269" t="s">
        <v>200</v>
      </c>
      <c r="B38" s="256"/>
      <c r="C38" s="257">
        <v>5373632</v>
      </c>
      <c r="D38" s="257"/>
      <c r="E38" s="258">
        <v>15711640</v>
      </c>
      <c r="F38" s="259">
        <v>15711640</v>
      </c>
      <c r="G38" s="259">
        <v>-13289498</v>
      </c>
      <c r="H38" s="259">
        <v>-16777241</v>
      </c>
      <c r="I38" s="259">
        <v>-20632519</v>
      </c>
      <c r="J38" s="259">
        <v>-20632519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-20632519</v>
      </c>
      <c r="X38" s="259">
        <v>5810347</v>
      </c>
      <c r="Y38" s="259">
        <v>-26442866</v>
      </c>
      <c r="Z38" s="260">
        <v>-455.1</v>
      </c>
      <c r="AA38" s="261">
        <v>15711640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6833028</v>
      </c>
      <c r="D5" s="200">
        <f t="shared" si="0"/>
        <v>0</v>
      </c>
      <c r="E5" s="106">
        <f t="shared" si="0"/>
        <v>2470000</v>
      </c>
      <c r="F5" s="106">
        <f t="shared" si="0"/>
        <v>2470000</v>
      </c>
      <c r="G5" s="106">
        <f t="shared" si="0"/>
        <v>131580</v>
      </c>
      <c r="H5" s="106">
        <f t="shared" si="0"/>
        <v>8537</v>
      </c>
      <c r="I5" s="106">
        <f t="shared" si="0"/>
        <v>49610</v>
      </c>
      <c r="J5" s="106">
        <f t="shared" si="0"/>
        <v>189727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189727</v>
      </c>
      <c r="X5" s="106">
        <f t="shared" si="0"/>
        <v>617500</v>
      </c>
      <c r="Y5" s="106">
        <f t="shared" si="0"/>
        <v>-427773</v>
      </c>
      <c r="Z5" s="201">
        <f>+IF(X5&lt;&gt;0,+(Y5/X5)*100,0)</f>
        <v>-69.27497975708502</v>
      </c>
      <c r="AA5" s="199">
        <f>SUM(AA11:AA18)</f>
        <v>2470000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6164434</v>
      </c>
      <c r="D9" s="156"/>
      <c r="E9" s="60"/>
      <c r="F9" s="60"/>
      <c r="G9" s="60">
        <v>131580</v>
      </c>
      <c r="H9" s="60"/>
      <c r="I9" s="60"/>
      <c r="J9" s="60">
        <v>131580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131580</v>
      </c>
      <c r="X9" s="60"/>
      <c r="Y9" s="60">
        <v>131580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250000</v>
      </c>
      <c r="Y10" s="60">
        <v>-250000</v>
      </c>
      <c r="Z10" s="140">
        <v>-100</v>
      </c>
      <c r="AA10" s="155">
        <v>1000000</v>
      </c>
    </row>
    <row r="11" spans="1:27" ht="13.5">
      <c r="A11" s="292" t="s">
        <v>209</v>
      </c>
      <c r="B11" s="142"/>
      <c r="C11" s="293">
        <f aca="true" t="shared" si="1" ref="C11:Y11">SUM(C6:C10)</f>
        <v>6164434</v>
      </c>
      <c r="D11" s="294">
        <f t="shared" si="1"/>
        <v>0</v>
      </c>
      <c r="E11" s="295">
        <f t="shared" si="1"/>
        <v>1000000</v>
      </c>
      <c r="F11" s="295">
        <f t="shared" si="1"/>
        <v>1000000</v>
      </c>
      <c r="G11" s="295">
        <f t="shared" si="1"/>
        <v>131580</v>
      </c>
      <c r="H11" s="295">
        <f t="shared" si="1"/>
        <v>0</v>
      </c>
      <c r="I11" s="295">
        <f t="shared" si="1"/>
        <v>0</v>
      </c>
      <c r="J11" s="295">
        <f t="shared" si="1"/>
        <v>131580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131580</v>
      </c>
      <c r="X11" s="295">
        <f t="shared" si="1"/>
        <v>250000</v>
      </c>
      <c r="Y11" s="295">
        <f t="shared" si="1"/>
        <v>-118420</v>
      </c>
      <c r="Z11" s="296">
        <f>+IF(X11&lt;&gt;0,+(Y11/X11)*100,0)</f>
        <v>-47.368</v>
      </c>
      <c r="AA11" s="297">
        <f>SUM(AA6:AA10)</f>
        <v>1000000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668594</v>
      </c>
      <c r="D15" s="156"/>
      <c r="E15" s="60">
        <v>1470000</v>
      </c>
      <c r="F15" s="60">
        <v>1470000</v>
      </c>
      <c r="G15" s="60"/>
      <c r="H15" s="60">
        <v>8537</v>
      </c>
      <c r="I15" s="60">
        <v>49610</v>
      </c>
      <c r="J15" s="60">
        <v>58147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58147</v>
      </c>
      <c r="X15" s="60">
        <v>367500</v>
      </c>
      <c r="Y15" s="60">
        <v>-309353</v>
      </c>
      <c r="Z15" s="140">
        <v>-84.18</v>
      </c>
      <c r="AA15" s="155">
        <v>1470000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6164434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131580</v>
      </c>
      <c r="H39" s="60">
        <f t="shared" si="4"/>
        <v>0</v>
      </c>
      <c r="I39" s="60">
        <f t="shared" si="4"/>
        <v>0</v>
      </c>
      <c r="J39" s="60">
        <f t="shared" si="4"/>
        <v>131580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131580</v>
      </c>
      <c r="X39" s="60">
        <f t="shared" si="4"/>
        <v>0</v>
      </c>
      <c r="Y39" s="60">
        <f t="shared" si="4"/>
        <v>131580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</v>
      </c>
      <c r="F40" s="60">
        <f t="shared" si="4"/>
        <v>1000000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250000</v>
      </c>
      <c r="Y40" s="60">
        <f t="shared" si="4"/>
        <v>-250000</v>
      </c>
      <c r="Z40" s="140">
        <f t="shared" si="5"/>
        <v>-100</v>
      </c>
      <c r="AA40" s="155">
        <f>AA10+AA25</f>
        <v>1000000</v>
      </c>
    </row>
    <row r="41" spans="1:27" ht="13.5">
      <c r="A41" s="292" t="s">
        <v>209</v>
      </c>
      <c r="B41" s="142"/>
      <c r="C41" s="293">
        <f aca="true" t="shared" si="6" ref="C41:Y41">SUM(C36:C40)</f>
        <v>6164434</v>
      </c>
      <c r="D41" s="294">
        <f t="shared" si="6"/>
        <v>0</v>
      </c>
      <c r="E41" s="295">
        <f t="shared" si="6"/>
        <v>1000000</v>
      </c>
      <c r="F41" s="295">
        <f t="shared" si="6"/>
        <v>1000000</v>
      </c>
      <c r="G41" s="295">
        <f t="shared" si="6"/>
        <v>131580</v>
      </c>
      <c r="H41" s="295">
        <f t="shared" si="6"/>
        <v>0</v>
      </c>
      <c r="I41" s="295">
        <f t="shared" si="6"/>
        <v>0</v>
      </c>
      <c r="J41" s="295">
        <f t="shared" si="6"/>
        <v>131580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131580</v>
      </c>
      <c r="X41" s="295">
        <f t="shared" si="6"/>
        <v>250000</v>
      </c>
      <c r="Y41" s="295">
        <f t="shared" si="6"/>
        <v>-118420</v>
      </c>
      <c r="Z41" s="296">
        <f t="shared" si="5"/>
        <v>-47.368</v>
      </c>
      <c r="AA41" s="297">
        <f>SUM(AA36:AA40)</f>
        <v>1000000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668594</v>
      </c>
      <c r="D45" s="129">
        <f t="shared" si="7"/>
        <v>0</v>
      </c>
      <c r="E45" s="54">
        <f t="shared" si="7"/>
        <v>1470000</v>
      </c>
      <c r="F45" s="54">
        <f t="shared" si="7"/>
        <v>1470000</v>
      </c>
      <c r="G45" s="54">
        <f t="shared" si="7"/>
        <v>0</v>
      </c>
      <c r="H45" s="54">
        <f t="shared" si="7"/>
        <v>8537</v>
      </c>
      <c r="I45" s="54">
        <f t="shared" si="7"/>
        <v>49610</v>
      </c>
      <c r="J45" s="54">
        <f t="shared" si="7"/>
        <v>58147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58147</v>
      </c>
      <c r="X45" s="54">
        <f t="shared" si="7"/>
        <v>367500</v>
      </c>
      <c r="Y45" s="54">
        <f t="shared" si="7"/>
        <v>-309353</v>
      </c>
      <c r="Z45" s="184">
        <f t="shared" si="5"/>
        <v>-84.17768707482993</v>
      </c>
      <c r="AA45" s="130">
        <f t="shared" si="8"/>
        <v>1470000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6833028</v>
      </c>
      <c r="D49" s="218">
        <f t="shared" si="9"/>
        <v>0</v>
      </c>
      <c r="E49" s="220">
        <f t="shared" si="9"/>
        <v>2470000</v>
      </c>
      <c r="F49" s="220">
        <f t="shared" si="9"/>
        <v>2470000</v>
      </c>
      <c r="G49" s="220">
        <f t="shared" si="9"/>
        <v>131580</v>
      </c>
      <c r="H49" s="220">
        <f t="shared" si="9"/>
        <v>8537</v>
      </c>
      <c r="I49" s="220">
        <f t="shared" si="9"/>
        <v>49610</v>
      </c>
      <c r="J49" s="220">
        <f t="shared" si="9"/>
        <v>189727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189727</v>
      </c>
      <c r="X49" s="220">
        <f t="shared" si="9"/>
        <v>617500</v>
      </c>
      <c r="Y49" s="220">
        <f t="shared" si="9"/>
        <v>-427773</v>
      </c>
      <c r="Z49" s="221">
        <f t="shared" si="5"/>
        <v>-69.27497975708502</v>
      </c>
      <c r="AA49" s="222">
        <f>SUM(AA41:AA48)</f>
        <v>2470000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1353000</v>
      </c>
      <c r="F51" s="54">
        <f t="shared" si="10"/>
        <v>1353000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338250</v>
      </c>
      <c r="Y51" s="54">
        <f t="shared" si="10"/>
        <v>-338250</v>
      </c>
      <c r="Z51" s="184">
        <f>+IF(X51&lt;&gt;0,+(Y51/X51)*100,0)</f>
        <v>-100</v>
      </c>
      <c r="AA51" s="130">
        <f>SUM(AA57:AA61)</f>
        <v>1353000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1353000</v>
      </c>
      <c r="F61" s="60">
        <v>1353000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338250</v>
      </c>
      <c r="Y61" s="60">
        <v>-338250</v>
      </c>
      <c r="Z61" s="140">
        <v>-100</v>
      </c>
      <c r="AA61" s="155">
        <v>1353000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1353000</v>
      </c>
      <c r="F66" s="275"/>
      <c r="G66" s="275">
        <v>45276</v>
      </c>
      <c r="H66" s="275">
        <v>90688</v>
      </c>
      <c r="I66" s="275">
        <v>69903</v>
      </c>
      <c r="J66" s="275">
        <v>205867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205867</v>
      </c>
      <c r="X66" s="275"/>
      <c r="Y66" s="275">
        <v>205867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1353000</v>
      </c>
      <c r="F69" s="220">
        <f t="shared" si="12"/>
        <v>0</v>
      </c>
      <c r="G69" s="220">
        <f t="shared" si="12"/>
        <v>45276</v>
      </c>
      <c r="H69" s="220">
        <f t="shared" si="12"/>
        <v>90688</v>
      </c>
      <c r="I69" s="220">
        <f t="shared" si="12"/>
        <v>69903</v>
      </c>
      <c r="J69" s="220">
        <f t="shared" si="12"/>
        <v>205867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205867</v>
      </c>
      <c r="X69" s="220">
        <f t="shared" si="12"/>
        <v>0</v>
      </c>
      <c r="Y69" s="220">
        <f t="shared" si="12"/>
        <v>205867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6164434</v>
      </c>
      <c r="D5" s="357">
        <f t="shared" si="0"/>
        <v>0</v>
      </c>
      <c r="E5" s="356">
        <f t="shared" si="0"/>
        <v>1000000</v>
      </c>
      <c r="F5" s="358">
        <f t="shared" si="0"/>
        <v>1000000</v>
      </c>
      <c r="G5" s="358">
        <f t="shared" si="0"/>
        <v>131580</v>
      </c>
      <c r="H5" s="356">
        <f t="shared" si="0"/>
        <v>0</v>
      </c>
      <c r="I5" s="356">
        <f t="shared" si="0"/>
        <v>0</v>
      </c>
      <c r="J5" s="358">
        <f t="shared" si="0"/>
        <v>131580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131580</v>
      </c>
      <c r="X5" s="356">
        <f t="shared" si="0"/>
        <v>250000</v>
      </c>
      <c r="Y5" s="358">
        <f t="shared" si="0"/>
        <v>-118420</v>
      </c>
      <c r="Z5" s="359">
        <f>+IF(X5&lt;&gt;0,+(Y5/X5)*100,0)</f>
        <v>-47.368</v>
      </c>
      <c r="AA5" s="360">
        <f>+AA6+AA8+AA11+AA13+AA15</f>
        <v>1000000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6164434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131580</v>
      </c>
      <c r="H13" s="275">
        <f t="shared" si="4"/>
        <v>0</v>
      </c>
      <c r="I13" s="275">
        <f t="shared" si="4"/>
        <v>0</v>
      </c>
      <c r="J13" s="342">
        <f t="shared" si="4"/>
        <v>131580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131580</v>
      </c>
      <c r="X13" s="275">
        <f t="shared" si="4"/>
        <v>0</v>
      </c>
      <c r="Y13" s="342">
        <f t="shared" si="4"/>
        <v>131580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6164434</v>
      </c>
      <c r="D14" s="340"/>
      <c r="E14" s="60"/>
      <c r="F14" s="59"/>
      <c r="G14" s="59">
        <v>131580</v>
      </c>
      <c r="H14" s="60"/>
      <c r="I14" s="60"/>
      <c r="J14" s="59">
        <v>131580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131580</v>
      </c>
      <c r="X14" s="60"/>
      <c r="Y14" s="59">
        <v>131580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</v>
      </c>
      <c r="Y15" s="59">
        <f t="shared" si="5"/>
        <v>-250000</v>
      </c>
      <c r="Z15" s="61">
        <f>+IF(X15&lt;&gt;0,+(Y15/X15)*100,0)</f>
        <v>-100</v>
      </c>
      <c r="AA15" s="62">
        <f>SUM(AA16:AA20)</f>
        <v>1000000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1000000</v>
      </c>
      <c r="F20" s="59">
        <v>1000000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250000</v>
      </c>
      <c r="Y20" s="59">
        <v>-250000</v>
      </c>
      <c r="Z20" s="61">
        <v>-100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668594</v>
      </c>
      <c r="D40" s="344">
        <f t="shared" si="9"/>
        <v>0</v>
      </c>
      <c r="E40" s="343">
        <f t="shared" si="9"/>
        <v>1470000</v>
      </c>
      <c r="F40" s="345">
        <f t="shared" si="9"/>
        <v>1470000</v>
      </c>
      <c r="G40" s="345">
        <f t="shared" si="9"/>
        <v>0</v>
      </c>
      <c r="H40" s="343">
        <f t="shared" si="9"/>
        <v>8537</v>
      </c>
      <c r="I40" s="343">
        <f t="shared" si="9"/>
        <v>49610</v>
      </c>
      <c r="J40" s="345">
        <f t="shared" si="9"/>
        <v>58147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58147</v>
      </c>
      <c r="X40" s="343">
        <f t="shared" si="9"/>
        <v>367500</v>
      </c>
      <c r="Y40" s="345">
        <f t="shared" si="9"/>
        <v>-309353</v>
      </c>
      <c r="Z40" s="336">
        <f>+IF(X40&lt;&gt;0,+(Y40/X40)*100,0)</f>
        <v>-84.17768707482993</v>
      </c>
      <c r="AA40" s="350">
        <f>SUM(AA41:AA49)</f>
        <v>1470000</v>
      </c>
    </row>
    <row r="41" spans="1:27" ht="13.5">
      <c r="A41" s="361" t="s">
        <v>247</v>
      </c>
      <c r="B41" s="142"/>
      <c r="C41" s="362"/>
      <c r="D41" s="363"/>
      <c r="E41" s="362">
        <v>170000</v>
      </c>
      <c r="F41" s="364">
        <v>170000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42500</v>
      </c>
      <c r="Y41" s="364">
        <v>-42500</v>
      </c>
      <c r="Z41" s="365">
        <v>-100</v>
      </c>
      <c r="AA41" s="366">
        <v>170000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100000</v>
      </c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25000</v>
      </c>
      <c r="Y44" s="53">
        <v>-25000</v>
      </c>
      <c r="Z44" s="94">
        <v>-100</v>
      </c>
      <c r="AA44" s="95">
        <v>100000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527348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141246</v>
      </c>
      <c r="D49" s="368"/>
      <c r="E49" s="54">
        <v>1200000</v>
      </c>
      <c r="F49" s="53">
        <v>1200000</v>
      </c>
      <c r="G49" s="53"/>
      <c r="H49" s="54">
        <v>8537</v>
      </c>
      <c r="I49" s="54">
        <v>49610</v>
      </c>
      <c r="J49" s="53">
        <v>58147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58147</v>
      </c>
      <c r="X49" s="54">
        <v>300000</v>
      </c>
      <c r="Y49" s="53">
        <v>-241853</v>
      </c>
      <c r="Z49" s="94">
        <v>-80.62</v>
      </c>
      <c r="AA49" s="95">
        <v>1200000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6833028</v>
      </c>
      <c r="D60" s="346">
        <f t="shared" si="14"/>
        <v>0</v>
      </c>
      <c r="E60" s="219">
        <f t="shared" si="14"/>
        <v>2470000</v>
      </c>
      <c r="F60" s="264">
        <f t="shared" si="14"/>
        <v>2470000</v>
      </c>
      <c r="G60" s="264">
        <f t="shared" si="14"/>
        <v>131580</v>
      </c>
      <c r="H60" s="219">
        <f t="shared" si="14"/>
        <v>8537</v>
      </c>
      <c r="I60" s="219">
        <f t="shared" si="14"/>
        <v>49610</v>
      </c>
      <c r="J60" s="264">
        <f t="shared" si="14"/>
        <v>189727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189727</v>
      </c>
      <c r="X60" s="219">
        <f t="shared" si="14"/>
        <v>617500</v>
      </c>
      <c r="Y60" s="264">
        <f t="shared" si="14"/>
        <v>-427773</v>
      </c>
      <c r="Z60" s="337">
        <f>+IF(X60&lt;&gt;0,+(Y60/X60)*100,0)</f>
        <v>-69.27497975708502</v>
      </c>
      <c r="AA60" s="232">
        <f>+AA57+AA54+AA51+AA40+AA37+AA34+AA22+AA5</f>
        <v>2470000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2013-11-05T10:22:23Z</dcterms:created>
  <dcterms:modified xsi:type="dcterms:W3CDTF">2013-11-05T10:22:27Z</dcterms:modified>
  <cp:category/>
  <cp:version/>
  <cp:contentType/>
  <cp:contentStatus/>
</cp:coreProperties>
</file>