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<sst xmlns="http://schemas.openxmlformats.org/spreadsheetml/2006/main" count="855" uniqueCount="302">
  <si>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Northern Cape: Frances Baard(DC9)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</si>
  <si>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</si>
  <si>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</si>
  <si>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</si>
  <si>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</si>
  <si>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</si>
  <si>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</si>
  <si>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</si>
  <si>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</si>
  <si>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</si>
  <si>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</si>
  <si>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</si>
  <si>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</si>
  <si>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</si>
  <si>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</si>
  <si>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</si>
  <si>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</si>
  <si>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</si>
  <si>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</si>
  <si>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</si>
  <si>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</si>
  <si>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</si>
  <si>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</si>
  <si>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</si>
  <si>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</si>
  <si>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</si>
  <si>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</si>
  <si>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</si>
  <si>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</si>
  <si>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</si>
  <si>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</si>
  <si>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</si>
  <si>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</si>
  <si>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</si>
  <si>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</si>
  <si>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</si>
  <si>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</si>
  <si>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</si>
  <si>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</si>
  <si>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</si>
  <si>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</si>
  <si>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</si>
  <si>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</si>
  <si>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</si>
  <si>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</si>
  <si>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</si>
  <si>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</si>
  <si>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</si>
  <si>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</si>
  <si>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</si>
  <si>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</si>
  <si>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</si>
  <si>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</si>
  <si>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</si>
  <si>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</si>
  <si>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</si>
  <si>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</si>
  <si>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</si>
  <si>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</si>
  <si>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</si>
  <si>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</si>
  <si>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</si>
  <si>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</si>
  <si>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</si>
  <si>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</si>
  <si>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</si>
  <si>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</si>
  <si>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</si>
  <si>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</si>
  <si>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</si>
  <si>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Frances Baard(DC9)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</si>
  <si>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</si>
  <si>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</si>
  <si>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</si>
  <si>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</si>
  <si>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</si>
  <si>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</si>
  <si>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</si>
  <si>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</si>
  <si>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</si>
  <si>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</si>
  <si>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</si>
  <si>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</si>
  <si>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</si>
  <si>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</si>
  <si>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</si>
  <si>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</si>
  <si>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</si>
  <si>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</si>
  <si>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</si>
  <si>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</si>
  <si>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</si>
  <si>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</si>
  <si>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</si>
  <si>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</si>
  <si>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</si>
  <si>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</si>
  <si>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</si>
  <si>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</si>
  <si>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</si>
  <si>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Frances Baard(DC9)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</si>
  <si>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</si>
  <si>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</si>
  <si>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</si>
  <si>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</si>
  <si>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</si>
  <si>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</si>
  <si>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</si>
  <si>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</si>
  <si>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</si>
  <si>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</si>
  <si>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</si>
  <si>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</si>
  <si>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</si>
  <si>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</si>
  <si>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</si>
  <si>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</si>
  <si>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</si>
  <si>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</si>
  <si>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</si>
  <si>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</si>
  <si>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</si>
  <si>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</si>
  <si>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</si>
  <si>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</si>
  <si>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</si>
  <si>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</si>
  <si>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</si>
  <si>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</si>
  <si>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Frances Baard(DC9)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</si>
  <si>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</si>
  <si>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</si>
  <si>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</si>
  <si>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</si>
  <si>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</si>
  <si>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</si>
  <si>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</si>
  <si>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</si>
  <si>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</si>
  <si>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</si>
  <si>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Frances Baard(DC9)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</si>
  <si>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</si>
  <si>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</si>
  <si>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</si>
  <si>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</si>
  <si>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</si>
  <si>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</si>
  <si>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</si>
  <si>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</si>
  <si>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</si>
  <si>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</si>
  <si>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</si>
  <si>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</si>
  <si>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</si>
  <si>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</si>
  <si>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</si>
  <si>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</si>
  <si>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</si>
  <si>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</si>
  <si>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</si>
  <si>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</si>
  <si>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</si>
  <si>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</si>
  <si>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</si>
  <si>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</si>
  <si>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</si>
  <si>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</si>
  <si>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</si>
  <si>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</si>
  <si>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</si>
  <si>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</si>
  <si>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</si>
  <si>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</si>
  <si>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</si>
  <si>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Frances Baard(DC9)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</si>
  <si>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</si>
  <si>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</si>
  <si>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</si>
  <si>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</si>
  <si>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</si>
  <si>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</si>
  <si>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</si>
  <si>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</si>
  <si>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</si>
  <si>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</si>
  <si>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</si>
  <si>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</si>
  <si>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</si>
  <si>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</si>
  <si>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</si>
  <si>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</si>
  <si>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</si>
  <si>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</si>
  <si>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</si>
  <si>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</si>
  <si>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</si>
  <si>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</si>
  <si>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</si>
  <si>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</si>
  <si>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</si>
  <si>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</si>
  <si>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Frances Baard(DC9)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</si>
  <si>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</si>
  <si>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</si>
  <si>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</si>
  <si>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</si>
  <si>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</si>
  <si>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</si>
  <si>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</si>
  <si>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</si>
  <si>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</si>
  <si>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</si>
  <si>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</si>
  <si>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</si>
  <si>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</si>
  <si>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</si>
  <si>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</si>
  <si>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</si>
  <si>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</si>
  <si>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</si>
  <si>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</si>
  <si>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</si>
  <si>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</si>
  <si>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</si>
  <si>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</si>
  <si>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</si>
  <si>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Frances Baard(DC9)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</si>
  <si>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</si>
  <si>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</si>
  <si>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</si>
  <si>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</si>
  <si>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</si>
  <si>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</si>
  <si>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</si>
  <si>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</si>
  <si>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</si>
  <si>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</si>
  <si>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</si>
  <si>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</si>
  <si>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</si>
  <si>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</si>
  <si>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</si>
  <si>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</si>
  <si>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</si>
  <si>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</si>
  <si>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</si>
  <si>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</si>
  <si>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</si>
  <si>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</si>
  <si>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</si>
  <si>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</si>
  <si>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</si>
  <si>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</si>
  <si>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</si>
  <si>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</si>
  <si>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</si>
  <si>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</si>
  <si>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</si>
  <si>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</si>
  <si>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</si>
  <si>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</si>
  <si>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</si>
  <si>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Frances Baard(DC9)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</si>
  <si>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</si>
  <si>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</si>
  <si>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Northern Cape: Frances Baard(DC9)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</si>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</sst>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5672199</v>
      </c>
      <c r="C7" s="19">
        <v>0</v>
      </c>
      <c r="D7" s="59">
        <v>4619200</v>
      </c>
      <c r="E7" s="60">
        <v>4619200</v>
      </c>
      <c r="F7" s="60">
        <v>170826</v>
      </c>
      <c r="G7" s="60">
        <v>453681</v>
      </c>
      <c r="H7" s="60">
        <v>511288</v>
      </c>
      <c r="I7" s="60">
        <v>1135795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1135795</v>
      </c>
      <c r="W7" s="60">
        <v>1154800</v>
      </c>
      <c r="X7" s="60">
        <v>-19005</v>
      </c>
      <c r="Y7" s="61">
        <v>-1.65</v>
      </c>
      <c r="Z7" s="62">
        <v>4619200</v>
      </c>
    </row>
    <row r="8" spans="1:26" ht="13.5">
      <c r="A8" s="58" t="s">
        <v>34</v>
      </c>
      <c r="B8" s="19">
        <v>94578831</v>
      </c>
      <c r="C8" s="19">
        <v>0</v>
      </c>
      <c r="D8" s="59">
        <v>93815000</v>
      </c>
      <c r="E8" s="60">
        <v>93815000</v>
      </c>
      <c r="F8" s="60">
        <v>37612775</v>
      </c>
      <c r="G8" s="60">
        <v>-7014548</v>
      </c>
      <c r="H8" s="60">
        <v>882626</v>
      </c>
      <c r="I8" s="60">
        <v>31480853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31480853</v>
      </c>
      <c r="W8" s="60">
        <v>23453750</v>
      </c>
      <c r="X8" s="60">
        <v>8027103</v>
      </c>
      <c r="Y8" s="61">
        <v>34.23</v>
      </c>
      <c r="Z8" s="62">
        <v>93815000</v>
      </c>
    </row>
    <row r="9" spans="1:26" ht="13.5">
      <c r="A9" s="58" t="s">
        <v>35</v>
      </c>
      <c r="B9" s="19">
        <v>1778669</v>
      </c>
      <c r="C9" s="19">
        <v>0</v>
      </c>
      <c r="D9" s="59">
        <v>1045210</v>
      </c>
      <c r="E9" s="60">
        <v>1045210</v>
      </c>
      <c r="F9" s="60">
        <v>11842</v>
      </c>
      <c r="G9" s="60">
        <v>23183</v>
      </c>
      <c r="H9" s="60">
        <v>9906</v>
      </c>
      <c r="I9" s="60">
        <v>44931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44931</v>
      </c>
      <c r="W9" s="60">
        <v>261303</v>
      </c>
      <c r="X9" s="60">
        <v>-216372</v>
      </c>
      <c r="Y9" s="61">
        <v>-82.81</v>
      </c>
      <c r="Z9" s="62">
        <v>1045210</v>
      </c>
    </row>
    <row r="10" spans="1:26" ht="25.5">
      <c r="A10" s="63" t="s">
        <v>277</v>
      </c>
      <c r="B10" s="64">
        <f>SUM(B5:B9)</f>
        <v>102029699</v>
      </c>
      <c r="C10" s="64">
        <f>SUM(C5:C9)</f>
        <v>0</v>
      </c>
      <c r="D10" s="65">
        <f aca="true" t="shared" si="0" ref="D10:Z10">SUM(D5:D9)</f>
        <v>99479410</v>
      </c>
      <c r="E10" s="66">
        <f t="shared" si="0"/>
        <v>99479410</v>
      </c>
      <c r="F10" s="66">
        <f t="shared" si="0"/>
        <v>37795443</v>
      </c>
      <c r="G10" s="66">
        <f t="shared" si="0"/>
        <v>-6537684</v>
      </c>
      <c r="H10" s="66">
        <f t="shared" si="0"/>
        <v>1403820</v>
      </c>
      <c r="I10" s="66">
        <f t="shared" si="0"/>
        <v>32661579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32661579</v>
      </c>
      <c r="W10" s="66">
        <f t="shared" si="0"/>
        <v>24869853</v>
      </c>
      <c r="X10" s="66">
        <f t="shared" si="0"/>
        <v>7791726</v>
      </c>
      <c r="Y10" s="67">
        <f>+IF(W10&lt;&gt;0,(X10/W10)*100,0)</f>
        <v>31.33000424248587</v>
      </c>
      <c r="Z10" s="68">
        <f t="shared" si="0"/>
        <v>99479410</v>
      </c>
    </row>
    <row r="11" spans="1:26" ht="13.5">
      <c r="A11" s="58" t="s">
        <v>37</v>
      </c>
      <c r="B11" s="19">
        <v>39427229</v>
      </c>
      <c r="C11" s="19">
        <v>0</v>
      </c>
      <c r="D11" s="59">
        <v>47498130</v>
      </c>
      <c r="E11" s="60">
        <v>47498130</v>
      </c>
      <c r="F11" s="60">
        <v>3102449</v>
      </c>
      <c r="G11" s="60">
        <v>2998571</v>
      </c>
      <c r="H11" s="60">
        <v>3102112</v>
      </c>
      <c r="I11" s="60">
        <v>9203132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9203132</v>
      </c>
      <c r="W11" s="60">
        <v>11874533</v>
      </c>
      <c r="X11" s="60">
        <v>-2671401</v>
      </c>
      <c r="Y11" s="61">
        <v>-22.5</v>
      </c>
      <c r="Z11" s="62">
        <v>47498130</v>
      </c>
    </row>
    <row r="12" spans="1:26" ht="13.5">
      <c r="A12" s="58" t="s">
        <v>38</v>
      </c>
      <c r="B12" s="19">
        <v>5160197</v>
      </c>
      <c r="C12" s="19">
        <v>0</v>
      </c>
      <c r="D12" s="59">
        <v>5678840</v>
      </c>
      <c r="E12" s="60">
        <v>5678840</v>
      </c>
      <c r="F12" s="60">
        <v>437162</v>
      </c>
      <c r="G12" s="60">
        <v>428961</v>
      </c>
      <c r="H12" s="60">
        <v>418300</v>
      </c>
      <c r="I12" s="60">
        <v>1284423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1284423</v>
      </c>
      <c r="W12" s="60">
        <v>1419710</v>
      </c>
      <c r="X12" s="60">
        <v>-135287</v>
      </c>
      <c r="Y12" s="61">
        <v>-9.53</v>
      </c>
      <c r="Z12" s="62">
        <v>5678840</v>
      </c>
    </row>
    <row r="13" spans="1:26" ht="13.5">
      <c r="A13" s="58" t="s">
        <v>278</v>
      </c>
      <c r="B13" s="19">
        <v>4118564</v>
      </c>
      <c r="C13" s="19">
        <v>0</v>
      </c>
      <c r="D13" s="59">
        <v>5050000</v>
      </c>
      <c r="E13" s="60">
        <v>5050000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1262500</v>
      </c>
      <c r="X13" s="60">
        <v>-1262500</v>
      </c>
      <c r="Y13" s="61">
        <v>-100</v>
      </c>
      <c r="Z13" s="62">
        <v>5050000</v>
      </c>
    </row>
    <row r="14" spans="1:26" ht="13.5">
      <c r="A14" s="58" t="s">
        <v>40</v>
      </c>
      <c r="B14" s="19">
        <v>2317815</v>
      </c>
      <c r="C14" s="19">
        <v>0</v>
      </c>
      <c r="D14" s="59">
        <v>2215200</v>
      </c>
      <c r="E14" s="60">
        <v>2215200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553800</v>
      </c>
      <c r="X14" s="60">
        <v>-553800</v>
      </c>
      <c r="Y14" s="61">
        <v>-100</v>
      </c>
      <c r="Z14" s="62">
        <v>2215200</v>
      </c>
    </row>
    <row r="15" spans="1:26" ht="13.5">
      <c r="A15" s="58" t="s">
        <v>41</v>
      </c>
      <c r="B15" s="19">
        <v>2560508</v>
      </c>
      <c r="C15" s="19">
        <v>0</v>
      </c>
      <c r="D15" s="59">
        <v>3983410</v>
      </c>
      <c r="E15" s="60">
        <v>3983410</v>
      </c>
      <c r="F15" s="60">
        <v>114396</v>
      </c>
      <c r="G15" s="60">
        <v>350670</v>
      </c>
      <c r="H15" s="60">
        <v>364304</v>
      </c>
      <c r="I15" s="60">
        <v>829370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829370</v>
      </c>
      <c r="W15" s="60">
        <v>995853</v>
      </c>
      <c r="X15" s="60">
        <v>-166483</v>
      </c>
      <c r="Y15" s="61">
        <v>-16.72</v>
      </c>
      <c r="Z15" s="62">
        <v>3983410</v>
      </c>
    </row>
    <row r="16" spans="1:26" ht="13.5">
      <c r="A16" s="69" t="s">
        <v>42</v>
      </c>
      <c r="B16" s="19">
        <v>35342225</v>
      </c>
      <c r="C16" s="19">
        <v>0</v>
      </c>
      <c r="D16" s="59">
        <v>42937480</v>
      </c>
      <c r="E16" s="60">
        <v>42937480</v>
      </c>
      <c r="F16" s="60">
        <v>447262</v>
      </c>
      <c r="G16" s="60">
        <v>955132</v>
      </c>
      <c r="H16" s="60">
        <v>2776650</v>
      </c>
      <c r="I16" s="60">
        <v>4179044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4179044</v>
      </c>
      <c r="W16" s="60">
        <v>10734370</v>
      </c>
      <c r="X16" s="60">
        <v>-6555326</v>
      </c>
      <c r="Y16" s="61">
        <v>-61.07</v>
      </c>
      <c r="Z16" s="62">
        <v>42937480</v>
      </c>
    </row>
    <row r="17" spans="1:26" ht="13.5">
      <c r="A17" s="58" t="s">
        <v>43</v>
      </c>
      <c r="B17" s="19">
        <v>10919070</v>
      </c>
      <c r="C17" s="19">
        <v>0</v>
      </c>
      <c r="D17" s="59">
        <v>13797730</v>
      </c>
      <c r="E17" s="60">
        <v>13797730</v>
      </c>
      <c r="F17" s="60">
        <v>488614</v>
      </c>
      <c r="G17" s="60">
        <v>638906</v>
      </c>
      <c r="H17" s="60">
        <v>900685</v>
      </c>
      <c r="I17" s="60">
        <v>2028205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2028205</v>
      </c>
      <c r="W17" s="60">
        <v>3449433</v>
      </c>
      <c r="X17" s="60">
        <v>-1421228</v>
      </c>
      <c r="Y17" s="61">
        <v>-41.2</v>
      </c>
      <c r="Z17" s="62">
        <v>13797730</v>
      </c>
    </row>
    <row r="18" spans="1:26" ht="13.5">
      <c r="A18" s="70" t="s">
        <v>44</v>
      </c>
      <c r="B18" s="71">
        <f>SUM(B11:B17)</f>
        <v>99845608</v>
      </c>
      <c r="C18" s="71">
        <f>SUM(C11:C17)</f>
        <v>0</v>
      </c>
      <c r="D18" s="72">
        <f aca="true" t="shared" si="1" ref="D18:Z18">SUM(D11:D17)</f>
        <v>121160790</v>
      </c>
      <c r="E18" s="73">
        <f t="shared" si="1"/>
        <v>121160790</v>
      </c>
      <c r="F18" s="73">
        <f t="shared" si="1"/>
        <v>4589883</v>
      </c>
      <c r="G18" s="73">
        <f t="shared" si="1"/>
        <v>5372240</v>
      </c>
      <c r="H18" s="73">
        <f t="shared" si="1"/>
        <v>7562051</v>
      </c>
      <c r="I18" s="73">
        <f t="shared" si="1"/>
        <v>17524174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17524174</v>
      </c>
      <c r="W18" s="73">
        <f t="shared" si="1"/>
        <v>30290199</v>
      </c>
      <c r="X18" s="73">
        <f t="shared" si="1"/>
        <v>-12766025</v>
      </c>
      <c r="Y18" s="67">
        <f>+IF(W18&lt;&gt;0,(X18/W18)*100,0)</f>
        <v>-42.145728392210295</v>
      </c>
      <c r="Z18" s="74">
        <f t="shared" si="1"/>
        <v>121160790</v>
      </c>
    </row>
    <row r="19" spans="1:26" ht="13.5">
      <c r="A19" s="70" t="s">
        <v>45</v>
      </c>
      <c r="B19" s="75">
        <f>+B10-B18</f>
        <v>2184091</v>
      </c>
      <c r="C19" s="75">
        <f>+C10-C18</f>
        <v>0</v>
      </c>
      <c r="D19" s="76">
        <f aca="true" t="shared" si="2" ref="D19:Z19">+D10-D18</f>
        <v>-21681380</v>
      </c>
      <c r="E19" s="77">
        <f t="shared" si="2"/>
        <v>-21681380</v>
      </c>
      <c r="F19" s="77">
        <f t="shared" si="2"/>
        <v>33205560</v>
      </c>
      <c r="G19" s="77">
        <f t="shared" si="2"/>
        <v>-11909924</v>
      </c>
      <c r="H19" s="77">
        <f t="shared" si="2"/>
        <v>-6158231</v>
      </c>
      <c r="I19" s="77">
        <f t="shared" si="2"/>
        <v>15137405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15137405</v>
      </c>
      <c r="W19" s="77">
        <f>IF(E10=E18,0,W10-W18)</f>
        <v>-5420346</v>
      </c>
      <c r="X19" s="77">
        <f t="shared" si="2"/>
        <v>20557751</v>
      </c>
      <c r="Y19" s="78">
        <f>+IF(W19&lt;&gt;0,(X19/W19)*100,0)</f>
        <v>-379.2700871863162</v>
      </c>
      <c r="Z19" s="79">
        <f t="shared" si="2"/>
        <v>-21681380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2184091</v>
      </c>
      <c r="C22" s="86">
        <f>SUM(C19:C21)</f>
        <v>0</v>
      </c>
      <c r="D22" s="87">
        <f aca="true" t="shared" si="3" ref="D22:Z22">SUM(D19:D21)</f>
        <v>-21681380</v>
      </c>
      <c r="E22" s="88">
        <f t="shared" si="3"/>
        <v>-21681380</v>
      </c>
      <c r="F22" s="88">
        <f t="shared" si="3"/>
        <v>33205560</v>
      </c>
      <c r="G22" s="88">
        <f t="shared" si="3"/>
        <v>-11909924</v>
      </c>
      <c r="H22" s="88">
        <f t="shared" si="3"/>
        <v>-6158231</v>
      </c>
      <c r="I22" s="88">
        <f t="shared" si="3"/>
        <v>15137405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15137405</v>
      </c>
      <c r="W22" s="88">
        <f t="shared" si="3"/>
        <v>-5420346</v>
      </c>
      <c r="X22" s="88">
        <f t="shared" si="3"/>
        <v>20557751</v>
      </c>
      <c r="Y22" s="89">
        <f>+IF(W22&lt;&gt;0,(X22/W22)*100,0)</f>
        <v>-379.2700871863162</v>
      </c>
      <c r="Z22" s="90">
        <f t="shared" si="3"/>
        <v>-21681380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2184091</v>
      </c>
      <c r="C24" s="75">
        <f>SUM(C22:C23)</f>
        <v>0</v>
      </c>
      <c r="D24" s="76">
        <f aca="true" t="shared" si="4" ref="D24:Z24">SUM(D22:D23)</f>
        <v>-21681380</v>
      </c>
      <c r="E24" s="77">
        <f t="shared" si="4"/>
        <v>-21681380</v>
      </c>
      <c r="F24" s="77">
        <f t="shared" si="4"/>
        <v>33205560</v>
      </c>
      <c r="G24" s="77">
        <f t="shared" si="4"/>
        <v>-11909924</v>
      </c>
      <c r="H24" s="77">
        <f t="shared" si="4"/>
        <v>-6158231</v>
      </c>
      <c r="I24" s="77">
        <f t="shared" si="4"/>
        <v>15137405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15137405</v>
      </c>
      <c r="W24" s="77">
        <f t="shared" si="4"/>
        <v>-5420346</v>
      </c>
      <c r="X24" s="77">
        <f t="shared" si="4"/>
        <v>20557751</v>
      </c>
      <c r="Y24" s="78">
        <f>+IF(W24&lt;&gt;0,(X24/W24)*100,0)</f>
        <v>-379.2700871863162</v>
      </c>
      <c r="Z24" s="79">
        <f t="shared" si="4"/>
        <v>-21681380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5952740</v>
      </c>
      <c r="C27" s="22">
        <v>0</v>
      </c>
      <c r="D27" s="99">
        <v>4289690</v>
      </c>
      <c r="E27" s="100">
        <v>4289690</v>
      </c>
      <c r="F27" s="100">
        <v>12846</v>
      </c>
      <c r="G27" s="100">
        <v>33904</v>
      </c>
      <c r="H27" s="100">
        <v>305045</v>
      </c>
      <c r="I27" s="100">
        <v>351795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351795</v>
      </c>
      <c r="W27" s="100">
        <v>1072423</v>
      </c>
      <c r="X27" s="100">
        <v>-720628</v>
      </c>
      <c r="Y27" s="101">
        <v>-67.2</v>
      </c>
      <c r="Z27" s="102">
        <v>4289690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5952740</v>
      </c>
      <c r="C31" s="19">
        <v>0</v>
      </c>
      <c r="D31" s="59">
        <v>4289690</v>
      </c>
      <c r="E31" s="60">
        <v>4289690</v>
      </c>
      <c r="F31" s="60">
        <v>12846</v>
      </c>
      <c r="G31" s="60">
        <v>33904</v>
      </c>
      <c r="H31" s="60">
        <v>305045</v>
      </c>
      <c r="I31" s="60">
        <v>351795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351795</v>
      </c>
      <c r="W31" s="60">
        <v>1072423</v>
      </c>
      <c r="X31" s="60">
        <v>-720628</v>
      </c>
      <c r="Y31" s="61">
        <v>-67.2</v>
      </c>
      <c r="Z31" s="62">
        <v>4289690</v>
      </c>
    </row>
    <row r="32" spans="1:26" ht="13.5">
      <c r="A32" s="70" t="s">
        <v>54</v>
      </c>
      <c r="B32" s="22">
        <f>SUM(B28:B31)</f>
        <v>5952740</v>
      </c>
      <c r="C32" s="22">
        <f>SUM(C28:C31)</f>
        <v>0</v>
      </c>
      <c r="D32" s="99">
        <f aca="true" t="shared" si="5" ref="D32:Z32">SUM(D28:D31)</f>
        <v>4289690</v>
      </c>
      <c r="E32" s="100">
        <f t="shared" si="5"/>
        <v>4289690</v>
      </c>
      <c r="F32" s="100">
        <f t="shared" si="5"/>
        <v>12846</v>
      </c>
      <c r="G32" s="100">
        <f t="shared" si="5"/>
        <v>33904</v>
      </c>
      <c r="H32" s="100">
        <f t="shared" si="5"/>
        <v>305045</v>
      </c>
      <c r="I32" s="100">
        <f t="shared" si="5"/>
        <v>351795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351795</v>
      </c>
      <c r="W32" s="100">
        <f t="shared" si="5"/>
        <v>1072423</v>
      </c>
      <c r="X32" s="100">
        <f t="shared" si="5"/>
        <v>-720628</v>
      </c>
      <c r="Y32" s="101">
        <f>+IF(W32&lt;&gt;0,(X32/W32)*100,0)</f>
        <v>-67.19624625730705</v>
      </c>
      <c r="Z32" s="102">
        <f t="shared" si="5"/>
        <v>4289690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91122359</v>
      </c>
      <c r="C35" s="19">
        <v>0</v>
      </c>
      <c r="D35" s="59">
        <v>61659341</v>
      </c>
      <c r="E35" s="60">
        <v>61659341</v>
      </c>
      <c r="F35" s="60">
        <v>117482221</v>
      </c>
      <c r="G35" s="60">
        <v>112173736</v>
      </c>
      <c r="H35" s="60">
        <v>106457745</v>
      </c>
      <c r="I35" s="60">
        <v>106457745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106457745</v>
      </c>
      <c r="W35" s="60">
        <v>15414835</v>
      </c>
      <c r="X35" s="60">
        <v>91042910</v>
      </c>
      <c r="Y35" s="61">
        <v>590.62</v>
      </c>
      <c r="Z35" s="62">
        <v>61659341</v>
      </c>
    </row>
    <row r="36" spans="1:26" ht="13.5">
      <c r="A36" s="58" t="s">
        <v>57</v>
      </c>
      <c r="B36" s="19">
        <v>58276458</v>
      </c>
      <c r="C36" s="19">
        <v>0</v>
      </c>
      <c r="D36" s="59">
        <v>53249704</v>
      </c>
      <c r="E36" s="60">
        <v>53249704</v>
      </c>
      <c r="F36" s="60">
        <v>53175932</v>
      </c>
      <c r="G36" s="60">
        <v>52271946</v>
      </c>
      <c r="H36" s="60">
        <v>63291424</v>
      </c>
      <c r="I36" s="60">
        <v>63291424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63291424</v>
      </c>
      <c r="W36" s="60">
        <v>13312426</v>
      </c>
      <c r="X36" s="60">
        <v>49978998</v>
      </c>
      <c r="Y36" s="61">
        <v>375.43</v>
      </c>
      <c r="Z36" s="62">
        <v>53249704</v>
      </c>
    </row>
    <row r="37" spans="1:26" ht="13.5">
      <c r="A37" s="58" t="s">
        <v>58</v>
      </c>
      <c r="B37" s="19">
        <v>12593836</v>
      </c>
      <c r="C37" s="19">
        <v>0</v>
      </c>
      <c r="D37" s="59">
        <v>10665191</v>
      </c>
      <c r="E37" s="60">
        <v>10665191</v>
      </c>
      <c r="F37" s="60">
        <v>10483140</v>
      </c>
      <c r="G37" s="60">
        <v>17059499</v>
      </c>
      <c r="H37" s="60">
        <v>17893510</v>
      </c>
      <c r="I37" s="60">
        <v>17893510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17893510</v>
      </c>
      <c r="W37" s="60">
        <v>2666298</v>
      </c>
      <c r="X37" s="60">
        <v>15227212</v>
      </c>
      <c r="Y37" s="61">
        <v>571.1</v>
      </c>
      <c r="Z37" s="62">
        <v>10665191</v>
      </c>
    </row>
    <row r="38" spans="1:26" ht="13.5">
      <c r="A38" s="58" t="s">
        <v>59</v>
      </c>
      <c r="B38" s="19">
        <v>33042415</v>
      </c>
      <c r="C38" s="19">
        <v>0</v>
      </c>
      <c r="D38" s="59">
        <v>26441733</v>
      </c>
      <c r="E38" s="60">
        <v>26441733</v>
      </c>
      <c r="F38" s="60">
        <v>33042415</v>
      </c>
      <c r="G38" s="60">
        <v>33042415</v>
      </c>
      <c r="H38" s="60">
        <v>33042415</v>
      </c>
      <c r="I38" s="60">
        <v>33042415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33042415</v>
      </c>
      <c r="W38" s="60">
        <v>6610433</v>
      </c>
      <c r="X38" s="60">
        <v>26431982</v>
      </c>
      <c r="Y38" s="61">
        <v>399.85</v>
      </c>
      <c r="Z38" s="62">
        <v>26441733</v>
      </c>
    </row>
    <row r="39" spans="1:26" ht="13.5">
      <c r="A39" s="58" t="s">
        <v>60</v>
      </c>
      <c r="B39" s="19">
        <v>103762566</v>
      </c>
      <c r="C39" s="19">
        <v>0</v>
      </c>
      <c r="D39" s="59">
        <v>77802121</v>
      </c>
      <c r="E39" s="60">
        <v>77802121</v>
      </c>
      <c r="F39" s="60">
        <v>127132598</v>
      </c>
      <c r="G39" s="60">
        <v>114343768</v>
      </c>
      <c r="H39" s="60">
        <v>118813244</v>
      </c>
      <c r="I39" s="60">
        <v>118813244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118813244</v>
      </c>
      <c r="W39" s="60">
        <v>19450530</v>
      </c>
      <c r="X39" s="60">
        <v>99362714</v>
      </c>
      <c r="Y39" s="61">
        <v>510.85</v>
      </c>
      <c r="Z39" s="62">
        <v>77802121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4540992</v>
      </c>
      <c r="C42" s="19">
        <v>0</v>
      </c>
      <c r="D42" s="59">
        <v>-11891462</v>
      </c>
      <c r="E42" s="60">
        <v>-11891462</v>
      </c>
      <c r="F42" s="60">
        <v>31250928</v>
      </c>
      <c r="G42" s="60">
        <v>-4532944</v>
      </c>
      <c r="H42" s="60">
        <v>-6045707</v>
      </c>
      <c r="I42" s="60">
        <v>20672277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20672277</v>
      </c>
      <c r="W42" s="60">
        <v>9879435</v>
      </c>
      <c r="X42" s="60">
        <v>10792842</v>
      </c>
      <c r="Y42" s="61">
        <v>109.25</v>
      </c>
      <c r="Z42" s="62">
        <v>-11891462</v>
      </c>
    </row>
    <row r="43" spans="1:26" ht="13.5">
      <c r="A43" s="58" t="s">
        <v>63</v>
      </c>
      <c r="B43" s="19">
        <v>-5857809</v>
      </c>
      <c r="C43" s="19">
        <v>0</v>
      </c>
      <c r="D43" s="59">
        <v>-3860721</v>
      </c>
      <c r="E43" s="60">
        <v>-3860721</v>
      </c>
      <c r="F43" s="60">
        <v>-255526</v>
      </c>
      <c r="G43" s="60">
        <v>-373090</v>
      </c>
      <c r="H43" s="60">
        <v>-345969</v>
      </c>
      <c r="I43" s="60">
        <v>-974585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-974585</v>
      </c>
      <c r="W43" s="60">
        <v>-289000</v>
      </c>
      <c r="X43" s="60">
        <v>-685585</v>
      </c>
      <c r="Y43" s="61">
        <v>237.23</v>
      </c>
      <c r="Z43" s="62">
        <v>-3860721</v>
      </c>
    </row>
    <row r="44" spans="1:26" ht="13.5">
      <c r="A44" s="58" t="s">
        <v>64</v>
      </c>
      <c r="B44" s="19">
        <v>-1333194</v>
      </c>
      <c r="C44" s="19">
        <v>0</v>
      </c>
      <c r="D44" s="59">
        <v>-1605705</v>
      </c>
      <c r="E44" s="60">
        <v>-1605705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-1605705</v>
      </c>
    </row>
    <row r="45" spans="1:26" ht="13.5">
      <c r="A45" s="70" t="s">
        <v>65</v>
      </c>
      <c r="B45" s="22">
        <v>83564153</v>
      </c>
      <c r="C45" s="22">
        <v>0</v>
      </c>
      <c r="D45" s="99">
        <v>59959509</v>
      </c>
      <c r="E45" s="100">
        <v>59959509</v>
      </c>
      <c r="F45" s="100">
        <v>114559556</v>
      </c>
      <c r="G45" s="100">
        <v>109653522</v>
      </c>
      <c r="H45" s="100">
        <v>103261846</v>
      </c>
      <c r="I45" s="100">
        <v>103261846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103261846</v>
      </c>
      <c r="W45" s="100">
        <v>86907832</v>
      </c>
      <c r="X45" s="100">
        <v>16354014</v>
      </c>
      <c r="Y45" s="101">
        <v>18.82</v>
      </c>
      <c r="Z45" s="102">
        <v>59959509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2652224</v>
      </c>
      <c r="C49" s="52">
        <v>0</v>
      </c>
      <c r="D49" s="129">
        <v>131910</v>
      </c>
      <c r="E49" s="54">
        <v>116840</v>
      </c>
      <c r="F49" s="54">
        <v>0</v>
      </c>
      <c r="G49" s="54">
        <v>0</v>
      </c>
      <c r="H49" s="54">
        <v>0</v>
      </c>
      <c r="I49" s="54">
        <v>960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603</v>
      </c>
      <c r="W49" s="54">
        <v>0</v>
      </c>
      <c r="X49" s="54">
        <v>0</v>
      </c>
      <c r="Y49" s="54">
        <v>7211</v>
      </c>
      <c r="Z49" s="130">
        <v>2909748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9748676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9748676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/>
      <c r="E76" s="34"/>
      <c r="F76" s="34"/>
      <c r="G76" s="34">
        <v>24261</v>
      </c>
      <c r="H76" s="34"/>
      <c r="I76" s="34">
        <v>24261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24261</v>
      </c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>
        <v>24261</v>
      </c>
      <c r="H78" s="21"/>
      <c r="I78" s="21">
        <v>24261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24261</v>
      </c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>
        <v>24261</v>
      </c>
      <c r="H83" s="21"/>
      <c r="I83" s="21">
        <v>24261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24261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658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658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>
        <v>658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132646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5823</v>
      </c>
      <c r="J22" s="345">
        <f t="shared" si="6"/>
        <v>5823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5823</v>
      </c>
      <c r="X22" s="343">
        <f t="shared" si="6"/>
        <v>0</v>
      </c>
      <c r="Y22" s="345">
        <f t="shared" si="6"/>
        <v>5823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118275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14371</v>
      </c>
      <c r="D32" s="340"/>
      <c r="E32" s="60"/>
      <c r="F32" s="59"/>
      <c r="G32" s="59"/>
      <c r="H32" s="60"/>
      <c r="I32" s="60">
        <v>5823</v>
      </c>
      <c r="J32" s="59">
        <v>5823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5823</v>
      </c>
      <c r="X32" s="60"/>
      <c r="Y32" s="59">
        <v>5823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1241626</v>
      </c>
      <c r="D40" s="344">
        <f t="shared" si="9"/>
        <v>0</v>
      </c>
      <c r="E40" s="343">
        <f t="shared" si="9"/>
        <v>2038950</v>
      </c>
      <c r="F40" s="345">
        <f t="shared" si="9"/>
        <v>2038950</v>
      </c>
      <c r="G40" s="345">
        <f t="shared" si="9"/>
        <v>0</v>
      </c>
      <c r="H40" s="343">
        <f t="shared" si="9"/>
        <v>113759</v>
      </c>
      <c r="I40" s="343">
        <f t="shared" si="9"/>
        <v>229222</v>
      </c>
      <c r="J40" s="345">
        <f t="shared" si="9"/>
        <v>342981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342981</v>
      </c>
      <c r="X40" s="343">
        <f t="shared" si="9"/>
        <v>509738</v>
      </c>
      <c r="Y40" s="345">
        <f t="shared" si="9"/>
        <v>-166757</v>
      </c>
      <c r="Z40" s="336">
        <f>+IF(X40&lt;&gt;0,+(Y40/X40)*100,0)</f>
        <v>-32.714257128171724</v>
      </c>
      <c r="AA40" s="350">
        <f>SUM(AA41:AA49)</f>
        <v>2038950</v>
      </c>
    </row>
    <row r="41" spans="1:27" ht="13.5">
      <c r="A41" s="361" t="s">
        <v>247</v>
      </c>
      <c r="B41" s="142"/>
      <c r="C41" s="362">
        <v>300002</v>
      </c>
      <c r="D41" s="363"/>
      <c r="E41" s="362">
        <v>477100</v>
      </c>
      <c r="F41" s="364">
        <v>477100</v>
      </c>
      <c r="G41" s="364"/>
      <c r="H41" s="362">
        <v>36136</v>
      </c>
      <c r="I41" s="362">
        <v>6492</v>
      </c>
      <c r="J41" s="364">
        <v>42628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42628</v>
      </c>
      <c r="X41" s="362">
        <v>119275</v>
      </c>
      <c r="Y41" s="364">
        <v>-76647</v>
      </c>
      <c r="Z41" s="365">
        <v>-64.26</v>
      </c>
      <c r="AA41" s="366">
        <v>477100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183390</v>
      </c>
      <c r="D43" s="369"/>
      <c r="E43" s="305">
        <v>277000</v>
      </c>
      <c r="F43" s="370">
        <v>277000</v>
      </c>
      <c r="G43" s="370"/>
      <c r="H43" s="305">
        <v>3784</v>
      </c>
      <c r="I43" s="305">
        <v>16581</v>
      </c>
      <c r="J43" s="370">
        <v>20365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20365</v>
      </c>
      <c r="X43" s="305">
        <v>69250</v>
      </c>
      <c r="Y43" s="370">
        <v>-48885</v>
      </c>
      <c r="Z43" s="371">
        <v>-70.59</v>
      </c>
      <c r="AA43" s="303">
        <v>277000</v>
      </c>
    </row>
    <row r="44" spans="1:27" ht="13.5">
      <c r="A44" s="361" t="s">
        <v>250</v>
      </c>
      <c r="B44" s="136"/>
      <c r="C44" s="60">
        <v>541938</v>
      </c>
      <c r="D44" s="368"/>
      <c r="E44" s="54">
        <v>840850</v>
      </c>
      <c r="F44" s="53">
        <v>840850</v>
      </c>
      <c r="G44" s="53"/>
      <c r="H44" s="54">
        <v>61532</v>
      </c>
      <c r="I44" s="54">
        <v>54223</v>
      </c>
      <c r="J44" s="53">
        <v>115755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115755</v>
      </c>
      <c r="X44" s="54">
        <v>210213</v>
      </c>
      <c r="Y44" s="53">
        <v>-94458</v>
      </c>
      <c r="Z44" s="94">
        <v>-44.93</v>
      </c>
      <c r="AA44" s="95">
        <v>840850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216296</v>
      </c>
      <c r="D48" s="368"/>
      <c r="E48" s="54">
        <v>444000</v>
      </c>
      <c r="F48" s="53">
        <v>444000</v>
      </c>
      <c r="G48" s="53"/>
      <c r="H48" s="54">
        <v>12307</v>
      </c>
      <c r="I48" s="54">
        <v>151926</v>
      </c>
      <c r="J48" s="53">
        <v>164233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164233</v>
      </c>
      <c r="X48" s="54">
        <v>111000</v>
      </c>
      <c r="Y48" s="53">
        <v>53233</v>
      </c>
      <c r="Z48" s="94">
        <v>47.96</v>
      </c>
      <c r="AA48" s="95">
        <v>444000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1185579</v>
      </c>
      <c r="D57" s="344">
        <f aca="true" t="shared" si="13" ref="D57:AA57">+D58</f>
        <v>0</v>
      </c>
      <c r="E57" s="343">
        <f t="shared" si="13"/>
        <v>1944460</v>
      </c>
      <c r="F57" s="345">
        <f t="shared" si="13"/>
        <v>1944460</v>
      </c>
      <c r="G57" s="345">
        <f t="shared" si="13"/>
        <v>0</v>
      </c>
      <c r="H57" s="343">
        <f t="shared" si="13"/>
        <v>351306</v>
      </c>
      <c r="I57" s="343">
        <f t="shared" si="13"/>
        <v>129260</v>
      </c>
      <c r="J57" s="345">
        <f t="shared" si="13"/>
        <v>480566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480566</v>
      </c>
      <c r="X57" s="343">
        <f t="shared" si="13"/>
        <v>486115</v>
      </c>
      <c r="Y57" s="345">
        <f t="shared" si="13"/>
        <v>-5549</v>
      </c>
      <c r="Z57" s="336">
        <f>+IF(X57&lt;&gt;0,+(Y57/X57)*100,0)</f>
        <v>-1.141499439433056</v>
      </c>
      <c r="AA57" s="350">
        <f t="shared" si="13"/>
        <v>1944460</v>
      </c>
    </row>
    <row r="58" spans="1:27" ht="13.5">
      <c r="A58" s="361" t="s">
        <v>216</v>
      </c>
      <c r="B58" s="136"/>
      <c r="C58" s="60">
        <v>1185579</v>
      </c>
      <c r="D58" s="340"/>
      <c r="E58" s="60">
        <v>1944460</v>
      </c>
      <c r="F58" s="59">
        <v>1944460</v>
      </c>
      <c r="G58" s="59"/>
      <c r="H58" s="60">
        <v>351306</v>
      </c>
      <c r="I58" s="60">
        <v>129260</v>
      </c>
      <c r="J58" s="59">
        <v>480566</v>
      </c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>
        <v>480566</v>
      </c>
      <c r="X58" s="60">
        <v>486115</v>
      </c>
      <c r="Y58" s="59">
        <v>-5549</v>
      </c>
      <c r="Z58" s="61">
        <v>-1.14</v>
      </c>
      <c r="AA58" s="62">
        <v>1944460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2560509</v>
      </c>
      <c r="D60" s="346">
        <f t="shared" si="14"/>
        <v>0</v>
      </c>
      <c r="E60" s="219">
        <f t="shared" si="14"/>
        <v>3983410</v>
      </c>
      <c r="F60" s="264">
        <f t="shared" si="14"/>
        <v>3983410</v>
      </c>
      <c r="G60" s="264">
        <f t="shared" si="14"/>
        <v>0</v>
      </c>
      <c r="H60" s="219">
        <f t="shared" si="14"/>
        <v>465065</v>
      </c>
      <c r="I60" s="219">
        <f t="shared" si="14"/>
        <v>364305</v>
      </c>
      <c r="J60" s="264">
        <f t="shared" si="14"/>
        <v>829370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829370</v>
      </c>
      <c r="X60" s="219">
        <f t="shared" si="14"/>
        <v>995853</v>
      </c>
      <c r="Y60" s="264">
        <f t="shared" si="14"/>
        <v>-166483</v>
      </c>
      <c r="Z60" s="337">
        <f>+IF(X60&lt;&gt;0,+(Y60/X60)*100,0)</f>
        <v>-16.71762800332981</v>
      </c>
      <c r="AA60" s="232">
        <f>+AA57+AA54+AA51+AA40+AA37+AA34+AA22+AA5</f>
        <v>3983410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85409916</v>
      </c>
      <c r="D5" s="153">
        <f>SUM(D6:D8)</f>
        <v>0</v>
      </c>
      <c r="E5" s="154">
        <f t="shared" si="0"/>
        <v>85749600</v>
      </c>
      <c r="F5" s="100">
        <f t="shared" si="0"/>
        <v>85749600</v>
      </c>
      <c r="G5" s="100">
        <f t="shared" si="0"/>
        <v>36727613</v>
      </c>
      <c r="H5" s="100">
        <f t="shared" si="0"/>
        <v>-6799614</v>
      </c>
      <c r="I5" s="100">
        <f t="shared" si="0"/>
        <v>628977</v>
      </c>
      <c r="J5" s="100">
        <f t="shared" si="0"/>
        <v>30556976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30556976</v>
      </c>
      <c r="X5" s="100">
        <f t="shared" si="0"/>
        <v>21437400</v>
      </c>
      <c r="Y5" s="100">
        <f t="shared" si="0"/>
        <v>9119576</v>
      </c>
      <c r="Z5" s="137">
        <f>+IF(X5&lt;&gt;0,+(Y5/X5)*100,0)</f>
        <v>42.54049464953773</v>
      </c>
      <c r="AA5" s="153">
        <f>SUM(AA6:AA8)</f>
        <v>85749600</v>
      </c>
    </row>
    <row r="6" spans="1:27" ht="13.5">
      <c r="A6" s="138" t="s">
        <v>75</v>
      </c>
      <c r="B6" s="136"/>
      <c r="C6" s="155">
        <v>3318000</v>
      </c>
      <c r="D6" s="155"/>
      <c r="E6" s="156">
        <v>3716000</v>
      </c>
      <c r="F6" s="60">
        <v>3716000</v>
      </c>
      <c r="G6" s="60">
        <v>35257333</v>
      </c>
      <c r="H6" s="60">
        <v>-34018667</v>
      </c>
      <c r="I6" s="60"/>
      <c r="J6" s="60">
        <v>1238666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1238666</v>
      </c>
      <c r="X6" s="60">
        <v>929000</v>
      </c>
      <c r="Y6" s="60">
        <v>309666</v>
      </c>
      <c r="Z6" s="140">
        <v>33.33</v>
      </c>
      <c r="AA6" s="155">
        <v>3716000</v>
      </c>
    </row>
    <row r="7" spans="1:27" ht="13.5">
      <c r="A7" s="138" t="s">
        <v>76</v>
      </c>
      <c r="B7" s="136"/>
      <c r="C7" s="157">
        <v>82091916</v>
      </c>
      <c r="D7" s="157"/>
      <c r="E7" s="158">
        <v>82033600</v>
      </c>
      <c r="F7" s="159">
        <v>82033600</v>
      </c>
      <c r="G7" s="159">
        <v>1470280</v>
      </c>
      <c r="H7" s="159">
        <v>27219053</v>
      </c>
      <c r="I7" s="159">
        <v>628977</v>
      </c>
      <c r="J7" s="159">
        <v>29318310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29318310</v>
      </c>
      <c r="X7" s="159">
        <v>20508400</v>
      </c>
      <c r="Y7" s="159">
        <v>8809910</v>
      </c>
      <c r="Z7" s="141">
        <v>42.96</v>
      </c>
      <c r="AA7" s="157">
        <v>82033600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3271555</v>
      </c>
      <c r="D9" s="153">
        <f>SUM(D10:D14)</f>
        <v>0</v>
      </c>
      <c r="E9" s="154">
        <f t="shared" si="1"/>
        <v>600000</v>
      </c>
      <c r="F9" s="100">
        <f t="shared" si="1"/>
        <v>600000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150000</v>
      </c>
      <c r="Y9" s="100">
        <f t="shared" si="1"/>
        <v>-150000</v>
      </c>
      <c r="Z9" s="137">
        <f>+IF(X9&lt;&gt;0,+(Y9/X9)*100,0)</f>
        <v>-100</v>
      </c>
      <c r="AA9" s="153">
        <f>SUM(AA10:AA14)</f>
        <v>600000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2288364</v>
      </c>
      <c r="D12" s="155"/>
      <c r="E12" s="156">
        <v>600000</v>
      </c>
      <c r="F12" s="60">
        <v>600000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150000</v>
      </c>
      <c r="Y12" s="60">
        <v>-150000</v>
      </c>
      <c r="Z12" s="140">
        <v>-100</v>
      </c>
      <c r="AA12" s="155">
        <v>600000</v>
      </c>
    </row>
    <row r="13" spans="1:27" ht="13.5">
      <c r="A13" s="138" t="s">
        <v>82</v>
      </c>
      <c r="B13" s="136"/>
      <c r="C13" s="155">
        <v>983191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13348228</v>
      </c>
      <c r="D15" s="153">
        <f>SUM(D16:D18)</f>
        <v>0</v>
      </c>
      <c r="E15" s="154">
        <f t="shared" si="2"/>
        <v>13129810</v>
      </c>
      <c r="F15" s="100">
        <f t="shared" si="2"/>
        <v>13129810</v>
      </c>
      <c r="G15" s="100">
        <f t="shared" si="2"/>
        <v>1067830</v>
      </c>
      <c r="H15" s="100">
        <f t="shared" si="2"/>
        <v>261930</v>
      </c>
      <c r="I15" s="100">
        <f t="shared" si="2"/>
        <v>774843</v>
      </c>
      <c r="J15" s="100">
        <f t="shared" si="2"/>
        <v>2104603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2104603</v>
      </c>
      <c r="X15" s="100">
        <f t="shared" si="2"/>
        <v>3282453</v>
      </c>
      <c r="Y15" s="100">
        <f t="shared" si="2"/>
        <v>-1177850</v>
      </c>
      <c r="Z15" s="137">
        <f>+IF(X15&lt;&gt;0,+(Y15/X15)*100,0)</f>
        <v>-35.88322513681079</v>
      </c>
      <c r="AA15" s="153">
        <f>SUM(AA16:AA18)</f>
        <v>13129810</v>
      </c>
    </row>
    <row r="16" spans="1:27" ht="13.5">
      <c r="A16" s="138" t="s">
        <v>85</v>
      </c>
      <c r="B16" s="136"/>
      <c r="C16" s="155">
        <v>10342392</v>
      </c>
      <c r="D16" s="155"/>
      <c r="E16" s="156">
        <v>10129810</v>
      </c>
      <c r="F16" s="60">
        <v>10129810</v>
      </c>
      <c r="G16" s="60">
        <v>67830</v>
      </c>
      <c r="H16" s="60">
        <v>261930</v>
      </c>
      <c r="I16" s="60">
        <v>774843</v>
      </c>
      <c r="J16" s="60">
        <v>1104603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1104603</v>
      </c>
      <c r="X16" s="60">
        <v>2532453</v>
      </c>
      <c r="Y16" s="60">
        <v>-1427850</v>
      </c>
      <c r="Z16" s="140">
        <v>-56.38</v>
      </c>
      <c r="AA16" s="155">
        <v>10129810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>
        <v>3005836</v>
      </c>
      <c r="D18" s="155"/>
      <c r="E18" s="156">
        <v>3000000</v>
      </c>
      <c r="F18" s="60">
        <v>3000000</v>
      </c>
      <c r="G18" s="60">
        <v>1000000</v>
      </c>
      <c r="H18" s="60"/>
      <c r="I18" s="60"/>
      <c r="J18" s="60">
        <v>1000000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1000000</v>
      </c>
      <c r="X18" s="60">
        <v>750000</v>
      </c>
      <c r="Y18" s="60">
        <v>250000</v>
      </c>
      <c r="Z18" s="140">
        <v>33.33</v>
      </c>
      <c r="AA18" s="155">
        <v>3000000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102029699</v>
      </c>
      <c r="D25" s="168">
        <f>+D5+D9+D15+D19+D24</f>
        <v>0</v>
      </c>
      <c r="E25" s="169">
        <f t="shared" si="4"/>
        <v>99479410</v>
      </c>
      <c r="F25" s="73">
        <f t="shared" si="4"/>
        <v>99479410</v>
      </c>
      <c r="G25" s="73">
        <f t="shared" si="4"/>
        <v>37795443</v>
      </c>
      <c r="H25" s="73">
        <f t="shared" si="4"/>
        <v>-6537684</v>
      </c>
      <c r="I25" s="73">
        <f t="shared" si="4"/>
        <v>1403820</v>
      </c>
      <c r="J25" s="73">
        <f t="shared" si="4"/>
        <v>32661579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32661579</v>
      </c>
      <c r="X25" s="73">
        <f t="shared" si="4"/>
        <v>24869853</v>
      </c>
      <c r="Y25" s="73">
        <f t="shared" si="4"/>
        <v>7791726</v>
      </c>
      <c r="Z25" s="170">
        <f>+IF(X25&lt;&gt;0,+(Y25/X25)*100,0)</f>
        <v>31.33000424248587</v>
      </c>
      <c r="AA25" s="168">
        <f>+AA5+AA9+AA15+AA19+AA24</f>
        <v>99479410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46706145</v>
      </c>
      <c r="D28" s="153">
        <f>SUM(D29:D31)</f>
        <v>0</v>
      </c>
      <c r="E28" s="154">
        <f t="shared" si="5"/>
        <v>54044440</v>
      </c>
      <c r="F28" s="100">
        <f t="shared" si="5"/>
        <v>54044440</v>
      </c>
      <c r="G28" s="100">
        <f t="shared" si="5"/>
        <v>2607389</v>
      </c>
      <c r="H28" s="100">
        <f t="shared" si="5"/>
        <v>3009955</v>
      </c>
      <c r="I28" s="100">
        <f t="shared" si="5"/>
        <v>3579246</v>
      </c>
      <c r="J28" s="100">
        <f t="shared" si="5"/>
        <v>9196590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9196590</v>
      </c>
      <c r="X28" s="100">
        <f t="shared" si="5"/>
        <v>13511111</v>
      </c>
      <c r="Y28" s="100">
        <f t="shared" si="5"/>
        <v>-4314521</v>
      </c>
      <c r="Z28" s="137">
        <f>+IF(X28&lt;&gt;0,+(Y28/X28)*100,0)</f>
        <v>-31.933132663923793</v>
      </c>
      <c r="AA28" s="153">
        <f>SUM(AA29:AA31)</f>
        <v>54044440</v>
      </c>
    </row>
    <row r="29" spans="1:27" ht="13.5">
      <c r="A29" s="138" t="s">
        <v>75</v>
      </c>
      <c r="B29" s="136"/>
      <c r="C29" s="155">
        <v>15498710</v>
      </c>
      <c r="D29" s="155"/>
      <c r="E29" s="156">
        <v>19239990</v>
      </c>
      <c r="F29" s="60">
        <v>19239990</v>
      </c>
      <c r="G29" s="60">
        <v>1308426</v>
      </c>
      <c r="H29" s="60">
        <v>1108950</v>
      </c>
      <c r="I29" s="60">
        <v>1162075</v>
      </c>
      <c r="J29" s="60">
        <v>3579451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3579451</v>
      </c>
      <c r="X29" s="60">
        <v>4809998</v>
      </c>
      <c r="Y29" s="60">
        <v>-1230547</v>
      </c>
      <c r="Z29" s="140">
        <v>-25.58</v>
      </c>
      <c r="AA29" s="155">
        <v>19239990</v>
      </c>
    </row>
    <row r="30" spans="1:27" ht="13.5">
      <c r="A30" s="138" t="s">
        <v>76</v>
      </c>
      <c r="B30" s="136"/>
      <c r="C30" s="157">
        <v>17436994</v>
      </c>
      <c r="D30" s="157"/>
      <c r="E30" s="158">
        <v>18408510</v>
      </c>
      <c r="F30" s="159">
        <v>18408510</v>
      </c>
      <c r="G30" s="159">
        <v>624955</v>
      </c>
      <c r="H30" s="159">
        <v>931483</v>
      </c>
      <c r="I30" s="159">
        <v>865446</v>
      </c>
      <c r="J30" s="159">
        <v>2421884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2421884</v>
      </c>
      <c r="X30" s="159">
        <v>4602128</v>
      </c>
      <c r="Y30" s="159">
        <v>-2180244</v>
      </c>
      <c r="Z30" s="141">
        <v>-47.37</v>
      </c>
      <c r="AA30" s="157">
        <v>18408510</v>
      </c>
    </row>
    <row r="31" spans="1:27" ht="13.5">
      <c r="A31" s="138" t="s">
        <v>77</v>
      </c>
      <c r="B31" s="136"/>
      <c r="C31" s="155">
        <v>13770441</v>
      </c>
      <c r="D31" s="155"/>
      <c r="E31" s="156">
        <v>16395940</v>
      </c>
      <c r="F31" s="60">
        <v>16395940</v>
      </c>
      <c r="G31" s="60">
        <v>674008</v>
      </c>
      <c r="H31" s="60">
        <v>969522</v>
      </c>
      <c r="I31" s="60">
        <v>1551725</v>
      </c>
      <c r="J31" s="60">
        <v>3195255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3195255</v>
      </c>
      <c r="X31" s="60">
        <v>4098985</v>
      </c>
      <c r="Y31" s="60">
        <v>-903730</v>
      </c>
      <c r="Z31" s="140">
        <v>-22.05</v>
      </c>
      <c r="AA31" s="155">
        <v>16395940</v>
      </c>
    </row>
    <row r="32" spans="1:27" ht="13.5">
      <c r="A32" s="135" t="s">
        <v>78</v>
      </c>
      <c r="B32" s="136"/>
      <c r="C32" s="153">
        <f aca="true" t="shared" si="6" ref="C32:Y32">SUM(C33:C37)</f>
        <v>7963132</v>
      </c>
      <c r="D32" s="153">
        <f>SUM(D33:D37)</f>
        <v>0</v>
      </c>
      <c r="E32" s="154">
        <f t="shared" si="6"/>
        <v>9494990</v>
      </c>
      <c r="F32" s="100">
        <f t="shared" si="6"/>
        <v>9494990</v>
      </c>
      <c r="G32" s="100">
        <f t="shared" si="6"/>
        <v>491463</v>
      </c>
      <c r="H32" s="100">
        <f t="shared" si="6"/>
        <v>431205</v>
      </c>
      <c r="I32" s="100">
        <f t="shared" si="6"/>
        <v>558483</v>
      </c>
      <c r="J32" s="100">
        <f t="shared" si="6"/>
        <v>1481151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1481151</v>
      </c>
      <c r="X32" s="100">
        <f t="shared" si="6"/>
        <v>2373748</v>
      </c>
      <c r="Y32" s="100">
        <f t="shared" si="6"/>
        <v>-892597</v>
      </c>
      <c r="Z32" s="137">
        <f>+IF(X32&lt;&gt;0,+(Y32/X32)*100,0)</f>
        <v>-37.6028542204143</v>
      </c>
      <c r="AA32" s="153">
        <f>SUM(AA33:AA37)</f>
        <v>9494990</v>
      </c>
    </row>
    <row r="33" spans="1:27" ht="13.5">
      <c r="A33" s="138" t="s">
        <v>79</v>
      </c>
      <c r="B33" s="136"/>
      <c r="C33" s="155">
        <v>32674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3964198</v>
      </c>
      <c r="D35" s="155"/>
      <c r="E35" s="156">
        <v>4842960</v>
      </c>
      <c r="F35" s="60">
        <v>4842960</v>
      </c>
      <c r="G35" s="60">
        <v>234591</v>
      </c>
      <c r="H35" s="60">
        <v>214441</v>
      </c>
      <c r="I35" s="60">
        <v>362629</v>
      </c>
      <c r="J35" s="60">
        <v>811661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811661</v>
      </c>
      <c r="X35" s="60">
        <v>1210740</v>
      </c>
      <c r="Y35" s="60">
        <v>-399079</v>
      </c>
      <c r="Z35" s="140">
        <v>-32.96</v>
      </c>
      <c r="AA35" s="155">
        <v>4842960</v>
      </c>
    </row>
    <row r="36" spans="1:27" ht="13.5">
      <c r="A36" s="138" t="s">
        <v>82</v>
      </c>
      <c r="B36" s="136"/>
      <c r="C36" s="155">
        <v>3966260</v>
      </c>
      <c r="D36" s="155"/>
      <c r="E36" s="156">
        <v>4652030</v>
      </c>
      <c r="F36" s="60">
        <v>4652030</v>
      </c>
      <c r="G36" s="60">
        <v>256872</v>
      </c>
      <c r="H36" s="60">
        <v>216764</v>
      </c>
      <c r="I36" s="60">
        <v>195854</v>
      </c>
      <c r="J36" s="60">
        <v>669490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669490</v>
      </c>
      <c r="X36" s="60">
        <v>1163008</v>
      </c>
      <c r="Y36" s="60">
        <v>-493518</v>
      </c>
      <c r="Z36" s="140">
        <v>-42.43</v>
      </c>
      <c r="AA36" s="155">
        <v>4652030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42949810</v>
      </c>
      <c r="D38" s="153">
        <f>SUM(D39:D41)</f>
        <v>0</v>
      </c>
      <c r="E38" s="154">
        <f t="shared" si="7"/>
        <v>53515990</v>
      </c>
      <c r="F38" s="100">
        <f t="shared" si="7"/>
        <v>53515990</v>
      </c>
      <c r="G38" s="100">
        <f t="shared" si="7"/>
        <v>1445933</v>
      </c>
      <c r="H38" s="100">
        <f t="shared" si="7"/>
        <v>1643756</v>
      </c>
      <c r="I38" s="100">
        <f t="shared" si="7"/>
        <v>3222653</v>
      </c>
      <c r="J38" s="100">
        <f t="shared" si="7"/>
        <v>6312342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6312342</v>
      </c>
      <c r="X38" s="100">
        <f t="shared" si="7"/>
        <v>13378998</v>
      </c>
      <c r="Y38" s="100">
        <f t="shared" si="7"/>
        <v>-7066656</v>
      </c>
      <c r="Z38" s="137">
        <f>+IF(X38&lt;&gt;0,+(Y38/X38)*100,0)</f>
        <v>-52.81902276986662</v>
      </c>
      <c r="AA38" s="153">
        <f>SUM(AA39:AA41)</f>
        <v>53515990</v>
      </c>
    </row>
    <row r="39" spans="1:27" ht="13.5">
      <c r="A39" s="138" t="s">
        <v>85</v>
      </c>
      <c r="B39" s="136"/>
      <c r="C39" s="155">
        <v>41152592</v>
      </c>
      <c r="D39" s="155"/>
      <c r="E39" s="156">
        <v>50866070</v>
      </c>
      <c r="F39" s="60">
        <v>50866070</v>
      </c>
      <c r="G39" s="60">
        <v>1317087</v>
      </c>
      <c r="H39" s="60">
        <v>1514259</v>
      </c>
      <c r="I39" s="60">
        <v>3085809</v>
      </c>
      <c r="J39" s="60">
        <v>5917155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5917155</v>
      </c>
      <c r="X39" s="60">
        <v>12716518</v>
      </c>
      <c r="Y39" s="60">
        <v>-6799363</v>
      </c>
      <c r="Z39" s="140">
        <v>-53.47</v>
      </c>
      <c r="AA39" s="155">
        <v>50866070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>
        <v>1797218</v>
      </c>
      <c r="D41" s="155"/>
      <c r="E41" s="156">
        <v>2649920</v>
      </c>
      <c r="F41" s="60">
        <v>2649920</v>
      </c>
      <c r="G41" s="60">
        <v>128846</v>
      </c>
      <c r="H41" s="60">
        <v>129497</v>
      </c>
      <c r="I41" s="60">
        <v>136844</v>
      </c>
      <c r="J41" s="60">
        <v>395187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395187</v>
      </c>
      <c r="X41" s="60">
        <v>662480</v>
      </c>
      <c r="Y41" s="60">
        <v>-267293</v>
      </c>
      <c r="Z41" s="140">
        <v>-40.35</v>
      </c>
      <c r="AA41" s="155">
        <v>2649920</v>
      </c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>
        <v>2226521</v>
      </c>
      <c r="D47" s="153"/>
      <c r="E47" s="154">
        <v>4105370</v>
      </c>
      <c r="F47" s="100">
        <v>4105370</v>
      </c>
      <c r="G47" s="100">
        <v>45098</v>
      </c>
      <c r="H47" s="100">
        <v>287324</v>
      </c>
      <c r="I47" s="100">
        <v>201669</v>
      </c>
      <c r="J47" s="100">
        <v>534091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534091</v>
      </c>
      <c r="X47" s="100">
        <v>1026343</v>
      </c>
      <c r="Y47" s="100">
        <v>-492252</v>
      </c>
      <c r="Z47" s="137">
        <v>-47.96</v>
      </c>
      <c r="AA47" s="153">
        <v>4105370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99845608</v>
      </c>
      <c r="D48" s="168">
        <f>+D28+D32+D38+D42+D47</f>
        <v>0</v>
      </c>
      <c r="E48" s="169">
        <f t="shared" si="9"/>
        <v>121160790</v>
      </c>
      <c r="F48" s="73">
        <f t="shared" si="9"/>
        <v>121160790</v>
      </c>
      <c r="G48" s="73">
        <f t="shared" si="9"/>
        <v>4589883</v>
      </c>
      <c r="H48" s="73">
        <f t="shared" si="9"/>
        <v>5372240</v>
      </c>
      <c r="I48" s="73">
        <f t="shared" si="9"/>
        <v>7562051</v>
      </c>
      <c r="J48" s="73">
        <f t="shared" si="9"/>
        <v>17524174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17524174</v>
      </c>
      <c r="X48" s="73">
        <f t="shared" si="9"/>
        <v>30290200</v>
      </c>
      <c r="Y48" s="73">
        <f t="shared" si="9"/>
        <v>-12766026</v>
      </c>
      <c r="Z48" s="170">
        <f>+IF(X48&lt;&gt;0,+(Y48/X48)*100,0)</f>
        <v>-42.145730302209955</v>
      </c>
      <c r="AA48" s="168">
        <f>+AA28+AA32+AA38+AA42+AA47</f>
        <v>121160790</v>
      </c>
    </row>
    <row r="49" spans="1:27" ht="13.5">
      <c r="A49" s="148" t="s">
        <v>49</v>
      </c>
      <c r="B49" s="149"/>
      <c r="C49" s="171">
        <f aca="true" t="shared" si="10" ref="C49:Y49">+C25-C48</f>
        <v>2184091</v>
      </c>
      <c r="D49" s="171">
        <f>+D25-D48</f>
        <v>0</v>
      </c>
      <c r="E49" s="172">
        <f t="shared" si="10"/>
        <v>-21681380</v>
      </c>
      <c r="F49" s="173">
        <f t="shared" si="10"/>
        <v>-21681380</v>
      </c>
      <c r="G49" s="173">
        <f t="shared" si="10"/>
        <v>33205560</v>
      </c>
      <c r="H49" s="173">
        <f t="shared" si="10"/>
        <v>-11909924</v>
      </c>
      <c r="I49" s="173">
        <f t="shared" si="10"/>
        <v>-6158231</v>
      </c>
      <c r="J49" s="173">
        <f t="shared" si="10"/>
        <v>15137405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15137405</v>
      </c>
      <c r="X49" s="173">
        <f>IF(F25=F48,0,X25-X48)</f>
        <v>-5420347</v>
      </c>
      <c r="Y49" s="173">
        <f t="shared" si="10"/>
        <v>20557752</v>
      </c>
      <c r="Z49" s="174">
        <f>+IF(X49&lt;&gt;0,+(Y49/X49)*100,0)</f>
        <v>-379.2700356637684</v>
      </c>
      <c r="AA49" s="171">
        <f>+AA25-AA48</f>
        <v>-21681380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599096</v>
      </c>
      <c r="D12" s="155">
        <v>0</v>
      </c>
      <c r="E12" s="156">
        <v>961210</v>
      </c>
      <c r="F12" s="60">
        <v>961210</v>
      </c>
      <c r="G12" s="60">
        <v>5968</v>
      </c>
      <c r="H12" s="60">
        <v>5968</v>
      </c>
      <c r="I12" s="60">
        <v>5968</v>
      </c>
      <c r="J12" s="60">
        <v>17904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17904</v>
      </c>
      <c r="X12" s="60">
        <v>240303</v>
      </c>
      <c r="Y12" s="60">
        <v>-222399</v>
      </c>
      <c r="Z12" s="140">
        <v>-92.55</v>
      </c>
      <c r="AA12" s="155">
        <v>961210</v>
      </c>
    </row>
    <row r="13" spans="1:27" ht="13.5">
      <c r="A13" s="181" t="s">
        <v>109</v>
      </c>
      <c r="B13" s="185"/>
      <c r="C13" s="155">
        <v>5672199</v>
      </c>
      <c r="D13" s="155">
        <v>0</v>
      </c>
      <c r="E13" s="156">
        <v>4619200</v>
      </c>
      <c r="F13" s="60">
        <v>4619200</v>
      </c>
      <c r="G13" s="60">
        <v>170826</v>
      </c>
      <c r="H13" s="60">
        <v>453681</v>
      </c>
      <c r="I13" s="60">
        <v>511288</v>
      </c>
      <c r="J13" s="60">
        <v>1135795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1135795</v>
      </c>
      <c r="X13" s="60">
        <v>1154800</v>
      </c>
      <c r="Y13" s="60">
        <v>-19005</v>
      </c>
      <c r="Z13" s="140">
        <v>-1.65</v>
      </c>
      <c r="AA13" s="155">
        <v>4619200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-3662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94578831</v>
      </c>
      <c r="D19" s="155">
        <v>0</v>
      </c>
      <c r="E19" s="156">
        <v>93815000</v>
      </c>
      <c r="F19" s="60">
        <v>93815000</v>
      </c>
      <c r="G19" s="60">
        <v>37612775</v>
      </c>
      <c r="H19" s="60">
        <v>-7014548</v>
      </c>
      <c r="I19" s="60">
        <v>882626</v>
      </c>
      <c r="J19" s="60">
        <v>31480853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31480853</v>
      </c>
      <c r="X19" s="60">
        <v>23453750</v>
      </c>
      <c r="Y19" s="60">
        <v>8027103</v>
      </c>
      <c r="Z19" s="140">
        <v>34.23</v>
      </c>
      <c r="AA19" s="155">
        <v>93815000</v>
      </c>
    </row>
    <row r="20" spans="1:27" ht="13.5">
      <c r="A20" s="181" t="s">
        <v>35</v>
      </c>
      <c r="B20" s="185"/>
      <c r="C20" s="155">
        <v>1073235</v>
      </c>
      <c r="D20" s="155">
        <v>0</v>
      </c>
      <c r="E20" s="156">
        <v>24000</v>
      </c>
      <c r="F20" s="54">
        <v>24000</v>
      </c>
      <c r="G20" s="54">
        <v>5275</v>
      </c>
      <c r="H20" s="54">
        <v>17215</v>
      </c>
      <c r="I20" s="54">
        <v>3938</v>
      </c>
      <c r="J20" s="54">
        <v>26428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26428</v>
      </c>
      <c r="X20" s="54">
        <v>6000</v>
      </c>
      <c r="Y20" s="54">
        <v>20428</v>
      </c>
      <c r="Z20" s="184">
        <v>340.47</v>
      </c>
      <c r="AA20" s="130">
        <v>24000</v>
      </c>
    </row>
    <row r="21" spans="1:27" ht="13.5">
      <c r="A21" s="181" t="s">
        <v>115</v>
      </c>
      <c r="B21" s="185"/>
      <c r="C21" s="155">
        <v>110000</v>
      </c>
      <c r="D21" s="155">
        <v>0</v>
      </c>
      <c r="E21" s="156">
        <v>60000</v>
      </c>
      <c r="F21" s="60">
        <v>60000</v>
      </c>
      <c r="G21" s="60">
        <v>599</v>
      </c>
      <c r="H21" s="60">
        <v>0</v>
      </c>
      <c r="I21" s="82">
        <v>0</v>
      </c>
      <c r="J21" s="60">
        <v>599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599</v>
      </c>
      <c r="X21" s="60">
        <v>15000</v>
      </c>
      <c r="Y21" s="60">
        <v>-14401</v>
      </c>
      <c r="Z21" s="140">
        <v>-96.01</v>
      </c>
      <c r="AA21" s="155">
        <v>60000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102029699</v>
      </c>
      <c r="D22" s="188">
        <f>SUM(D5:D21)</f>
        <v>0</v>
      </c>
      <c r="E22" s="189">
        <f t="shared" si="0"/>
        <v>99479410</v>
      </c>
      <c r="F22" s="190">
        <f t="shared" si="0"/>
        <v>99479410</v>
      </c>
      <c r="G22" s="190">
        <f t="shared" si="0"/>
        <v>37795443</v>
      </c>
      <c r="H22" s="190">
        <f t="shared" si="0"/>
        <v>-6537684</v>
      </c>
      <c r="I22" s="190">
        <f t="shared" si="0"/>
        <v>1403820</v>
      </c>
      <c r="J22" s="190">
        <f t="shared" si="0"/>
        <v>32661579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32661579</v>
      </c>
      <c r="X22" s="190">
        <f t="shared" si="0"/>
        <v>24869853</v>
      </c>
      <c r="Y22" s="190">
        <f t="shared" si="0"/>
        <v>7791726</v>
      </c>
      <c r="Z22" s="191">
        <f>+IF(X22&lt;&gt;0,+(Y22/X22)*100,0)</f>
        <v>31.33000424248587</v>
      </c>
      <c r="AA22" s="188">
        <f>SUM(AA5:AA21)</f>
        <v>99479410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39427229</v>
      </c>
      <c r="D25" s="155">
        <v>0</v>
      </c>
      <c r="E25" s="156">
        <v>47498130</v>
      </c>
      <c r="F25" s="60">
        <v>47498130</v>
      </c>
      <c r="G25" s="60">
        <v>3102449</v>
      </c>
      <c r="H25" s="60">
        <v>2998571</v>
      </c>
      <c r="I25" s="60">
        <v>3102112</v>
      </c>
      <c r="J25" s="60">
        <v>9203132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9203132</v>
      </c>
      <c r="X25" s="60">
        <v>11874533</v>
      </c>
      <c r="Y25" s="60">
        <v>-2671401</v>
      </c>
      <c r="Z25" s="140">
        <v>-22.5</v>
      </c>
      <c r="AA25" s="155">
        <v>47498130</v>
      </c>
    </row>
    <row r="26" spans="1:27" ht="13.5">
      <c r="A26" s="183" t="s">
        <v>38</v>
      </c>
      <c r="B26" s="182"/>
      <c r="C26" s="155">
        <v>5160197</v>
      </c>
      <c r="D26" s="155">
        <v>0</v>
      </c>
      <c r="E26" s="156">
        <v>5678840</v>
      </c>
      <c r="F26" s="60">
        <v>5678840</v>
      </c>
      <c r="G26" s="60">
        <v>437162</v>
      </c>
      <c r="H26" s="60">
        <v>428961</v>
      </c>
      <c r="I26" s="60">
        <v>418300</v>
      </c>
      <c r="J26" s="60">
        <v>1284423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1284423</v>
      </c>
      <c r="X26" s="60">
        <v>1419710</v>
      </c>
      <c r="Y26" s="60">
        <v>-135287</v>
      </c>
      <c r="Z26" s="140">
        <v>-9.53</v>
      </c>
      <c r="AA26" s="155">
        <v>5678840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3000</v>
      </c>
      <c r="F27" s="60">
        <v>3000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750</v>
      </c>
      <c r="Y27" s="60">
        <v>-750</v>
      </c>
      <c r="Z27" s="140">
        <v>-100</v>
      </c>
      <c r="AA27" s="155">
        <v>3000</v>
      </c>
    </row>
    <row r="28" spans="1:27" ht="13.5">
      <c r="A28" s="183" t="s">
        <v>39</v>
      </c>
      <c r="B28" s="182"/>
      <c r="C28" s="155">
        <v>4118564</v>
      </c>
      <c r="D28" s="155">
        <v>0</v>
      </c>
      <c r="E28" s="156">
        <v>5050000</v>
      </c>
      <c r="F28" s="60">
        <v>5050000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1262500</v>
      </c>
      <c r="Y28" s="60">
        <v>-1262500</v>
      </c>
      <c r="Z28" s="140">
        <v>-100</v>
      </c>
      <c r="AA28" s="155">
        <v>5050000</v>
      </c>
    </row>
    <row r="29" spans="1:27" ht="13.5">
      <c r="A29" s="183" t="s">
        <v>40</v>
      </c>
      <c r="B29" s="182"/>
      <c r="C29" s="155">
        <v>2317815</v>
      </c>
      <c r="D29" s="155">
        <v>0</v>
      </c>
      <c r="E29" s="156">
        <v>2215200</v>
      </c>
      <c r="F29" s="60">
        <v>2215200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553800</v>
      </c>
      <c r="Y29" s="60">
        <v>-553800</v>
      </c>
      <c r="Z29" s="140">
        <v>-100</v>
      </c>
      <c r="AA29" s="155">
        <v>2215200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2560508</v>
      </c>
      <c r="D31" s="155">
        <v>0</v>
      </c>
      <c r="E31" s="156">
        <v>3983410</v>
      </c>
      <c r="F31" s="60">
        <v>3983410</v>
      </c>
      <c r="G31" s="60">
        <v>114396</v>
      </c>
      <c r="H31" s="60">
        <v>350670</v>
      </c>
      <c r="I31" s="60">
        <v>364304</v>
      </c>
      <c r="J31" s="60">
        <v>829370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829370</v>
      </c>
      <c r="X31" s="60">
        <v>995853</v>
      </c>
      <c r="Y31" s="60">
        <v>-166483</v>
      </c>
      <c r="Z31" s="140">
        <v>-16.72</v>
      </c>
      <c r="AA31" s="155">
        <v>3983410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35342225</v>
      </c>
      <c r="D33" s="155">
        <v>0</v>
      </c>
      <c r="E33" s="156">
        <v>42937480</v>
      </c>
      <c r="F33" s="60">
        <v>42937480</v>
      </c>
      <c r="G33" s="60">
        <v>447262</v>
      </c>
      <c r="H33" s="60">
        <v>955132</v>
      </c>
      <c r="I33" s="60">
        <v>2776650</v>
      </c>
      <c r="J33" s="60">
        <v>4179044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4179044</v>
      </c>
      <c r="X33" s="60">
        <v>10734370</v>
      </c>
      <c r="Y33" s="60">
        <v>-6555326</v>
      </c>
      <c r="Z33" s="140">
        <v>-61.07</v>
      </c>
      <c r="AA33" s="155">
        <v>42937480</v>
      </c>
    </row>
    <row r="34" spans="1:27" ht="13.5">
      <c r="A34" s="183" t="s">
        <v>43</v>
      </c>
      <c r="B34" s="182"/>
      <c r="C34" s="155">
        <v>10056699</v>
      </c>
      <c r="D34" s="155">
        <v>0</v>
      </c>
      <c r="E34" s="156">
        <v>13594730</v>
      </c>
      <c r="F34" s="60">
        <v>13594730</v>
      </c>
      <c r="G34" s="60">
        <v>488614</v>
      </c>
      <c r="H34" s="60">
        <v>638906</v>
      </c>
      <c r="I34" s="60">
        <v>900685</v>
      </c>
      <c r="J34" s="60">
        <v>2028205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2028205</v>
      </c>
      <c r="X34" s="60">
        <v>3398683</v>
      </c>
      <c r="Y34" s="60">
        <v>-1370478</v>
      </c>
      <c r="Z34" s="140">
        <v>-40.32</v>
      </c>
      <c r="AA34" s="155">
        <v>13594730</v>
      </c>
    </row>
    <row r="35" spans="1:27" ht="13.5">
      <c r="A35" s="181" t="s">
        <v>122</v>
      </c>
      <c r="B35" s="185"/>
      <c r="C35" s="155">
        <v>862371</v>
      </c>
      <c r="D35" s="155">
        <v>0</v>
      </c>
      <c r="E35" s="156">
        <v>200000</v>
      </c>
      <c r="F35" s="60">
        <v>200000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50000</v>
      </c>
      <c r="Y35" s="60">
        <v>-50000</v>
      </c>
      <c r="Z35" s="140">
        <v>-100</v>
      </c>
      <c r="AA35" s="155">
        <v>200000</v>
      </c>
    </row>
    <row r="36" spans="1:27" ht="12.75">
      <c r="A36" s="193" t="s">
        <v>44</v>
      </c>
      <c r="B36" s="187"/>
      <c r="C36" s="188">
        <f aca="true" t="shared" si="1" ref="C36:Y36">SUM(C25:C35)</f>
        <v>99845608</v>
      </c>
      <c r="D36" s="188">
        <f>SUM(D25:D35)</f>
        <v>0</v>
      </c>
      <c r="E36" s="189">
        <f t="shared" si="1"/>
        <v>121160790</v>
      </c>
      <c r="F36" s="190">
        <f t="shared" si="1"/>
        <v>121160790</v>
      </c>
      <c r="G36" s="190">
        <f t="shared" si="1"/>
        <v>4589883</v>
      </c>
      <c r="H36" s="190">
        <f t="shared" si="1"/>
        <v>5372240</v>
      </c>
      <c r="I36" s="190">
        <f t="shared" si="1"/>
        <v>7562051</v>
      </c>
      <c r="J36" s="190">
        <f t="shared" si="1"/>
        <v>17524174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17524174</v>
      </c>
      <c r="X36" s="190">
        <f t="shared" si="1"/>
        <v>30290199</v>
      </c>
      <c r="Y36" s="190">
        <f t="shared" si="1"/>
        <v>-12766025</v>
      </c>
      <c r="Z36" s="191">
        <f>+IF(X36&lt;&gt;0,+(Y36/X36)*100,0)</f>
        <v>-42.145728392210295</v>
      </c>
      <c r="AA36" s="188">
        <f>SUM(AA25:AA35)</f>
        <v>121160790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2184091</v>
      </c>
      <c r="D38" s="199">
        <f>+D22-D36</f>
        <v>0</v>
      </c>
      <c r="E38" s="200">
        <f t="shared" si="2"/>
        <v>-21681380</v>
      </c>
      <c r="F38" s="106">
        <f t="shared" si="2"/>
        <v>-21681380</v>
      </c>
      <c r="G38" s="106">
        <f t="shared" si="2"/>
        <v>33205560</v>
      </c>
      <c r="H38" s="106">
        <f t="shared" si="2"/>
        <v>-11909924</v>
      </c>
      <c r="I38" s="106">
        <f t="shared" si="2"/>
        <v>-6158231</v>
      </c>
      <c r="J38" s="106">
        <f t="shared" si="2"/>
        <v>15137405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15137405</v>
      </c>
      <c r="X38" s="106">
        <f>IF(F22=F36,0,X22-X36)</f>
        <v>-5420346</v>
      </c>
      <c r="Y38" s="106">
        <f t="shared" si="2"/>
        <v>20557751</v>
      </c>
      <c r="Z38" s="201">
        <f>+IF(X38&lt;&gt;0,+(Y38/X38)*100,0)</f>
        <v>-379.2700871863162</v>
      </c>
      <c r="AA38" s="199">
        <f>+AA22-AA36</f>
        <v>-21681380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2184091</v>
      </c>
      <c r="D42" s="206">
        <f>SUM(D38:D41)</f>
        <v>0</v>
      </c>
      <c r="E42" s="207">
        <f t="shared" si="3"/>
        <v>-21681380</v>
      </c>
      <c r="F42" s="88">
        <f t="shared" si="3"/>
        <v>-21681380</v>
      </c>
      <c r="G42" s="88">
        <f t="shared" si="3"/>
        <v>33205560</v>
      </c>
      <c r="H42" s="88">
        <f t="shared" si="3"/>
        <v>-11909924</v>
      </c>
      <c r="I42" s="88">
        <f t="shared" si="3"/>
        <v>-6158231</v>
      </c>
      <c r="J42" s="88">
        <f t="shared" si="3"/>
        <v>15137405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15137405</v>
      </c>
      <c r="X42" s="88">
        <f t="shared" si="3"/>
        <v>-5420346</v>
      </c>
      <c r="Y42" s="88">
        <f t="shared" si="3"/>
        <v>20557751</v>
      </c>
      <c r="Z42" s="208">
        <f>+IF(X42&lt;&gt;0,+(Y42/X42)*100,0)</f>
        <v>-379.2700871863162</v>
      </c>
      <c r="AA42" s="206">
        <f>SUM(AA38:AA41)</f>
        <v>-21681380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2184091</v>
      </c>
      <c r="D44" s="210">
        <f>+D42-D43</f>
        <v>0</v>
      </c>
      <c r="E44" s="211">
        <f t="shared" si="4"/>
        <v>-21681380</v>
      </c>
      <c r="F44" s="77">
        <f t="shared" si="4"/>
        <v>-21681380</v>
      </c>
      <c r="G44" s="77">
        <f t="shared" si="4"/>
        <v>33205560</v>
      </c>
      <c r="H44" s="77">
        <f t="shared" si="4"/>
        <v>-11909924</v>
      </c>
      <c r="I44" s="77">
        <f t="shared" si="4"/>
        <v>-6158231</v>
      </c>
      <c r="J44" s="77">
        <f t="shared" si="4"/>
        <v>15137405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15137405</v>
      </c>
      <c r="X44" s="77">
        <f t="shared" si="4"/>
        <v>-5420346</v>
      </c>
      <c r="Y44" s="77">
        <f t="shared" si="4"/>
        <v>20557751</v>
      </c>
      <c r="Z44" s="212">
        <f>+IF(X44&lt;&gt;0,+(Y44/X44)*100,0)</f>
        <v>-379.2700871863162</v>
      </c>
      <c r="AA44" s="210">
        <f>+AA42-AA43</f>
        <v>-21681380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2184091</v>
      </c>
      <c r="D46" s="206">
        <f>SUM(D44:D45)</f>
        <v>0</v>
      </c>
      <c r="E46" s="207">
        <f t="shared" si="5"/>
        <v>-21681380</v>
      </c>
      <c r="F46" s="88">
        <f t="shared" si="5"/>
        <v>-21681380</v>
      </c>
      <c r="G46" s="88">
        <f t="shared" si="5"/>
        <v>33205560</v>
      </c>
      <c r="H46" s="88">
        <f t="shared" si="5"/>
        <v>-11909924</v>
      </c>
      <c r="I46" s="88">
        <f t="shared" si="5"/>
        <v>-6158231</v>
      </c>
      <c r="J46" s="88">
        <f t="shared" si="5"/>
        <v>15137405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15137405</v>
      </c>
      <c r="X46" s="88">
        <f t="shared" si="5"/>
        <v>-5420346</v>
      </c>
      <c r="Y46" s="88">
        <f t="shared" si="5"/>
        <v>20557751</v>
      </c>
      <c r="Z46" s="208">
        <f>+IF(X46&lt;&gt;0,+(Y46/X46)*100,0)</f>
        <v>-379.2700871863162</v>
      </c>
      <c r="AA46" s="206">
        <f>SUM(AA44:AA45)</f>
        <v>-21681380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2184091</v>
      </c>
      <c r="D48" s="217">
        <f>SUM(D46:D47)</f>
        <v>0</v>
      </c>
      <c r="E48" s="218">
        <f t="shared" si="6"/>
        <v>-21681380</v>
      </c>
      <c r="F48" s="219">
        <f t="shared" si="6"/>
        <v>-21681380</v>
      </c>
      <c r="G48" s="219">
        <f t="shared" si="6"/>
        <v>33205560</v>
      </c>
      <c r="H48" s="220">
        <f t="shared" si="6"/>
        <v>-11909924</v>
      </c>
      <c r="I48" s="220">
        <f t="shared" si="6"/>
        <v>-6158231</v>
      </c>
      <c r="J48" s="220">
        <f t="shared" si="6"/>
        <v>15137405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15137405</v>
      </c>
      <c r="X48" s="220">
        <f t="shared" si="6"/>
        <v>-5420346</v>
      </c>
      <c r="Y48" s="220">
        <f t="shared" si="6"/>
        <v>20557751</v>
      </c>
      <c r="Z48" s="221">
        <f>+IF(X48&lt;&gt;0,+(Y48/X48)*100,0)</f>
        <v>-379.2700871863162</v>
      </c>
      <c r="AA48" s="222">
        <f>SUM(AA46:AA47)</f>
        <v>-21681380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2783779</v>
      </c>
      <c r="D5" s="153">
        <f>SUM(D6:D8)</f>
        <v>0</v>
      </c>
      <c r="E5" s="154">
        <f t="shared" si="0"/>
        <v>2092490</v>
      </c>
      <c r="F5" s="100">
        <f t="shared" si="0"/>
        <v>2092490</v>
      </c>
      <c r="G5" s="100">
        <f t="shared" si="0"/>
        <v>12846</v>
      </c>
      <c r="H5" s="100">
        <f t="shared" si="0"/>
        <v>33904</v>
      </c>
      <c r="I5" s="100">
        <f t="shared" si="0"/>
        <v>296568</v>
      </c>
      <c r="J5" s="100">
        <f t="shared" si="0"/>
        <v>343318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343318</v>
      </c>
      <c r="X5" s="100">
        <f t="shared" si="0"/>
        <v>523123</v>
      </c>
      <c r="Y5" s="100">
        <f t="shared" si="0"/>
        <v>-179805</v>
      </c>
      <c r="Z5" s="137">
        <f>+IF(X5&lt;&gt;0,+(Y5/X5)*100,0)</f>
        <v>-34.371457573075546</v>
      </c>
      <c r="AA5" s="153">
        <f>SUM(AA6:AA8)</f>
        <v>2092490</v>
      </c>
    </row>
    <row r="6" spans="1:27" ht="13.5">
      <c r="A6" s="138" t="s">
        <v>75</v>
      </c>
      <c r="B6" s="136"/>
      <c r="C6" s="155">
        <v>56716</v>
      </c>
      <c r="D6" s="155"/>
      <c r="E6" s="156">
        <v>82000</v>
      </c>
      <c r="F6" s="60">
        <v>82000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20500</v>
      </c>
      <c r="Y6" s="60">
        <v>-20500</v>
      </c>
      <c r="Z6" s="140">
        <v>-100</v>
      </c>
      <c r="AA6" s="62">
        <v>82000</v>
      </c>
    </row>
    <row r="7" spans="1:27" ht="13.5">
      <c r="A7" s="138" t="s">
        <v>76</v>
      </c>
      <c r="B7" s="136"/>
      <c r="C7" s="157">
        <v>1852727</v>
      </c>
      <c r="D7" s="157"/>
      <c r="E7" s="158">
        <v>862200</v>
      </c>
      <c r="F7" s="159">
        <v>862200</v>
      </c>
      <c r="G7" s="159">
        <v>1025</v>
      </c>
      <c r="H7" s="159">
        <v>7483</v>
      </c>
      <c r="I7" s="159"/>
      <c r="J7" s="159">
        <v>8508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8508</v>
      </c>
      <c r="X7" s="159">
        <v>215550</v>
      </c>
      <c r="Y7" s="159">
        <v>-207042</v>
      </c>
      <c r="Z7" s="141">
        <v>-96.05</v>
      </c>
      <c r="AA7" s="225">
        <v>862200</v>
      </c>
    </row>
    <row r="8" spans="1:27" ht="13.5">
      <c r="A8" s="138" t="s">
        <v>77</v>
      </c>
      <c r="B8" s="136"/>
      <c r="C8" s="155">
        <v>874336</v>
      </c>
      <c r="D8" s="155"/>
      <c r="E8" s="156">
        <v>1148290</v>
      </c>
      <c r="F8" s="60">
        <v>1148290</v>
      </c>
      <c r="G8" s="60">
        <v>11821</v>
      </c>
      <c r="H8" s="60">
        <v>26421</v>
      </c>
      <c r="I8" s="60">
        <v>296568</v>
      </c>
      <c r="J8" s="60">
        <v>334810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334810</v>
      </c>
      <c r="X8" s="60">
        <v>287073</v>
      </c>
      <c r="Y8" s="60">
        <v>47737</v>
      </c>
      <c r="Z8" s="140">
        <v>16.63</v>
      </c>
      <c r="AA8" s="62">
        <v>1148290</v>
      </c>
    </row>
    <row r="9" spans="1:27" ht="13.5">
      <c r="A9" s="135" t="s">
        <v>78</v>
      </c>
      <c r="B9" s="136"/>
      <c r="C9" s="153">
        <f aca="true" t="shared" si="1" ref="C9:Y9">SUM(C10:C14)</f>
        <v>3005961</v>
      </c>
      <c r="D9" s="153">
        <f>SUM(D10:D14)</f>
        <v>0</v>
      </c>
      <c r="E9" s="154">
        <f t="shared" si="1"/>
        <v>1476000</v>
      </c>
      <c r="F9" s="100">
        <f t="shared" si="1"/>
        <v>1476000</v>
      </c>
      <c r="G9" s="100">
        <f t="shared" si="1"/>
        <v>0</v>
      </c>
      <c r="H9" s="100">
        <f t="shared" si="1"/>
        <v>0</v>
      </c>
      <c r="I9" s="100">
        <f t="shared" si="1"/>
        <v>5980</v>
      </c>
      <c r="J9" s="100">
        <f t="shared" si="1"/>
        <v>5980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5980</v>
      </c>
      <c r="X9" s="100">
        <f t="shared" si="1"/>
        <v>369000</v>
      </c>
      <c r="Y9" s="100">
        <f t="shared" si="1"/>
        <v>-363020</v>
      </c>
      <c r="Z9" s="137">
        <f>+IF(X9&lt;&gt;0,+(Y9/X9)*100,0)</f>
        <v>-98.37940379403794</v>
      </c>
      <c r="AA9" s="102">
        <f>SUM(AA10:AA14)</f>
        <v>1476000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2470481</v>
      </c>
      <c r="D12" s="155"/>
      <c r="E12" s="156">
        <v>1385000</v>
      </c>
      <c r="F12" s="60">
        <v>1385000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346250</v>
      </c>
      <c r="Y12" s="60">
        <v>-346250</v>
      </c>
      <c r="Z12" s="140">
        <v>-100</v>
      </c>
      <c r="AA12" s="62">
        <v>1385000</v>
      </c>
    </row>
    <row r="13" spans="1:27" ht="13.5">
      <c r="A13" s="138" t="s">
        <v>82</v>
      </c>
      <c r="B13" s="136"/>
      <c r="C13" s="155">
        <v>535480</v>
      </c>
      <c r="D13" s="155"/>
      <c r="E13" s="156">
        <v>91000</v>
      </c>
      <c r="F13" s="60">
        <v>91000</v>
      </c>
      <c r="G13" s="60"/>
      <c r="H13" s="60"/>
      <c r="I13" s="60">
        <v>5980</v>
      </c>
      <c r="J13" s="60">
        <v>5980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5980</v>
      </c>
      <c r="X13" s="60">
        <v>22750</v>
      </c>
      <c r="Y13" s="60">
        <v>-16770</v>
      </c>
      <c r="Z13" s="140">
        <v>-73.71</v>
      </c>
      <c r="AA13" s="62">
        <v>91000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163000</v>
      </c>
      <c r="D15" s="153">
        <f>SUM(D16:D18)</f>
        <v>0</v>
      </c>
      <c r="E15" s="154">
        <f t="shared" si="2"/>
        <v>721200</v>
      </c>
      <c r="F15" s="100">
        <f t="shared" si="2"/>
        <v>721200</v>
      </c>
      <c r="G15" s="100">
        <f t="shared" si="2"/>
        <v>0</v>
      </c>
      <c r="H15" s="100">
        <f t="shared" si="2"/>
        <v>0</v>
      </c>
      <c r="I15" s="100">
        <f t="shared" si="2"/>
        <v>2497</v>
      </c>
      <c r="J15" s="100">
        <f t="shared" si="2"/>
        <v>2497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2497</v>
      </c>
      <c r="X15" s="100">
        <f t="shared" si="2"/>
        <v>180300</v>
      </c>
      <c r="Y15" s="100">
        <f t="shared" si="2"/>
        <v>-177803</v>
      </c>
      <c r="Z15" s="137">
        <f>+IF(X15&lt;&gt;0,+(Y15/X15)*100,0)</f>
        <v>-98.61508596783139</v>
      </c>
      <c r="AA15" s="102">
        <f>SUM(AA16:AA18)</f>
        <v>721200</v>
      </c>
    </row>
    <row r="16" spans="1:27" ht="13.5">
      <c r="A16" s="138" t="s">
        <v>85</v>
      </c>
      <c r="B16" s="136"/>
      <c r="C16" s="155">
        <v>163000</v>
      </c>
      <c r="D16" s="155"/>
      <c r="E16" s="156">
        <v>661200</v>
      </c>
      <c r="F16" s="60">
        <v>661200</v>
      </c>
      <c r="G16" s="60"/>
      <c r="H16" s="60"/>
      <c r="I16" s="60">
        <v>2497</v>
      </c>
      <c r="J16" s="60">
        <v>2497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2497</v>
      </c>
      <c r="X16" s="60">
        <v>165300</v>
      </c>
      <c r="Y16" s="60">
        <v>-162803</v>
      </c>
      <c r="Z16" s="140">
        <v>-98.49</v>
      </c>
      <c r="AA16" s="62">
        <v>661200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>
        <v>60000</v>
      </c>
      <c r="F18" s="60">
        <v>60000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15000</v>
      </c>
      <c r="Y18" s="60">
        <v>-15000</v>
      </c>
      <c r="Z18" s="140">
        <v>-100</v>
      </c>
      <c r="AA18" s="62">
        <v>60000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5952740</v>
      </c>
      <c r="D25" s="217">
        <f>+D5+D9+D15+D19+D24</f>
        <v>0</v>
      </c>
      <c r="E25" s="230">
        <f t="shared" si="4"/>
        <v>4289690</v>
      </c>
      <c r="F25" s="219">
        <f t="shared" si="4"/>
        <v>4289690</v>
      </c>
      <c r="G25" s="219">
        <f t="shared" si="4"/>
        <v>12846</v>
      </c>
      <c r="H25" s="219">
        <f t="shared" si="4"/>
        <v>33904</v>
      </c>
      <c r="I25" s="219">
        <f t="shared" si="4"/>
        <v>305045</v>
      </c>
      <c r="J25" s="219">
        <f t="shared" si="4"/>
        <v>351795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351795</v>
      </c>
      <c r="X25" s="219">
        <f t="shared" si="4"/>
        <v>1072423</v>
      </c>
      <c r="Y25" s="219">
        <f t="shared" si="4"/>
        <v>-720628</v>
      </c>
      <c r="Z25" s="231">
        <f>+IF(X25&lt;&gt;0,+(Y25/X25)*100,0)</f>
        <v>-67.19624625730705</v>
      </c>
      <c r="AA25" s="232">
        <f>+AA5+AA9+AA15+AA19+AA24</f>
        <v>4289690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5952740</v>
      </c>
      <c r="D35" s="155"/>
      <c r="E35" s="156">
        <v>4289690</v>
      </c>
      <c r="F35" s="60">
        <v>4289690</v>
      </c>
      <c r="G35" s="60">
        <v>12846</v>
      </c>
      <c r="H35" s="60">
        <v>33904</v>
      </c>
      <c r="I35" s="60">
        <v>305045</v>
      </c>
      <c r="J35" s="60">
        <v>351795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351795</v>
      </c>
      <c r="X35" s="60">
        <v>1072423</v>
      </c>
      <c r="Y35" s="60">
        <v>-720628</v>
      </c>
      <c r="Z35" s="140">
        <v>-67.2</v>
      </c>
      <c r="AA35" s="62">
        <v>4289690</v>
      </c>
    </row>
    <row r="36" spans="1:27" ht="13.5">
      <c r="A36" s="238" t="s">
        <v>139</v>
      </c>
      <c r="B36" s="149"/>
      <c r="C36" s="222">
        <f aca="true" t="shared" si="6" ref="C36:Y36">SUM(C32:C35)</f>
        <v>5952740</v>
      </c>
      <c r="D36" s="222">
        <f>SUM(D32:D35)</f>
        <v>0</v>
      </c>
      <c r="E36" s="218">
        <f t="shared" si="6"/>
        <v>4289690</v>
      </c>
      <c r="F36" s="220">
        <f t="shared" si="6"/>
        <v>4289690</v>
      </c>
      <c r="G36" s="220">
        <f t="shared" si="6"/>
        <v>12846</v>
      </c>
      <c r="H36" s="220">
        <f t="shared" si="6"/>
        <v>33904</v>
      </c>
      <c r="I36" s="220">
        <f t="shared" si="6"/>
        <v>305045</v>
      </c>
      <c r="J36" s="220">
        <f t="shared" si="6"/>
        <v>351795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351795</v>
      </c>
      <c r="X36" s="220">
        <f t="shared" si="6"/>
        <v>1072423</v>
      </c>
      <c r="Y36" s="220">
        <f t="shared" si="6"/>
        <v>-720628</v>
      </c>
      <c r="Z36" s="221">
        <f>+IF(X36&lt;&gt;0,+(Y36/X36)*100,0)</f>
        <v>-67.19624625730705</v>
      </c>
      <c r="AA36" s="239">
        <f>SUM(AA32:AA35)</f>
        <v>4289690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83564154</v>
      </c>
      <c r="D6" s="155"/>
      <c r="E6" s="59">
        <v>959341</v>
      </c>
      <c r="F6" s="60">
        <v>959341</v>
      </c>
      <c r="G6" s="60">
        <v>1359556</v>
      </c>
      <c r="H6" s="60">
        <v>453521</v>
      </c>
      <c r="I6" s="60">
        <v>-238154</v>
      </c>
      <c r="J6" s="60">
        <v>-238154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-238154</v>
      </c>
      <c r="X6" s="60">
        <v>239835</v>
      </c>
      <c r="Y6" s="60">
        <v>-477989</v>
      </c>
      <c r="Z6" s="140">
        <v>-199.3</v>
      </c>
      <c r="AA6" s="62">
        <v>959341</v>
      </c>
    </row>
    <row r="7" spans="1:27" ht="13.5">
      <c r="A7" s="249" t="s">
        <v>144</v>
      </c>
      <c r="B7" s="182"/>
      <c r="C7" s="155">
        <v>3800000</v>
      </c>
      <c r="D7" s="155"/>
      <c r="E7" s="59">
        <v>59000000</v>
      </c>
      <c r="F7" s="60">
        <v>59000000</v>
      </c>
      <c r="G7" s="60"/>
      <c r="H7" s="60"/>
      <c r="I7" s="60">
        <v>103500000</v>
      </c>
      <c r="J7" s="60">
        <v>103500000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103500000</v>
      </c>
      <c r="X7" s="60">
        <v>14750000</v>
      </c>
      <c r="Y7" s="60">
        <v>88750000</v>
      </c>
      <c r="Z7" s="140">
        <v>601.69</v>
      </c>
      <c r="AA7" s="62">
        <v>59000000</v>
      </c>
    </row>
    <row r="8" spans="1:27" ht="13.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2628631</v>
      </c>
      <c r="D9" s="155"/>
      <c r="E9" s="59">
        <v>1400000</v>
      </c>
      <c r="F9" s="60">
        <v>1400000</v>
      </c>
      <c r="G9" s="60">
        <v>2625986</v>
      </c>
      <c r="H9" s="60">
        <v>2242500</v>
      </c>
      <c r="I9" s="60">
        <v>2909748</v>
      </c>
      <c r="J9" s="60">
        <v>2909748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2909748</v>
      </c>
      <c r="X9" s="60">
        <v>350000</v>
      </c>
      <c r="Y9" s="60">
        <v>2559748</v>
      </c>
      <c r="Z9" s="140">
        <v>731.36</v>
      </c>
      <c r="AA9" s="62">
        <v>1400000</v>
      </c>
    </row>
    <row r="10" spans="1:27" ht="13.5">
      <c r="A10" s="249" t="s">
        <v>147</v>
      </c>
      <c r="B10" s="182"/>
      <c r="C10" s="155">
        <v>863172</v>
      </c>
      <c r="D10" s="155"/>
      <c r="E10" s="59"/>
      <c r="F10" s="60"/>
      <c r="G10" s="159">
        <v>113200000</v>
      </c>
      <c r="H10" s="159">
        <v>109200000</v>
      </c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266402</v>
      </c>
      <c r="D11" s="155"/>
      <c r="E11" s="59">
        <v>300000</v>
      </c>
      <c r="F11" s="60">
        <v>300000</v>
      </c>
      <c r="G11" s="60">
        <v>296679</v>
      </c>
      <c r="H11" s="60">
        <v>277715</v>
      </c>
      <c r="I11" s="60">
        <v>286151</v>
      </c>
      <c r="J11" s="60">
        <v>286151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286151</v>
      </c>
      <c r="X11" s="60">
        <v>75000</v>
      </c>
      <c r="Y11" s="60">
        <v>211151</v>
      </c>
      <c r="Z11" s="140">
        <v>281.53</v>
      </c>
      <c r="AA11" s="62">
        <v>300000</v>
      </c>
    </row>
    <row r="12" spans="1:27" ht="13.5">
      <c r="A12" s="250" t="s">
        <v>56</v>
      </c>
      <c r="B12" s="251"/>
      <c r="C12" s="168">
        <f aca="true" t="shared" si="0" ref="C12:Y12">SUM(C6:C11)</f>
        <v>91122359</v>
      </c>
      <c r="D12" s="168">
        <f>SUM(D6:D11)</f>
        <v>0</v>
      </c>
      <c r="E12" s="72">
        <f t="shared" si="0"/>
        <v>61659341</v>
      </c>
      <c r="F12" s="73">
        <f t="shared" si="0"/>
        <v>61659341</v>
      </c>
      <c r="G12" s="73">
        <f t="shared" si="0"/>
        <v>117482221</v>
      </c>
      <c r="H12" s="73">
        <f t="shared" si="0"/>
        <v>112173736</v>
      </c>
      <c r="I12" s="73">
        <f t="shared" si="0"/>
        <v>106457745</v>
      </c>
      <c r="J12" s="73">
        <f t="shared" si="0"/>
        <v>106457745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106457745</v>
      </c>
      <c r="X12" s="73">
        <f t="shared" si="0"/>
        <v>15414835</v>
      </c>
      <c r="Y12" s="73">
        <f t="shared" si="0"/>
        <v>91042910</v>
      </c>
      <c r="Z12" s="170">
        <f>+IF(X12&lt;&gt;0,+(Y12/X12)*100,0)</f>
        <v>590.6187773012166</v>
      </c>
      <c r="AA12" s="74">
        <f>SUM(AA6:AA11)</f>
        <v>61659341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9748944</v>
      </c>
      <c r="D15" s="155"/>
      <c r="E15" s="59"/>
      <c r="F15" s="60"/>
      <c r="G15" s="60"/>
      <c r="H15" s="60"/>
      <c r="I15" s="60">
        <v>10612116</v>
      </c>
      <c r="J15" s="60">
        <v>10612116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10612116</v>
      </c>
      <c r="X15" s="60"/>
      <c r="Y15" s="60">
        <v>10612116</v>
      </c>
      <c r="Z15" s="140"/>
      <c r="AA15" s="62"/>
    </row>
    <row r="16" spans="1:27" ht="13.5">
      <c r="A16" s="249" t="s">
        <v>151</v>
      </c>
      <c r="B16" s="182"/>
      <c r="C16" s="155"/>
      <c r="D16" s="155"/>
      <c r="E16" s="59">
        <v>3000000</v>
      </c>
      <c r="F16" s="60">
        <v>3000000</v>
      </c>
      <c r="G16" s="159">
        <v>3800000</v>
      </c>
      <c r="H16" s="159">
        <v>3800000</v>
      </c>
      <c r="I16" s="159">
        <v>3800000</v>
      </c>
      <c r="J16" s="60">
        <v>3800000</v>
      </c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>
        <v>3800000</v>
      </c>
      <c r="X16" s="60">
        <v>750000</v>
      </c>
      <c r="Y16" s="159">
        <v>3050000</v>
      </c>
      <c r="Z16" s="141">
        <v>406.67</v>
      </c>
      <c r="AA16" s="225">
        <v>3000000</v>
      </c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47654844</v>
      </c>
      <c r="D19" s="155"/>
      <c r="E19" s="59">
        <v>48087197</v>
      </c>
      <c r="F19" s="60">
        <v>48087197</v>
      </c>
      <c r="G19" s="60">
        <v>47719345</v>
      </c>
      <c r="H19" s="60">
        <v>46815359</v>
      </c>
      <c r="I19" s="60">
        <v>47222721</v>
      </c>
      <c r="J19" s="60">
        <v>47222721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47222721</v>
      </c>
      <c r="X19" s="60">
        <v>12021799</v>
      </c>
      <c r="Y19" s="60">
        <v>35200922</v>
      </c>
      <c r="Z19" s="140">
        <v>292.81</v>
      </c>
      <c r="AA19" s="62">
        <v>48087197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872670</v>
      </c>
      <c r="D22" s="155"/>
      <c r="E22" s="59">
        <v>2162507</v>
      </c>
      <c r="F22" s="60">
        <v>2162507</v>
      </c>
      <c r="G22" s="60">
        <v>950015</v>
      </c>
      <c r="H22" s="60">
        <v>950015</v>
      </c>
      <c r="I22" s="60">
        <v>950015</v>
      </c>
      <c r="J22" s="60">
        <v>950015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950015</v>
      </c>
      <c r="X22" s="60">
        <v>540627</v>
      </c>
      <c r="Y22" s="60">
        <v>409388</v>
      </c>
      <c r="Z22" s="140">
        <v>75.72</v>
      </c>
      <c r="AA22" s="62">
        <v>2162507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>
        <v>706572</v>
      </c>
      <c r="H23" s="159">
        <v>706572</v>
      </c>
      <c r="I23" s="159">
        <v>706572</v>
      </c>
      <c r="J23" s="60">
        <v>706572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706572</v>
      </c>
      <c r="X23" s="60"/>
      <c r="Y23" s="159">
        <v>706572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58276458</v>
      </c>
      <c r="D24" s="168">
        <f>SUM(D15:D23)</f>
        <v>0</v>
      </c>
      <c r="E24" s="76">
        <f t="shared" si="1"/>
        <v>53249704</v>
      </c>
      <c r="F24" s="77">
        <f t="shared" si="1"/>
        <v>53249704</v>
      </c>
      <c r="G24" s="77">
        <f t="shared" si="1"/>
        <v>53175932</v>
      </c>
      <c r="H24" s="77">
        <f t="shared" si="1"/>
        <v>52271946</v>
      </c>
      <c r="I24" s="77">
        <f t="shared" si="1"/>
        <v>63291424</v>
      </c>
      <c r="J24" s="77">
        <f t="shared" si="1"/>
        <v>63291424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63291424</v>
      </c>
      <c r="X24" s="77">
        <f t="shared" si="1"/>
        <v>13312426</v>
      </c>
      <c r="Y24" s="77">
        <f t="shared" si="1"/>
        <v>49978998</v>
      </c>
      <c r="Z24" s="212">
        <f>+IF(X24&lt;&gt;0,+(Y24/X24)*100,0)</f>
        <v>375.43117986158194</v>
      </c>
      <c r="AA24" s="79">
        <f>SUM(AA15:AA23)</f>
        <v>53249704</v>
      </c>
    </row>
    <row r="25" spans="1:27" ht="13.5">
      <c r="A25" s="250" t="s">
        <v>159</v>
      </c>
      <c r="B25" s="251"/>
      <c r="C25" s="168">
        <f aca="true" t="shared" si="2" ref="C25:Y25">+C12+C24</f>
        <v>149398817</v>
      </c>
      <c r="D25" s="168">
        <f>+D12+D24</f>
        <v>0</v>
      </c>
      <c r="E25" s="72">
        <f t="shared" si="2"/>
        <v>114909045</v>
      </c>
      <c r="F25" s="73">
        <f t="shared" si="2"/>
        <v>114909045</v>
      </c>
      <c r="G25" s="73">
        <f t="shared" si="2"/>
        <v>170658153</v>
      </c>
      <c r="H25" s="73">
        <f t="shared" si="2"/>
        <v>164445682</v>
      </c>
      <c r="I25" s="73">
        <f t="shared" si="2"/>
        <v>169749169</v>
      </c>
      <c r="J25" s="73">
        <f t="shared" si="2"/>
        <v>169749169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169749169</v>
      </c>
      <c r="X25" s="73">
        <f t="shared" si="2"/>
        <v>28727261</v>
      </c>
      <c r="Y25" s="73">
        <f t="shared" si="2"/>
        <v>141021908</v>
      </c>
      <c r="Z25" s="170">
        <f>+IF(X25&lt;&gt;0,+(Y25/X25)*100,0)</f>
        <v>490.89924723418636</v>
      </c>
      <c r="AA25" s="74">
        <f>+AA12+AA24</f>
        <v>114909045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1444018</v>
      </c>
      <c r="D30" s="155"/>
      <c r="E30" s="59">
        <v>1605705</v>
      </c>
      <c r="F30" s="60">
        <v>1605705</v>
      </c>
      <c r="G30" s="60">
        <v>1444018</v>
      </c>
      <c r="H30" s="60">
        <v>1444018</v>
      </c>
      <c r="I30" s="60">
        <v>1444018</v>
      </c>
      <c r="J30" s="60">
        <v>1444018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1444018</v>
      </c>
      <c r="X30" s="60">
        <v>401426</v>
      </c>
      <c r="Y30" s="60">
        <v>1042592</v>
      </c>
      <c r="Z30" s="140">
        <v>259.72</v>
      </c>
      <c r="AA30" s="62">
        <v>1605705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4290119</v>
      </c>
      <c r="D32" s="155"/>
      <c r="E32" s="59">
        <v>3035000</v>
      </c>
      <c r="F32" s="60">
        <v>3035000</v>
      </c>
      <c r="G32" s="60">
        <v>2312651</v>
      </c>
      <c r="H32" s="60">
        <v>8899516</v>
      </c>
      <c r="I32" s="60">
        <v>9748676</v>
      </c>
      <c r="J32" s="60">
        <v>9748676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9748676</v>
      </c>
      <c r="X32" s="60">
        <v>758750</v>
      </c>
      <c r="Y32" s="60">
        <v>8989926</v>
      </c>
      <c r="Z32" s="140">
        <v>1184.83</v>
      </c>
      <c r="AA32" s="62">
        <v>3035000</v>
      </c>
    </row>
    <row r="33" spans="1:27" ht="13.5">
      <c r="A33" s="249" t="s">
        <v>165</v>
      </c>
      <c r="B33" s="182"/>
      <c r="C33" s="155">
        <v>6859699</v>
      </c>
      <c r="D33" s="155"/>
      <c r="E33" s="59">
        <v>6024486</v>
      </c>
      <c r="F33" s="60">
        <v>6024486</v>
      </c>
      <c r="G33" s="60">
        <v>6726471</v>
      </c>
      <c r="H33" s="60">
        <v>6715965</v>
      </c>
      <c r="I33" s="60">
        <v>6700816</v>
      </c>
      <c r="J33" s="60">
        <v>6700816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6700816</v>
      </c>
      <c r="X33" s="60">
        <v>1506122</v>
      </c>
      <c r="Y33" s="60">
        <v>5194694</v>
      </c>
      <c r="Z33" s="140">
        <v>344.91</v>
      </c>
      <c r="AA33" s="62">
        <v>6024486</v>
      </c>
    </row>
    <row r="34" spans="1:27" ht="13.5">
      <c r="A34" s="250" t="s">
        <v>58</v>
      </c>
      <c r="B34" s="251"/>
      <c r="C34" s="168">
        <f aca="true" t="shared" si="3" ref="C34:Y34">SUM(C29:C33)</f>
        <v>12593836</v>
      </c>
      <c r="D34" s="168">
        <f>SUM(D29:D33)</f>
        <v>0</v>
      </c>
      <c r="E34" s="72">
        <f t="shared" si="3"/>
        <v>10665191</v>
      </c>
      <c r="F34" s="73">
        <f t="shared" si="3"/>
        <v>10665191</v>
      </c>
      <c r="G34" s="73">
        <f t="shared" si="3"/>
        <v>10483140</v>
      </c>
      <c r="H34" s="73">
        <f t="shared" si="3"/>
        <v>17059499</v>
      </c>
      <c r="I34" s="73">
        <f t="shared" si="3"/>
        <v>17893510</v>
      </c>
      <c r="J34" s="73">
        <f t="shared" si="3"/>
        <v>17893510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17893510</v>
      </c>
      <c r="X34" s="73">
        <f t="shared" si="3"/>
        <v>2666298</v>
      </c>
      <c r="Y34" s="73">
        <f t="shared" si="3"/>
        <v>15227212</v>
      </c>
      <c r="Z34" s="170">
        <f>+IF(X34&lt;&gt;0,+(Y34/X34)*100,0)</f>
        <v>571.099404492671</v>
      </c>
      <c r="AA34" s="74">
        <f>SUM(AA29:AA33)</f>
        <v>10665191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10041380</v>
      </c>
      <c r="D37" s="155"/>
      <c r="E37" s="59">
        <v>8470254</v>
      </c>
      <c r="F37" s="60">
        <v>8470254</v>
      </c>
      <c r="G37" s="60">
        <v>10041380</v>
      </c>
      <c r="H37" s="60">
        <v>10041380</v>
      </c>
      <c r="I37" s="60">
        <v>10041380</v>
      </c>
      <c r="J37" s="60">
        <v>10041380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10041380</v>
      </c>
      <c r="X37" s="60">
        <v>2117564</v>
      </c>
      <c r="Y37" s="60">
        <v>7923816</v>
      </c>
      <c r="Z37" s="140">
        <v>374.19</v>
      </c>
      <c r="AA37" s="62">
        <v>8470254</v>
      </c>
    </row>
    <row r="38" spans="1:27" ht="13.5">
      <c r="A38" s="249" t="s">
        <v>165</v>
      </c>
      <c r="B38" s="182"/>
      <c r="C38" s="155">
        <v>23001035</v>
      </c>
      <c r="D38" s="155"/>
      <c r="E38" s="59">
        <v>17971479</v>
      </c>
      <c r="F38" s="60">
        <v>17971479</v>
      </c>
      <c r="G38" s="60">
        <v>23001035</v>
      </c>
      <c r="H38" s="60">
        <v>23001035</v>
      </c>
      <c r="I38" s="60">
        <v>23001035</v>
      </c>
      <c r="J38" s="60">
        <v>23001035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23001035</v>
      </c>
      <c r="X38" s="60">
        <v>4492870</v>
      </c>
      <c r="Y38" s="60">
        <v>18508165</v>
      </c>
      <c r="Z38" s="140">
        <v>411.95</v>
      </c>
      <c r="AA38" s="62">
        <v>17971479</v>
      </c>
    </row>
    <row r="39" spans="1:27" ht="13.5">
      <c r="A39" s="250" t="s">
        <v>59</v>
      </c>
      <c r="B39" s="253"/>
      <c r="C39" s="168">
        <f aca="true" t="shared" si="4" ref="C39:Y39">SUM(C37:C38)</f>
        <v>33042415</v>
      </c>
      <c r="D39" s="168">
        <f>SUM(D37:D38)</f>
        <v>0</v>
      </c>
      <c r="E39" s="76">
        <f t="shared" si="4"/>
        <v>26441733</v>
      </c>
      <c r="F39" s="77">
        <f t="shared" si="4"/>
        <v>26441733</v>
      </c>
      <c r="G39" s="77">
        <f t="shared" si="4"/>
        <v>33042415</v>
      </c>
      <c r="H39" s="77">
        <f t="shared" si="4"/>
        <v>33042415</v>
      </c>
      <c r="I39" s="77">
        <f t="shared" si="4"/>
        <v>33042415</v>
      </c>
      <c r="J39" s="77">
        <f t="shared" si="4"/>
        <v>33042415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33042415</v>
      </c>
      <c r="X39" s="77">
        <f t="shared" si="4"/>
        <v>6610434</v>
      </c>
      <c r="Y39" s="77">
        <f t="shared" si="4"/>
        <v>26431981</v>
      </c>
      <c r="Z39" s="212">
        <f>+IF(X39&lt;&gt;0,+(Y39/X39)*100,0)</f>
        <v>399.85243026403407</v>
      </c>
      <c r="AA39" s="79">
        <f>SUM(AA37:AA38)</f>
        <v>26441733</v>
      </c>
    </row>
    <row r="40" spans="1:27" ht="13.5">
      <c r="A40" s="250" t="s">
        <v>167</v>
      </c>
      <c r="B40" s="251"/>
      <c r="C40" s="168">
        <f aca="true" t="shared" si="5" ref="C40:Y40">+C34+C39</f>
        <v>45636251</v>
      </c>
      <c r="D40" s="168">
        <f>+D34+D39</f>
        <v>0</v>
      </c>
      <c r="E40" s="72">
        <f t="shared" si="5"/>
        <v>37106924</v>
      </c>
      <c r="F40" s="73">
        <f t="shared" si="5"/>
        <v>37106924</v>
      </c>
      <c r="G40" s="73">
        <f t="shared" si="5"/>
        <v>43525555</v>
      </c>
      <c r="H40" s="73">
        <f t="shared" si="5"/>
        <v>50101914</v>
      </c>
      <c r="I40" s="73">
        <f t="shared" si="5"/>
        <v>50935925</v>
      </c>
      <c r="J40" s="73">
        <f t="shared" si="5"/>
        <v>50935925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50935925</v>
      </c>
      <c r="X40" s="73">
        <f t="shared" si="5"/>
        <v>9276732</v>
      </c>
      <c r="Y40" s="73">
        <f t="shared" si="5"/>
        <v>41659193</v>
      </c>
      <c r="Z40" s="170">
        <f>+IF(X40&lt;&gt;0,+(Y40/X40)*100,0)</f>
        <v>449.0718606509275</v>
      </c>
      <c r="AA40" s="74">
        <f>+AA34+AA39</f>
        <v>37106924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103762566</v>
      </c>
      <c r="D42" s="257">
        <f>+D25-D40</f>
        <v>0</v>
      </c>
      <c r="E42" s="258">
        <f t="shared" si="6"/>
        <v>77802121</v>
      </c>
      <c r="F42" s="259">
        <f t="shared" si="6"/>
        <v>77802121</v>
      </c>
      <c r="G42" s="259">
        <f t="shared" si="6"/>
        <v>127132598</v>
      </c>
      <c r="H42" s="259">
        <f t="shared" si="6"/>
        <v>114343768</v>
      </c>
      <c r="I42" s="259">
        <f t="shared" si="6"/>
        <v>118813244</v>
      </c>
      <c r="J42" s="259">
        <f t="shared" si="6"/>
        <v>118813244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118813244</v>
      </c>
      <c r="X42" s="259">
        <f t="shared" si="6"/>
        <v>19450529</v>
      </c>
      <c r="Y42" s="259">
        <f t="shared" si="6"/>
        <v>99362715</v>
      </c>
      <c r="Z42" s="260">
        <f>+IF(X42&lt;&gt;0,+(Y42/X42)*100,0)</f>
        <v>510.8483938920119</v>
      </c>
      <c r="AA42" s="261">
        <f>+AA25-AA40</f>
        <v>77802121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75766724</v>
      </c>
      <c r="D45" s="155"/>
      <c r="E45" s="59">
        <v>54540928</v>
      </c>
      <c r="F45" s="60">
        <v>54540928</v>
      </c>
      <c r="G45" s="60">
        <v>98764269</v>
      </c>
      <c r="H45" s="60">
        <v>86347926</v>
      </c>
      <c r="I45" s="60">
        <v>90817402</v>
      </c>
      <c r="J45" s="60">
        <v>90817402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90817402</v>
      </c>
      <c r="X45" s="60">
        <v>13635232</v>
      </c>
      <c r="Y45" s="60">
        <v>77182170</v>
      </c>
      <c r="Z45" s="139">
        <v>566.05</v>
      </c>
      <c r="AA45" s="62">
        <v>54540928</v>
      </c>
    </row>
    <row r="46" spans="1:27" ht="13.5">
      <c r="A46" s="249" t="s">
        <v>171</v>
      </c>
      <c r="B46" s="182"/>
      <c r="C46" s="155">
        <v>27995842</v>
      </c>
      <c r="D46" s="155"/>
      <c r="E46" s="59">
        <v>23261193</v>
      </c>
      <c r="F46" s="60">
        <v>23261193</v>
      </c>
      <c r="G46" s="60">
        <v>28368329</v>
      </c>
      <c r="H46" s="60">
        <v>27995842</v>
      </c>
      <c r="I46" s="60">
        <v>27995842</v>
      </c>
      <c r="J46" s="60">
        <v>27995842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27995842</v>
      </c>
      <c r="X46" s="60">
        <v>5815298</v>
      </c>
      <c r="Y46" s="60">
        <v>22180544</v>
      </c>
      <c r="Z46" s="139">
        <v>381.42</v>
      </c>
      <c r="AA46" s="62">
        <v>23261193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103762566</v>
      </c>
      <c r="D48" s="217">
        <f>SUM(D45:D47)</f>
        <v>0</v>
      </c>
      <c r="E48" s="264">
        <f t="shared" si="7"/>
        <v>77802121</v>
      </c>
      <c r="F48" s="219">
        <f t="shared" si="7"/>
        <v>77802121</v>
      </c>
      <c r="G48" s="219">
        <f t="shared" si="7"/>
        <v>127132598</v>
      </c>
      <c r="H48" s="219">
        <f t="shared" si="7"/>
        <v>114343768</v>
      </c>
      <c r="I48" s="219">
        <f t="shared" si="7"/>
        <v>118813244</v>
      </c>
      <c r="J48" s="219">
        <f t="shared" si="7"/>
        <v>118813244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118813244</v>
      </c>
      <c r="X48" s="219">
        <f t="shared" si="7"/>
        <v>19450530</v>
      </c>
      <c r="Y48" s="219">
        <f t="shared" si="7"/>
        <v>99362714</v>
      </c>
      <c r="Z48" s="265">
        <f>+IF(X48&lt;&gt;0,+(Y48/X48)*100,0)</f>
        <v>510.8483624867806</v>
      </c>
      <c r="AA48" s="232">
        <f>SUM(AA45:AA47)</f>
        <v>77802121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945978</v>
      </c>
      <c r="D6" s="155"/>
      <c r="E6" s="59">
        <v>72000</v>
      </c>
      <c r="F6" s="60">
        <v>72000</v>
      </c>
      <c r="G6" s="60">
        <v>86730</v>
      </c>
      <c r="H6" s="60">
        <v>1009413</v>
      </c>
      <c r="I6" s="60">
        <v>278298</v>
      </c>
      <c r="J6" s="60">
        <v>1374441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1374441</v>
      </c>
      <c r="X6" s="60">
        <v>3000</v>
      </c>
      <c r="Y6" s="60">
        <v>1371441</v>
      </c>
      <c r="Z6" s="140">
        <v>45714.7</v>
      </c>
      <c r="AA6" s="62">
        <v>72000</v>
      </c>
    </row>
    <row r="7" spans="1:27" ht="13.5">
      <c r="A7" s="249" t="s">
        <v>178</v>
      </c>
      <c r="B7" s="182"/>
      <c r="C7" s="155">
        <v>92727479</v>
      </c>
      <c r="D7" s="155"/>
      <c r="E7" s="59">
        <v>93815000</v>
      </c>
      <c r="F7" s="60">
        <v>93815000</v>
      </c>
      <c r="G7" s="60">
        <v>38903467</v>
      </c>
      <c r="H7" s="60"/>
      <c r="I7" s="60">
        <v>1706667</v>
      </c>
      <c r="J7" s="60">
        <v>40610134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40610134</v>
      </c>
      <c r="X7" s="60">
        <v>32536670</v>
      </c>
      <c r="Y7" s="60">
        <v>8073464</v>
      </c>
      <c r="Z7" s="140">
        <v>24.81</v>
      </c>
      <c r="AA7" s="62">
        <v>93815000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>
        <v>5672199</v>
      </c>
      <c r="D9" s="155"/>
      <c r="E9" s="59">
        <v>4619200</v>
      </c>
      <c r="F9" s="60">
        <v>4619200</v>
      </c>
      <c r="G9" s="60">
        <v>447054</v>
      </c>
      <c r="H9" s="60">
        <v>343627</v>
      </c>
      <c r="I9" s="60">
        <v>507619</v>
      </c>
      <c r="J9" s="60">
        <v>1298300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1298300</v>
      </c>
      <c r="X9" s="60">
        <v>1154790</v>
      </c>
      <c r="Y9" s="60">
        <v>143510</v>
      </c>
      <c r="Z9" s="140">
        <v>12.43</v>
      </c>
      <c r="AA9" s="62">
        <v>4619200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-57144622</v>
      </c>
      <c r="D12" s="155"/>
      <c r="E12" s="59">
        <v>-67426852</v>
      </c>
      <c r="F12" s="60">
        <v>-67426852</v>
      </c>
      <c r="G12" s="60">
        <v>-4515429</v>
      </c>
      <c r="H12" s="60">
        <v>-4719789</v>
      </c>
      <c r="I12" s="60">
        <v>-5346314</v>
      </c>
      <c r="J12" s="60">
        <v>-14581532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-14581532</v>
      </c>
      <c r="X12" s="60">
        <v>-16259244</v>
      </c>
      <c r="Y12" s="60">
        <v>1677712</v>
      </c>
      <c r="Z12" s="140">
        <v>-10.32</v>
      </c>
      <c r="AA12" s="62">
        <v>-67426852</v>
      </c>
    </row>
    <row r="13" spans="1:27" ht="13.5">
      <c r="A13" s="249" t="s">
        <v>40</v>
      </c>
      <c r="B13" s="182"/>
      <c r="C13" s="155">
        <v>-2317815</v>
      </c>
      <c r="D13" s="155"/>
      <c r="E13" s="59">
        <v>-1215200</v>
      </c>
      <c r="F13" s="60">
        <v>-1215200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>
        <v>-1215200</v>
      </c>
    </row>
    <row r="14" spans="1:27" ht="13.5">
      <c r="A14" s="249" t="s">
        <v>42</v>
      </c>
      <c r="B14" s="182"/>
      <c r="C14" s="155">
        <v>-35342227</v>
      </c>
      <c r="D14" s="155"/>
      <c r="E14" s="59">
        <v>-41755610</v>
      </c>
      <c r="F14" s="60">
        <v>-41755610</v>
      </c>
      <c r="G14" s="60">
        <v>-3670894</v>
      </c>
      <c r="H14" s="60">
        <v>-1166195</v>
      </c>
      <c r="I14" s="60">
        <v>-3191977</v>
      </c>
      <c r="J14" s="60">
        <v>-8029066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-8029066</v>
      </c>
      <c r="X14" s="60">
        <v>-7555781</v>
      </c>
      <c r="Y14" s="60">
        <v>-473285</v>
      </c>
      <c r="Z14" s="140">
        <v>6.26</v>
      </c>
      <c r="AA14" s="62">
        <v>-41755610</v>
      </c>
    </row>
    <row r="15" spans="1:27" ht="13.5">
      <c r="A15" s="250" t="s">
        <v>184</v>
      </c>
      <c r="B15" s="251"/>
      <c r="C15" s="168">
        <f aca="true" t="shared" si="0" ref="C15:Y15">SUM(C6:C14)</f>
        <v>4540992</v>
      </c>
      <c r="D15" s="168">
        <f>SUM(D6:D14)</f>
        <v>0</v>
      </c>
      <c r="E15" s="72">
        <f t="shared" si="0"/>
        <v>-11891462</v>
      </c>
      <c r="F15" s="73">
        <f t="shared" si="0"/>
        <v>-11891462</v>
      </c>
      <c r="G15" s="73">
        <f t="shared" si="0"/>
        <v>31250928</v>
      </c>
      <c r="H15" s="73">
        <f t="shared" si="0"/>
        <v>-4532944</v>
      </c>
      <c r="I15" s="73">
        <f t="shared" si="0"/>
        <v>-6045707</v>
      </c>
      <c r="J15" s="73">
        <f t="shared" si="0"/>
        <v>20672277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20672277</v>
      </c>
      <c r="X15" s="73">
        <f t="shared" si="0"/>
        <v>9879435</v>
      </c>
      <c r="Y15" s="73">
        <f t="shared" si="0"/>
        <v>10792842</v>
      </c>
      <c r="Z15" s="170">
        <f>+IF(X15&lt;&gt;0,+(Y15/X15)*100,0)</f>
        <v>109.24553883901255</v>
      </c>
      <c r="AA15" s="74">
        <f>SUM(AA6:AA14)</f>
        <v>-11891462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110000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>
        <v>40123</v>
      </c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-6007932</v>
      </c>
      <c r="D24" s="155"/>
      <c r="E24" s="59">
        <v>-3860721</v>
      </c>
      <c r="F24" s="60">
        <v>-3860721</v>
      </c>
      <c r="G24" s="60">
        <v>-255526</v>
      </c>
      <c r="H24" s="60">
        <v>-373090</v>
      </c>
      <c r="I24" s="60">
        <v>-345969</v>
      </c>
      <c r="J24" s="60">
        <v>-974585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-974585</v>
      </c>
      <c r="X24" s="60">
        <v>-289000</v>
      </c>
      <c r="Y24" s="60">
        <v>-685585</v>
      </c>
      <c r="Z24" s="140">
        <v>237.23</v>
      </c>
      <c r="AA24" s="62">
        <v>-3860721</v>
      </c>
    </row>
    <row r="25" spans="1:27" ht="13.5">
      <c r="A25" s="250" t="s">
        <v>191</v>
      </c>
      <c r="B25" s="251"/>
      <c r="C25" s="168">
        <f aca="true" t="shared" si="1" ref="C25:Y25">SUM(C19:C24)</f>
        <v>-5857809</v>
      </c>
      <c r="D25" s="168">
        <f>SUM(D19:D24)</f>
        <v>0</v>
      </c>
      <c r="E25" s="72">
        <f t="shared" si="1"/>
        <v>-3860721</v>
      </c>
      <c r="F25" s="73">
        <f t="shared" si="1"/>
        <v>-3860721</v>
      </c>
      <c r="G25" s="73">
        <f t="shared" si="1"/>
        <v>-255526</v>
      </c>
      <c r="H25" s="73">
        <f t="shared" si="1"/>
        <v>-373090</v>
      </c>
      <c r="I25" s="73">
        <f t="shared" si="1"/>
        <v>-345969</v>
      </c>
      <c r="J25" s="73">
        <f t="shared" si="1"/>
        <v>-974585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-974585</v>
      </c>
      <c r="X25" s="73">
        <f t="shared" si="1"/>
        <v>-289000</v>
      </c>
      <c r="Y25" s="73">
        <f t="shared" si="1"/>
        <v>-685585</v>
      </c>
      <c r="Z25" s="170">
        <f>+IF(X25&lt;&gt;0,+(Y25/X25)*100,0)</f>
        <v>237.22664359861594</v>
      </c>
      <c r="AA25" s="74">
        <f>SUM(AA19:AA24)</f>
        <v>-3860721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-1333194</v>
      </c>
      <c r="D33" s="155"/>
      <c r="E33" s="59">
        <v>-1605705</v>
      </c>
      <c r="F33" s="60">
        <v>-1605705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-1605705</v>
      </c>
    </row>
    <row r="34" spans="1:27" ht="13.5">
      <c r="A34" s="250" t="s">
        <v>197</v>
      </c>
      <c r="B34" s="251"/>
      <c r="C34" s="168">
        <f aca="true" t="shared" si="2" ref="C34:Y34">SUM(C29:C33)</f>
        <v>-1333194</v>
      </c>
      <c r="D34" s="168">
        <f>SUM(D29:D33)</f>
        <v>0</v>
      </c>
      <c r="E34" s="72">
        <f t="shared" si="2"/>
        <v>-1605705</v>
      </c>
      <c r="F34" s="73">
        <f t="shared" si="2"/>
        <v>-1605705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-1605705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-2650011</v>
      </c>
      <c r="D36" s="153">
        <f>+D15+D25+D34</f>
        <v>0</v>
      </c>
      <c r="E36" s="99">
        <f t="shared" si="3"/>
        <v>-17357888</v>
      </c>
      <c r="F36" s="100">
        <f t="shared" si="3"/>
        <v>-17357888</v>
      </c>
      <c r="G36" s="100">
        <f t="shared" si="3"/>
        <v>30995402</v>
      </c>
      <c r="H36" s="100">
        <f t="shared" si="3"/>
        <v>-4906034</v>
      </c>
      <c r="I36" s="100">
        <f t="shared" si="3"/>
        <v>-6391676</v>
      </c>
      <c r="J36" s="100">
        <f t="shared" si="3"/>
        <v>19697692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19697692</v>
      </c>
      <c r="X36" s="100">
        <f t="shared" si="3"/>
        <v>9590435</v>
      </c>
      <c r="Y36" s="100">
        <f t="shared" si="3"/>
        <v>10107257</v>
      </c>
      <c r="Z36" s="137">
        <f>+IF(X36&lt;&gt;0,+(Y36/X36)*100,0)</f>
        <v>105.3889317846375</v>
      </c>
      <c r="AA36" s="102">
        <f>+AA15+AA25+AA34</f>
        <v>-17357888</v>
      </c>
    </row>
    <row r="37" spans="1:27" ht="13.5">
      <c r="A37" s="249" t="s">
        <v>199</v>
      </c>
      <c r="B37" s="182"/>
      <c r="C37" s="153">
        <v>86214164</v>
      </c>
      <c r="D37" s="153"/>
      <c r="E37" s="99">
        <v>77317397</v>
      </c>
      <c r="F37" s="100">
        <v>77317397</v>
      </c>
      <c r="G37" s="100">
        <v>83564154</v>
      </c>
      <c r="H37" s="100">
        <v>114559556</v>
      </c>
      <c r="I37" s="100">
        <v>109653522</v>
      </c>
      <c r="J37" s="100">
        <v>83564154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83564154</v>
      </c>
      <c r="X37" s="100">
        <v>77317397</v>
      </c>
      <c r="Y37" s="100">
        <v>6246757</v>
      </c>
      <c r="Z37" s="137">
        <v>8.08</v>
      </c>
      <c r="AA37" s="102">
        <v>77317397</v>
      </c>
    </row>
    <row r="38" spans="1:27" ht="13.5">
      <c r="A38" s="269" t="s">
        <v>200</v>
      </c>
      <c r="B38" s="256"/>
      <c r="C38" s="257">
        <v>83564153</v>
      </c>
      <c r="D38" s="257"/>
      <c r="E38" s="258">
        <v>59959509</v>
      </c>
      <c r="F38" s="259">
        <v>59959509</v>
      </c>
      <c r="G38" s="259">
        <v>114559556</v>
      </c>
      <c r="H38" s="259">
        <v>109653522</v>
      </c>
      <c r="I38" s="259">
        <v>103261846</v>
      </c>
      <c r="J38" s="259">
        <v>103261846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103261846</v>
      </c>
      <c r="X38" s="259">
        <v>86907832</v>
      </c>
      <c r="Y38" s="259">
        <v>16354014</v>
      </c>
      <c r="Z38" s="260">
        <v>18.82</v>
      </c>
      <c r="AA38" s="261">
        <v>59959509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3479578</v>
      </c>
      <c r="D5" s="200">
        <f t="shared" si="0"/>
        <v>0</v>
      </c>
      <c r="E5" s="106">
        <f t="shared" si="0"/>
        <v>2957020</v>
      </c>
      <c r="F5" s="106">
        <f t="shared" si="0"/>
        <v>2957020</v>
      </c>
      <c r="G5" s="106">
        <f t="shared" si="0"/>
        <v>1025</v>
      </c>
      <c r="H5" s="106">
        <f t="shared" si="0"/>
        <v>7483</v>
      </c>
      <c r="I5" s="106">
        <f t="shared" si="0"/>
        <v>11147</v>
      </c>
      <c r="J5" s="106">
        <f t="shared" si="0"/>
        <v>19655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19655</v>
      </c>
      <c r="X5" s="106">
        <f t="shared" si="0"/>
        <v>739255</v>
      </c>
      <c r="Y5" s="106">
        <f t="shared" si="0"/>
        <v>-719600</v>
      </c>
      <c r="Z5" s="201">
        <f>+IF(X5&lt;&gt;0,+(Y5/X5)*100,0)</f>
        <v>-97.3412421965357</v>
      </c>
      <c r="AA5" s="199">
        <f>SUM(AA11:AA18)</f>
        <v>2957020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3248532</v>
      </c>
      <c r="D15" s="156"/>
      <c r="E15" s="60">
        <v>2130420</v>
      </c>
      <c r="F15" s="60">
        <v>2130420</v>
      </c>
      <c r="G15" s="60">
        <v>1025</v>
      </c>
      <c r="H15" s="60">
        <v>7483</v>
      </c>
      <c r="I15" s="60">
        <v>11147</v>
      </c>
      <c r="J15" s="60">
        <v>19655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19655</v>
      </c>
      <c r="X15" s="60">
        <v>532605</v>
      </c>
      <c r="Y15" s="60">
        <v>-512950</v>
      </c>
      <c r="Z15" s="140">
        <v>-96.31</v>
      </c>
      <c r="AA15" s="155">
        <v>2130420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231046</v>
      </c>
      <c r="D18" s="276"/>
      <c r="E18" s="82">
        <v>826600</v>
      </c>
      <c r="F18" s="82">
        <v>826600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206650</v>
      </c>
      <c r="Y18" s="82">
        <v>-206650</v>
      </c>
      <c r="Z18" s="270">
        <v>-100</v>
      </c>
      <c r="AA18" s="278">
        <v>826600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2473162</v>
      </c>
      <c r="D20" s="154">
        <f t="shared" si="2"/>
        <v>0</v>
      </c>
      <c r="E20" s="100">
        <f t="shared" si="2"/>
        <v>1332670</v>
      </c>
      <c r="F20" s="100">
        <f t="shared" si="2"/>
        <v>1332670</v>
      </c>
      <c r="G20" s="100">
        <f t="shared" si="2"/>
        <v>11821</v>
      </c>
      <c r="H20" s="100">
        <f t="shared" si="2"/>
        <v>26421</v>
      </c>
      <c r="I20" s="100">
        <f t="shared" si="2"/>
        <v>293898</v>
      </c>
      <c r="J20" s="100">
        <f t="shared" si="2"/>
        <v>332140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332140</v>
      </c>
      <c r="X20" s="100">
        <f t="shared" si="2"/>
        <v>333168</v>
      </c>
      <c r="Y20" s="100">
        <f t="shared" si="2"/>
        <v>-1028</v>
      </c>
      <c r="Z20" s="137">
        <f>+IF(X20&lt;&gt;0,+(Y20/X20)*100,0)</f>
        <v>-0.3085530423089853</v>
      </c>
      <c r="AA20" s="153">
        <f>SUM(AA26:AA33)</f>
        <v>1332670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2473162</v>
      </c>
      <c r="D30" s="156"/>
      <c r="E30" s="60">
        <v>1332670</v>
      </c>
      <c r="F30" s="60">
        <v>1332670</v>
      </c>
      <c r="G30" s="60">
        <v>11821</v>
      </c>
      <c r="H30" s="60">
        <v>26421</v>
      </c>
      <c r="I30" s="60">
        <v>18300</v>
      </c>
      <c r="J30" s="60">
        <v>56542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56542</v>
      </c>
      <c r="X30" s="60">
        <v>333168</v>
      </c>
      <c r="Y30" s="60">
        <v>-276626</v>
      </c>
      <c r="Z30" s="140">
        <v>-83.03</v>
      </c>
      <c r="AA30" s="155">
        <v>1332670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>
        <v>275598</v>
      </c>
      <c r="J33" s="82">
        <v>275598</v>
      </c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>
        <v>275598</v>
      </c>
      <c r="X33" s="82"/>
      <c r="Y33" s="82">
        <v>275598</v>
      </c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5721694</v>
      </c>
      <c r="D45" s="129">
        <f t="shared" si="7"/>
        <v>0</v>
      </c>
      <c r="E45" s="54">
        <f t="shared" si="7"/>
        <v>3463090</v>
      </c>
      <c r="F45" s="54">
        <f t="shared" si="7"/>
        <v>3463090</v>
      </c>
      <c r="G45" s="54">
        <f t="shared" si="7"/>
        <v>12846</v>
      </c>
      <c r="H45" s="54">
        <f t="shared" si="7"/>
        <v>33904</v>
      </c>
      <c r="I45" s="54">
        <f t="shared" si="7"/>
        <v>29447</v>
      </c>
      <c r="J45" s="54">
        <f t="shared" si="7"/>
        <v>76197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76197</v>
      </c>
      <c r="X45" s="54">
        <f t="shared" si="7"/>
        <v>865773</v>
      </c>
      <c r="Y45" s="54">
        <f t="shared" si="7"/>
        <v>-789576</v>
      </c>
      <c r="Z45" s="184">
        <f t="shared" si="5"/>
        <v>-91.19896323863183</v>
      </c>
      <c r="AA45" s="130">
        <f t="shared" si="8"/>
        <v>3463090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231046</v>
      </c>
      <c r="D48" s="129">
        <f t="shared" si="7"/>
        <v>0</v>
      </c>
      <c r="E48" s="54">
        <f t="shared" si="7"/>
        <v>826600</v>
      </c>
      <c r="F48" s="54">
        <f t="shared" si="7"/>
        <v>826600</v>
      </c>
      <c r="G48" s="54">
        <f t="shared" si="7"/>
        <v>0</v>
      </c>
      <c r="H48" s="54">
        <f t="shared" si="7"/>
        <v>0</v>
      </c>
      <c r="I48" s="54">
        <f t="shared" si="7"/>
        <v>275598</v>
      </c>
      <c r="J48" s="54">
        <f t="shared" si="7"/>
        <v>275598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275598</v>
      </c>
      <c r="X48" s="54">
        <f t="shared" si="7"/>
        <v>206650</v>
      </c>
      <c r="Y48" s="54">
        <f t="shared" si="7"/>
        <v>68948</v>
      </c>
      <c r="Z48" s="184">
        <f t="shared" si="5"/>
        <v>33.36462617953061</v>
      </c>
      <c r="AA48" s="130">
        <f t="shared" si="8"/>
        <v>826600</v>
      </c>
    </row>
    <row r="49" spans="1:27" ht="13.5">
      <c r="A49" s="308" t="s">
        <v>219</v>
      </c>
      <c r="B49" s="149"/>
      <c r="C49" s="239">
        <f aca="true" t="shared" si="9" ref="C49:Y49">SUM(C41:C48)</f>
        <v>5952740</v>
      </c>
      <c r="D49" s="218">
        <f t="shared" si="9"/>
        <v>0</v>
      </c>
      <c r="E49" s="220">
        <f t="shared" si="9"/>
        <v>4289690</v>
      </c>
      <c r="F49" s="220">
        <f t="shared" si="9"/>
        <v>4289690</v>
      </c>
      <c r="G49" s="220">
        <f t="shared" si="9"/>
        <v>12846</v>
      </c>
      <c r="H49" s="220">
        <f t="shared" si="9"/>
        <v>33904</v>
      </c>
      <c r="I49" s="220">
        <f t="shared" si="9"/>
        <v>305045</v>
      </c>
      <c r="J49" s="220">
        <f t="shared" si="9"/>
        <v>351795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351795</v>
      </c>
      <c r="X49" s="220">
        <f t="shared" si="9"/>
        <v>1072423</v>
      </c>
      <c r="Y49" s="220">
        <f t="shared" si="9"/>
        <v>-720628</v>
      </c>
      <c r="Z49" s="221">
        <f t="shared" si="5"/>
        <v>-67.19624625730705</v>
      </c>
      <c r="AA49" s="222">
        <f>SUM(AA41:AA48)</f>
        <v>4289690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2560509</v>
      </c>
      <c r="D51" s="129">
        <f t="shared" si="10"/>
        <v>0</v>
      </c>
      <c r="E51" s="54">
        <f t="shared" si="10"/>
        <v>3983410</v>
      </c>
      <c r="F51" s="54">
        <f t="shared" si="10"/>
        <v>3983410</v>
      </c>
      <c r="G51" s="54">
        <f t="shared" si="10"/>
        <v>0</v>
      </c>
      <c r="H51" s="54">
        <f t="shared" si="10"/>
        <v>465065</v>
      </c>
      <c r="I51" s="54">
        <f t="shared" si="10"/>
        <v>364305</v>
      </c>
      <c r="J51" s="54">
        <f t="shared" si="10"/>
        <v>829370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829370</v>
      </c>
      <c r="X51" s="54">
        <f t="shared" si="10"/>
        <v>995853</v>
      </c>
      <c r="Y51" s="54">
        <f t="shared" si="10"/>
        <v>-166483</v>
      </c>
      <c r="Z51" s="184">
        <f>+IF(X51&lt;&gt;0,+(Y51/X51)*100,0)</f>
        <v>-16.71762800332981</v>
      </c>
      <c r="AA51" s="130">
        <f>SUM(AA57:AA61)</f>
        <v>3983410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>
        <v>658</v>
      </c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658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>
        <v>132646</v>
      </c>
      <c r="D58" s="156"/>
      <c r="E58" s="60"/>
      <c r="F58" s="60"/>
      <c r="G58" s="60"/>
      <c r="H58" s="60"/>
      <c r="I58" s="60">
        <v>5823</v>
      </c>
      <c r="J58" s="60">
        <v>5823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>
        <v>5823</v>
      </c>
      <c r="X58" s="60"/>
      <c r="Y58" s="60">
        <v>5823</v>
      </c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2427205</v>
      </c>
      <c r="D61" s="156"/>
      <c r="E61" s="60">
        <v>3983410</v>
      </c>
      <c r="F61" s="60">
        <v>3983410</v>
      </c>
      <c r="G61" s="60"/>
      <c r="H61" s="60">
        <v>465065</v>
      </c>
      <c r="I61" s="60">
        <v>358482</v>
      </c>
      <c r="J61" s="60">
        <v>823547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823547</v>
      </c>
      <c r="X61" s="60">
        <v>995853</v>
      </c>
      <c r="Y61" s="60">
        <v>-172306</v>
      </c>
      <c r="Z61" s="140">
        <v>-17.3</v>
      </c>
      <c r="AA61" s="155">
        <v>3983410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3983410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114396</v>
      </c>
      <c r="H68" s="60">
        <v>350670</v>
      </c>
      <c r="I68" s="60">
        <v>364304</v>
      </c>
      <c r="J68" s="60">
        <v>829370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829370</v>
      </c>
      <c r="X68" s="60"/>
      <c r="Y68" s="60">
        <v>829370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3983410</v>
      </c>
      <c r="F69" s="220">
        <f t="shared" si="12"/>
        <v>0</v>
      </c>
      <c r="G69" s="220">
        <f t="shared" si="12"/>
        <v>114396</v>
      </c>
      <c r="H69" s="220">
        <f t="shared" si="12"/>
        <v>350670</v>
      </c>
      <c r="I69" s="220">
        <f t="shared" si="12"/>
        <v>364304</v>
      </c>
      <c r="J69" s="220">
        <f t="shared" si="12"/>
        <v>829370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829370</v>
      </c>
      <c r="X69" s="220">
        <f t="shared" si="12"/>
        <v>0</v>
      </c>
      <c r="Y69" s="220">
        <f t="shared" si="12"/>
        <v>829370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3248532</v>
      </c>
      <c r="D40" s="344">
        <f t="shared" si="9"/>
        <v>0</v>
      </c>
      <c r="E40" s="343">
        <f t="shared" si="9"/>
        <v>2130420</v>
      </c>
      <c r="F40" s="345">
        <f t="shared" si="9"/>
        <v>2130420</v>
      </c>
      <c r="G40" s="345">
        <f t="shared" si="9"/>
        <v>1025</v>
      </c>
      <c r="H40" s="343">
        <f t="shared" si="9"/>
        <v>7483</v>
      </c>
      <c r="I40" s="343">
        <f t="shared" si="9"/>
        <v>11147</v>
      </c>
      <c r="J40" s="345">
        <f t="shared" si="9"/>
        <v>19655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19655</v>
      </c>
      <c r="X40" s="343">
        <f t="shared" si="9"/>
        <v>532605</v>
      </c>
      <c r="Y40" s="345">
        <f t="shared" si="9"/>
        <v>-512950</v>
      </c>
      <c r="Z40" s="336">
        <f>+IF(X40&lt;&gt;0,+(Y40/X40)*100,0)</f>
        <v>-96.30964786286272</v>
      </c>
      <c r="AA40" s="350">
        <f>SUM(AA41:AA49)</f>
        <v>2130420</v>
      </c>
    </row>
    <row r="41" spans="1:27" ht="13.5">
      <c r="A41" s="361" t="s">
        <v>247</v>
      </c>
      <c r="B41" s="142"/>
      <c r="C41" s="362">
        <v>1239052</v>
      </c>
      <c r="D41" s="363"/>
      <c r="E41" s="362">
        <v>595000</v>
      </c>
      <c r="F41" s="364">
        <v>595000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148750</v>
      </c>
      <c r="Y41" s="364">
        <v>-148750</v>
      </c>
      <c r="Z41" s="365">
        <v>-100</v>
      </c>
      <c r="AA41" s="366">
        <v>595000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1507318</v>
      </c>
      <c r="D43" s="369"/>
      <c r="E43" s="305">
        <v>20000</v>
      </c>
      <c r="F43" s="370">
        <v>20000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5000</v>
      </c>
      <c r="Y43" s="370">
        <v>-5000</v>
      </c>
      <c r="Z43" s="371">
        <v>-100</v>
      </c>
      <c r="AA43" s="303">
        <v>20000</v>
      </c>
    </row>
    <row r="44" spans="1:27" ht="13.5">
      <c r="A44" s="361" t="s">
        <v>250</v>
      </c>
      <c r="B44" s="136"/>
      <c r="C44" s="60">
        <v>224729</v>
      </c>
      <c r="D44" s="368"/>
      <c r="E44" s="54">
        <v>333420</v>
      </c>
      <c r="F44" s="53">
        <v>333420</v>
      </c>
      <c r="G44" s="53">
        <v>1025</v>
      </c>
      <c r="H44" s="54"/>
      <c r="I44" s="54">
        <v>11147</v>
      </c>
      <c r="J44" s="53">
        <v>12172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12172</v>
      </c>
      <c r="X44" s="54">
        <v>83355</v>
      </c>
      <c r="Y44" s="53">
        <v>-71183</v>
      </c>
      <c r="Z44" s="94">
        <v>-85.4</v>
      </c>
      <c r="AA44" s="95">
        <v>333420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277433</v>
      </c>
      <c r="D48" s="368"/>
      <c r="E48" s="54">
        <v>1182000</v>
      </c>
      <c r="F48" s="53">
        <v>1182000</v>
      </c>
      <c r="G48" s="53"/>
      <c r="H48" s="54">
        <v>7483</v>
      </c>
      <c r="I48" s="54"/>
      <c r="J48" s="53">
        <v>7483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7483</v>
      </c>
      <c r="X48" s="54">
        <v>295500</v>
      </c>
      <c r="Y48" s="53">
        <v>-288017</v>
      </c>
      <c r="Z48" s="94">
        <v>-97.47</v>
      </c>
      <c r="AA48" s="95">
        <v>1182000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231046</v>
      </c>
      <c r="D57" s="344">
        <f aca="true" t="shared" si="13" ref="D57:AA57">+D58</f>
        <v>0</v>
      </c>
      <c r="E57" s="343">
        <f t="shared" si="13"/>
        <v>826600</v>
      </c>
      <c r="F57" s="345">
        <f t="shared" si="13"/>
        <v>826600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206650</v>
      </c>
      <c r="Y57" s="345">
        <f t="shared" si="13"/>
        <v>-206650</v>
      </c>
      <c r="Z57" s="336">
        <f>+IF(X57&lt;&gt;0,+(Y57/X57)*100,0)</f>
        <v>-100</v>
      </c>
      <c r="AA57" s="350">
        <f t="shared" si="13"/>
        <v>826600</v>
      </c>
    </row>
    <row r="58" spans="1:27" ht="13.5">
      <c r="A58" s="361" t="s">
        <v>216</v>
      </c>
      <c r="B58" s="136"/>
      <c r="C58" s="60">
        <v>231046</v>
      </c>
      <c r="D58" s="340"/>
      <c r="E58" s="60">
        <v>826600</v>
      </c>
      <c r="F58" s="59">
        <v>826600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206650</v>
      </c>
      <c r="Y58" s="59">
        <v>-206650</v>
      </c>
      <c r="Z58" s="61">
        <v>-100</v>
      </c>
      <c r="AA58" s="62">
        <v>826600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3479578</v>
      </c>
      <c r="D60" s="346">
        <f t="shared" si="14"/>
        <v>0</v>
      </c>
      <c r="E60" s="219">
        <f t="shared" si="14"/>
        <v>2957020</v>
      </c>
      <c r="F60" s="264">
        <f t="shared" si="14"/>
        <v>2957020</v>
      </c>
      <c r="G60" s="264">
        <f t="shared" si="14"/>
        <v>1025</v>
      </c>
      <c r="H60" s="219">
        <f t="shared" si="14"/>
        <v>7483</v>
      </c>
      <c r="I60" s="219">
        <f t="shared" si="14"/>
        <v>11147</v>
      </c>
      <c r="J60" s="264">
        <f t="shared" si="14"/>
        <v>19655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19655</v>
      </c>
      <c r="X60" s="219">
        <f t="shared" si="14"/>
        <v>739255</v>
      </c>
      <c r="Y60" s="264">
        <f t="shared" si="14"/>
        <v>-719600</v>
      </c>
      <c r="Z60" s="337">
        <f>+IF(X60&lt;&gt;0,+(Y60/X60)*100,0)</f>
        <v>-97.3412421965357</v>
      </c>
      <c r="AA60" s="232">
        <f>+AA57+AA54+AA51+AA40+AA37+AA34+AA22+AA5</f>
        <v>2957020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2473162</v>
      </c>
      <c r="D40" s="344">
        <f t="shared" si="9"/>
        <v>0</v>
      </c>
      <c r="E40" s="343">
        <f t="shared" si="9"/>
        <v>1332670</v>
      </c>
      <c r="F40" s="345">
        <f t="shared" si="9"/>
        <v>1332670</v>
      </c>
      <c r="G40" s="345">
        <f t="shared" si="9"/>
        <v>11821</v>
      </c>
      <c r="H40" s="343">
        <f t="shared" si="9"/>
        <v>26421</v>
      </c>
      <c r="I40" s="343">
        <f t="shared" si="9"/>
        <v>18300</v>
      </c>
      <c r="J40" s="345">
        <f t="shared" si="9"/>
        <v>56542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56542</v>
      </c>
      <c r="X40" s="343">
        <f t="shared" si="9"/>
        <v>333168</v>
      </c>
      <c r="Y40" s="345">
        <f t="shared" si="9"/>
        <v>-276626</v>
      </c>
      <c r="Z40" s="336">
        <f>+IF(X40&lt;&gt;0,+(Y40/X40)*100,0)</f>
        <v>-83.02898237525812</v>
      </c>
      <c r="AA40" s="350">
        <f>SUM(AA41:AA49)</f>
        <v>1332670</v>
      </c>
    </row>
    <row r="41" spans="1:27" ht="13.5">
      <c r="A41" s="361" t="s">
        <v>247</v>
      </c>
      <c r="B41" s="142"/>
      <c r="C41" s="362">
        <v>1785007</v>
      </c>
      <c r="D41" s="363"/>
      <c r="E41" s="362">
        <v>800000</v>
      </c>
      <c r="F41" s="364">
        <v>800000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200000</v>
      </c>
      <c r="Y41" s="364">
        <v>-200000</v>
      </c>
      <c r="Z41" s="365">
        <v>-100</v>
      </c>
      <c r="AA41" s="366">
        <v>800000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413264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274891</v>
      </c>
      <c r="D44" s="368"/>
      <c r="E44" s="54">
        <v>532670</v>
      </c>
      <c r="F44" s="53">
        <v>532670</v>
      </c>
      <c r="G44" s="53">
        <v>11821</v>
      </c>
      <c r="H44" s="54">
        <v>26421</v>
      </c>
      <c r="I44" s="54">
        <v>18300</v>
      </c>
      <c r="J44" s="53">
        <v>56542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56542</v>
      </c>
      <c r="X44" s="54">
        <v>133168</v>
      </c>
      <c r="Y44" s="53">
        <v>-76626</v>
      </c>
      <c r="Z44" s="94">
        <v>-57.54</v>
      </c>
      <c r="AA44" s="95">
        <v>532670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275598</v>
      </c>
      <c r="J57" s="345">
        <f t="shared" si="13"/>
        <v>275598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275598</v>
      </c>
      <c r="X57" s="343">
        <f t="shared" si="13"/>
        <v>0</v>
      </c>
      <c r="Y57" s="345">
        <f t="shared" si="13"/>
        <v>275598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>
        <v>275598</v>
      </c>
      <c r="J58" s="59">
        <v>275598</v>
      </c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>
        <v>275598</v>
      </c>
      <c r="X58" s="60"/>
      <c r="Y58" s="59">
        <v>275598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2473162</v>
      </c>
      <c r="D60" s="346">
        <f t="shared" si="14"/>
        <v>0</v>
      </c>
      <c r="E60" s="219">
        <f t="shared" si="14"/>
        <v>1332670</v>
      </c>
      <c r="F60" s="264">
        <f t="shared" si="14"/>
        <v>1332670</v>
      </c>
      <c r="G60" s="264">
        <f t="shared" si="14"/>
        <v>11821</v>
      </c>
      <c r="H60" s="219">
        <f t="shared" si="14"/>
        <v>26421</v>
      </c>
      <c r="I60" s="219">
        <f t="shared" si="14"/>
        <v>293898</v>
      </c>
      <c r="J60" s="264">
        <f t="shared" si="14"/>
        <v>332140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332140</v>
      </c>
      <c r="X60" s="219">
        <f t="shared" si="14"/>
        <v>333168</v>
      </c>
      <c r="Y60" s="264">
        <f t="shared" si="14"/>
        <v>-1028</v>
      </c>
      <c r="Z60" s="337">
        <f>+IF(X60&lt;&gt;0,+(Y60/X60)*100,0)</f>
        <v>-0.3085530423089853</v>
      </c>
      <c r="AA60" s="232">
        <f>+AA57+AA54+AA51+AA40+AA37+AA34+AA22+AA5</f>
        <v>1332670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2013-11-05T10:25:05Z</dcterms:created>
  <dcterms:modified xsi:type="dcterms:W3CDTF">2013-11-05T10:25:10Z</dcterms:modified>
  <cp:category/>
  <cp:version/>
  <cp:contentType/>
  <cp:contentStatus/>
</cp:coreProperties>
</file>