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<sst xmlns="http://schemas.openxmlformats.org/spreadsheetml/2006/main" count="855" uniqueCount="302">
  <si>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Nelson Mandela Bay(NMA)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</si>
  <si>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</si>
  <si>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</si>
  <si>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</si>
  <si>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</si>
  <si>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</si>
  <si>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</si>
  <si>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</si>
  <si>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</si>
  <si>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</si>
  <si>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</si>
  <si>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</si>
  <si>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</si>
  <si>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</si>
  <si>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</si>
  <si>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</si>
  <si>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</si>
  <si>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</si>
  <si>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</si>
  <si>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</si>
  <si>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</si>
  <si>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</si>
  <si>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</si>
  <si>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</si>
  <si>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</si>
  <si>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</si>
  <si>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</si>
  <si>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</si>
  <si>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</si>
  <si>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</si>
  <si>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</si>
  <si>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</si>
  <si>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</si>
  <si>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</si>
  <si>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</si>
  <si>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</si>
  <si>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</si>
  <si>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</si>
  <si>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</si>
  <si>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</si>
  <si>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</si>
  <si>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</si>
  <si>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</si>
  <si>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</si>
  <si>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</si>
  <si>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</si>
  <si>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</si>
  <si>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</si>
  <si>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</si>
  <si>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</si>
  <si>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</si>
  <si>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</si>
  <si>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</si>
  <si>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</si>
  <si>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</si>
  <si>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</si>
  <si>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</si>
  <si>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</si>
  <si>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</si>
  <si>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</si>
  <si>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</si>
  <si>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</si>
  <si>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</si>
  <si>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</si>
  <si>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</si>
  <si>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</si>
  <si>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</si>
  <si>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</si>
  <si>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</si>
  <si>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</si>
  <si>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</si>
  <si>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</si>
  <si>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</si>
  <si>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</si>
  <si>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</si>
  <si>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</si>
  <si>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</si>
  <si>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</si>
  <si>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</si>
  <si>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</si>
  <si>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</si>
  <si>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</si>
  <si>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</si>
  <si>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</si>
  <si>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</si>
  <si>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</si>
  <si>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</si>
  <si>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</si>
  <si>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</si>
  <si>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</si>
  <si>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</si>
  <si>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</si>
  <si>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</si>
  <si>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</si>
  <si>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</si>
  <si>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</si>
  <si>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</si>
  <si>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</si>
  <si>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</si>
  <si>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</si>
  <si>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</si>
  <si>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</si>
  <si>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</si>
  <si>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</si>
  <si>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</si>
  <si>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</si>
  <si>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</si>
  <si>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</si>
  <si>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</si>
  <si>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</si>
  <si>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</si>
  <si>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</si>
  <si>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</si>
  <si>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</si>
  <si>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</si>
  <si>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</si>
  <si>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</si>
  <si>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</si>
  <si>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</si>
  <si>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</si>
  <si>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</si>
  <si>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</si>
  <si>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</si>
  <si>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</si>
  <si>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</si>
  <si>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</si>
  <si>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</si>
  <si>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</si>
  <si>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</si>
  <si>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Nelson Mandela Bay(NMA)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</si>
  <si>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</si>
  <si>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</si>
  <si>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</si>
  <si>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</si>
  <si>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</si>
  <si>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</si>
  <si>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</si>
  <si>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</si>
  <si>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</si>
  <si>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</si>
  <si>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Nelson Mandela Bay(NMA)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</si>
  <si>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</si>
  <si>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</si>
  <si>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</si>
  <si>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</si>
  <si>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</si>
  <si>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</si>
  <si>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</si>
  <si>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</si>
  <si>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</si>
  <si>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</si>
  <si>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</si>
  <si>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</si>
  <si>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</si>
  <si>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</si>
  <si>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</si>
  <si>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</si>
  <si>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</si>
  <si>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</si>
  <si>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</si>
  <si>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</si>
  <si>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</si>
  <si>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</si>
  <si>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</si>
  <si>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</si>
  <si>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</si>
  <si>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</si>
  <si>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</si>
  <si>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</si>
  <si>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</si>
  <si>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</si>
  <si>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</si>
  <si>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</si>
  <si>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</si>
  <si>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</si>
  <si>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</si>
  <si>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</si>
  <si>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</si>
  <si>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</si>
  <si>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</si>
  <si>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</si>
  <si>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</si>
  <si>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</si>
  <si>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</si>
  <si>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</si>
  <si>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</si>
  <si>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</si>
  <si>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</si>
  <si>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</si>
  <si>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</si>
  <si>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</si>
  <si>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</si>
  <si>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</si>
  <si>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</si>
  <si>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</si>
  <si>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</si>
  <si>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</si>
  <si>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</si>
  <si>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</si>
  <si>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</si>
  <si>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</si>
  <si>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</si>
  <si>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</si>
  <si>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</si>
  <si>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</si>
  <si>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</si>
  <si>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</si>
  <si>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</si>
  <si>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</si>
  <si>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</si>
  <si>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</si>
  <si>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</si>
  <si>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</si>
  <si>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</si>
  <si>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</si>
  <si>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</si>
  <si>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</si>
  <si>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</si>
  <si>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</si>
  <si>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</si>
  <si>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</si>
  <si>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</si>
  <si>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</si>
  <si>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</si>
  <si>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</si>
  <si>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</si>
  <si>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Nelson Mandela Bay(NMA)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</si>
  <si>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</si>
  <si>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</si>
  <si>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</si>
  <si>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</si>
  <si>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</si>
  <si>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</si>
  <si>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</si>
  <si>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</si>
  <si>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</si>
  <si>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</si>
  <si>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</si>
  <si>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</si>
  <si>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</si>
  <si>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</si>
  <si>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</si>
  <si>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</si>
  <si>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</si>
  <si>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</si>
  <si>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</si>
  <si>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</si>
  <si>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</si>
  <si>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</si>
  <si>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</si>
  <si>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</si>
  <si>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</si>
  <si>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</si>
  <si>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</si>
  <si>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</si>
  <si>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</si>
  <si>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</si>
  <si>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</si>
  <si>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</si>
  <si>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</si>
  <si>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</si>
  <si>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</si>
  <si>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Nelson Mandela Bay(NMA)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</si>
  <si>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</si>
  <si>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</si>
  <si>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Nelson Mandela Bay(NMA)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</si>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</sst>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1109432768</v>
      </c>
      <c r="C5" s="19">
        <v>0</v>
      </c>
      <c r="D5" s="59">
        <v>1214336810</v>
      </c>
      <c r="E5" s="60">
        <v>1214336810</v>
      </c>
      <c r="F5" s="60">
        <v>108336603</v>
      </c>
      <c r="G5" s="60">
        <v>115166081</v>
      </c>
      <c r="H5" s="60">
        <v>78640059</v>
      </c>
      <c r="I5" s="60">
        <v>302142743</v>
      </c>
      <c r="J5" s="60">
        <v>101349811</v>
      </c>
      <c r="K5" s="60">
        <v>101569860</v>
      </c>
      <c r="L5" s="60">
        <v>100523176</v>
      </c>
      <c r="M5" s="60">
        <v>303442847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605585590</v>
      </c>
      <c r="W5" s="60">
        <v>607168405</v>
      </c>
      <c r="X5" s="60">
        <v>-1582815</v>
      </c>
      <c r="Y5" s="61">
        <v>-0.26</v>
      </c>
      <c r="Z5" s="62">
        <v>1214336810</v>
      </c>
    </row>
    <row r="6" spans="1:26" ht="13.5">
      <c r="A6" s="58" t="s">
        <v>32</v>
      </c>
      <c r="B6" s="19">
        <v>3823887904</v>
      </c>
      <c r="C6" s="19">
        <v>0</v>
      </c>
      <c r="D6" s="59">
        <v>4089228290</v>
      </c>
      <c r="E6" s="60">
        <v>4089228290</v>
      </c>
      <c r="F6" s="60">
        <v>340845472</v>
      </c>
      <c r="G6" s="60">
        <v>276165179</v>
      </c>
      <c r="H6" s="60">
        <v>322439635</v>
      </c>
      <c r="I6" s="60">
        <v>939450286</v>
      </c>
      <c r="J6" s="60">
        <v>304677412</v>
      </c>
      <c r="K6" s="60">
        <v>318255571</v>
      </c>
      <c r="L6" s="60">
        <v>308672938</v>
      </c>
      <c r="M6" s="60">
        <v>931605921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1871056207</v>
      </c>
      <c r="W6" s="60">
        <v>2044614145</v>
      </c>
      <c r="X6" s="60">
        <v>-173557938</v>
      </c>
      <c r="Y6" s="61">
        <v>-8.49</v>
      </c>
      <c r="Z6" s="62">
        <v>4089228290</v>
      </c>
    </row>
    <row r="7" spans="1:26" ht="13.5">
      <c r="A7" s="58" t="s">
        <v>33</v>
      </c>
      <c r="B7" s="19">
        <v>68223685</v>
      </c>
      <c r="C7" s="19">
        <v>0</v>
      </c>
      <c r="D7" s="59">
        <v>45740040</v>
      </c>
      <c r="E7" s="60">
        <v>45740040</v>
      </c>
      <c r="F7" s="60">
        <v>9215508</v>
      </c>
      <c r="G7" s="60">
        <v>5791051</v>
      </c>
      <c r="H7" s="60">
        <v>-3262152</v>
      </c>
      <c r="I7" s="60">
        <v>11744407</v>
      </c>
      <c r="J7" s="60">
        <v>6311711</v>
      </c>
      <c r="K7" s="60">
        <v>5300974</v>
      </c>
      <c r="L7" s="60">
        <v>2936615</v>
      </c>
      <c r="M7" s="60">
        <v>14549300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26293707</v>
      </c>
      <c r="W7" s="60">
        <v>22870020</v>
      </c>
      <c r="X7" s="60">
        <v>3423687</v>
      </c>
      <c r="Y7" s="61">
        <v>14.97</v>
      </c>
      <c r="Z7" s="62">
        <v>45740040</v>
      </c>
    </row>
    <row r="8" spans="1:26" ht="13.5">
      <c r="A8" s="58" t="s">
        <v>34</v>
      </c>
      <c r="B8" s="19">
        <v>1278013839</v>
      </c>
      <c r="C8" s="19">
        <v>0</v>
      </c>
      <c r="D8" s="59">
        <v>1119572470</v>
      </c>
      <c r="E8" s="60">
        <v>1119572470</v>
      </c>
      <c r="F8" s="60">
        <v>325014977</v>
      </c>
      <c r="G8" s="60">
        <v>14941722</v>
      </c>
      <c r="H8" s="60">
        <v>46028309</v>
      </c>
      <c r="I8" s="60">
        <v>385985008</v>
      </c>
      <c r="J8" s="60">
        <v>22140265</v>
      </c>
      <c r="K8" s="60">
        <v>30932909</v>
      </c>
      <c r="L8" s="60">
        <v>427659146</v>
      </c>
      <c r="M8" s="60">
        <v>480732320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866717328</v>
      </c>
      <c r="W8" s="60">
        <v>559786235</v>
      </c>
      <c r="X8" s="60">
        <v>306931093</v>
      </c>
      <c r="Y8" s="61">
        <v>54.83</v>
      </c>
      <c r="Z8" s="62">
        <v>1119572470</v>
      </c>
    </row>
    <row r="9" spans="1:26" ht="13.5">
      <c r="A9" s="58" t="s">
        <v>35</v>
      </c>
      <c r="B9" s="19">
        <v>1004590171</v>
      </c>
      <c r="C9" s="19">
        <v>0</v>
      </c>
      <c r="D9" s="59">
        <v>931001510</v>
      </c>
      <c r="E9" s="60">
        <v>931001510</v>
      </c>
      <c r="F9" s="60">
        <v>19913830</v>
      </c>
      <c r="G9" s="60">
        <v>181903517</v>
      </c>
      <c r="H9" s="60">
        <v>31205899</v>
      </c>
      <c r="I9" s="60">
        <v>233023246</v>
      </c>
      <c r="J9" s="60">
        <v>34816728</v>
      </c>
      <c r="K9" s="60">
        <v>38002843</v>
      </c>
      <c r="L9" s="60">
        <v>48753753</v>
      </c>
      <c r="M9" s="60">
        <v>121573324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354596570</v>
      </c>
      <c r="W9" s="60">
        <v>465500755</v>
      </c>
      <c r="X9" s="60">
        <v>-110904185</v>
      </c>
      <c r="Y9" s="61">
        <v>-23.82</v>
      </c>
      <c r="Z9" s="62">
        <v>931001510</v>
      </c>
    </row>
    <row r="10" spans="1:26" ht="25.5">
      <c r="A10" s="63" t="s">
        <v>277</v>
      </c>
      <c r="B10" s="64">
        <f>SUM(B5:B9)</f>
        <v>7284148367</v>
      </c>
      <c r="C10" s="64">
        <f>SUM(C5:C9)</f>
        <v>0</v>
      </c>
      <c r="D10" s="65">
        <f aca="true" t="shared" si="0" ref="D10:Z10">SUM(D5:D9)</f>
        <v>7399879120</v>
      </c>
      <c r="E10" s="66">
        <f t="shared" si="0"/>
        <v>7399879120</v>
      </c>
      <c r="F10" s="66">
        <f t="shared" si="0"/>
        <v>803326390</v>
      </c>
      <c r="G10" s="66">
        <f t="shared" si="0"/>
        <v>593967550</v>
      </c>
      <c r="H10" s="66">
        <f t="shared" si="0"/>
        <v>475051750</v>
      </c>
      <c r="I10" s="66">
        <f t="shared" si="0"/>
        <v>1872345690</v>
      </c>
      <c r="J10" s="66">
        <f t="shared" si="0"/>
        <v>469295927</v>
      </c>
      <c r="K10" s="66">
        <f t="shared" si="0"/>
        <v>494062157</v>
      </c>
      <c r="L10" s="66">
        <f t="shared" si="0"/>
        <v>888545628</v>
      </c>
      <c r="M10" s="66">
        <f t="shared" si="0"/>
        <v>1851903712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3724249402</v>
      </c>
      <c r="W10" s="66">
        <f t="shared" si="0"/>
        <v>3699939560</v>
      </c>
      <c r="X10" s="66">
        <f t="shared" si="0"/>
        <v>24309842</v>
      </c>
      <c r="Y10" s="67">
        <f>+IF(W10&lt;&gt;0,(X10/W10)*100,0)</f>
        <v>0.6570334894875959</v>
      </c>
      <c r="Z10" s="68">
        <f t="shared" si="0"/>
        <v>7399879120</v>
      </c>
    </row>
    <row r="11" spans="1:26" ht="13.5">
      <c r="A11" s="58" t="s">
        <v>37</v>
      </c>
      <c r="B11" s="19">
        <v>1720677221</v>
      </c>
      <c r="C11" s="19">
        <v>0</v>
      </c>
      <c r="D11" s="59">
        <v>1972548120</v>
      </c>
      <c r="E11" s="60">
        <v>1972548120</v>
      </c>
      <c r="F11" s="60">
        <v>142201704</v>
      </c>
      <c r="G11" s="60">
        <v>144821247</v>
      </c>
      <c r="H11" s="60">
        <v>146822332</v>
      </c>
      <c r="I11" s="60">
        <v>433845283</v>
      </c>
      <c r="J11" s="60">
        <v>150087100</v>
      </c>
      <c r="K11" s="60">
        <v>206862767</v>
      </c>
      <c r="L11" s="60">
        <v>133261642</v>
      </c>
      <c r="M11" s="60">
        <v>490211509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924056792</v>
      </c>
      <c r="W11" s="60">
        <v>986274060</v>
      </c>
      <c r="X11" s="60">
        <v>-62217268</v>
      </c>
      <c r="Y11" s="61">
        <v>-6.31</v>
      </c>
      <c r="Z11" s="62">
        <v>1972548120</v>
      </c>
    </row>
    <row r="12" spans="1:26" ht="13.5">
      <c r="A12" s="58" t="s">
        <v>38</v>
      </c>
      <c r="B12" s="19">
        <v>53194424</v>
      </c>
      <c r="C12" s="19">
        <v>0</v>
      </c>
      <c r="D12" s="59">
        <v>57199290</v>
      </c>
      <c r="E12" s="60">
        <v>57199290</v>
      </c>
      <c r="F12" s="60">
        <v>4402273</v>
      </c>
      <c r="G12" s="60">
        <v>4436899</v>
      </c>
      <c r="H12" s="60">
        <v>4296756</v>
      </c>
      <c r="I12" s="60">
        <v>13135928</v>
      </c>
      <c r="J12" s="60">
        <v>4334803</v>
      </c>
      <c r="K12" s="60">
        <v>4335102</v>
      </c>
      <c r="L12" s="60">
        <v>4251057</v>
      </c>
      <c r="M12" s="60">
        <v>12920962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26056890</v>
      </c>
      <c r="W12" s="60">
        <v>28599645</v>
      </c>
      <c r="X12" s="60">
        <v>-2542755</v>
      </c>
      <c r="Y12" s="61">
        <v>-8.89</v>
      </c>
      <c r="Z12" s="62">
        <v>57199290</v>
      </c>
    </row>
    <row r="13" spans="1:26" ht="13.5">
      <c r="A13" s="58" t="s">
        <v>278</v>
      </c>
      <c r="B13" s="19">
        <v>709813638</v>
      </c>
      <c r="C13" s="19">
        <v>0</v>
      </c>
      <c r="D13" s="59">
        <v>885807300</v>
      </c>
      <c r="E13" s="60">
        <v>885807300</v>
      </c>
      <c r="F13" s="60">
        <v>73832040</v>
      </c>
      <c r="G13" s="60">
        <v>73831518</v>
      </c>
      <c r="H13" s="60">
        <v>73829598</v>
      </c>
      <c r="I13" s="60">
        <v>221493156</v>
      </c>
      <c r="J13" s="60">
        <v>73831276</v>
      </c>
      <c r="K13" s="60">
        <v>73828475</v>
      </c>
      <c r="L13" s="60">
        <v>73829475</v>
      </c>
      <c r="M13" s="60">
        <v>221489226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442982382</v>
      </c>
      <c r="W13" s="60">
        <v>442903650</v>
      </c>
      <c r="X13" s="60">
        <v>78732</v>
      </c>
      <c r="Y13" s="61">
        <v>0.02</v>
      </c>
      <c r="Z13" s="62">
        <v>885807300</v>
      </c>
    </row>
    <row r="14" spans="1:26" ht="13.5">
      <c r="A14" s="58" t="s">
        <v>40</v>
      </c>
      <c r="B14" s="19">
        <v>201382180</v>
      </c>
      <c r="C14" s="19">
        <v>0</v>
      </c>
      <c r="D14" s="59">
        <v>190534160</v>
      </c>
      <c r="E14" s="60">
        <v>190534160</v>
      </c>
      <c r="F14" s="60">
        <v>38686871</v>
      </c>
      <c r="G14" s="60">
        <v>-13467604</v>
      </c>
      <c r="H14" s="60">
        <v>-8938910</v>
      </c>
      <c r="I14" s="60">
        <v>16280357</v>
      </c>
      <c r="J14" s="60">
        <v>16602</v>
      </c>
      <c r="K14" s="60">
        <v>23641508</v>
      </c>
      <c r="L14" s="60">
        <v>8351786</v>
      </c>
      <c r="M14" s="60">
        <v>32009896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48290253</v>
      </c>
      <c r="W14" s="60">
        <v>95267080</v>
      </c>
      <c r="X14" s="60">
        <v>-46976827</v>
      </c>
      <c r="Y14" s="61">
        <v>-49.31</v>
      </c>
      <c r="Z14" s="62">
        <v>190534160</v>
      </c>
    </row>
    <row r="15" spans="1:26" ht="13.5">
      <c r="A15" s="58" t="s">
        <v>41</v>
      </c>
      <c r="B15" s="19">
        <v>2661283470</v>
      </c>
      <c r="C15" s="19">
        <v>0</v>
      </c>
      <c r="D15" s="59">
        <v>2829758610</v>
      </c>
      <c r="E15" s="60">
        <v>2829758610</v>
      </c>
      <c r="F15" s="60">
        <v>256840198</v>
      </c>
      <c r="G15" s="60">
        <v>48416370</v>
      </c>
      <c r="H15" s="60">
        <v>297652085</v>
      </c>
      <c r="I15" s="60">
        <v>602908653</v>
      </c>
      <c r="J15" s="60">
        <v>209627802</v>
      </c>
      <c r="K15" s="60">
        <v>197085997</v>
      </c>
      <c r="L15" s="60">
        <v>179644311</v>
      </c>
      <c r="M15" s="60">
        <v>586358110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1189266763</v>
      </c>
      <c r="W15" s="60">
        <v>1414879305</v>
      </c>
      <c r="X15" s="60">
        <v>-225612542</v>
      </c>
      <c r="Y15" s="61">
        <v>-15.95</v>
      </c>
      <c r="Z15" s="62">
        <v>2829758610</v>
      </c>
    </row>
    <row r="16" spans="1:26" ht="13.5">
      <c r="A16" s="69" t="s">
        <v>42</v>
      </c>
      <c r="B16" s="19">
        <v>296595313</v>
      </c>
      <c r="C16" s="19">
        <v>0</v>
      </c>
      <c r="D16" s="59">
        <v>340519940</v>
      </c>
      <c r="E16" s="60">
        <v>340519940</v>
      </c>
      <c r="F16" s="60">
        <v>22384431</v>
      </c>
      <c r="G16" s="60">
        <v>24079956</v>
      </c>
      <c r="H16" s="60">
        <v>28213795</v>
      </c>
      <c r="I16" s="60">
        <v>74678182</v>
      </c>
      <c r="J16" s="60">
        <v>33035226</v>
      </c>
      <c r="K16" s="60">
        <v>25510034</v>
      </c>
      <c r="L16" s="60">
        <v>24738367</v>
      </c>
      <c r="M16" s="60">
        <v>83283627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157961809</v>
      </c>
      <c r="W16" s="60">
        <v>170259970</v>
      </c>
      <c r="X16" s="60">
        <v>-12298161</v>
      </c>
      <c r="Y16" s="61">
        <v>-7.22</v>
      </c>
      <c r="Z16" s="62">
        <v>340519940</v>
      </c>
    </row>
    <row r="17" spans="1:26" ht="13.5">
      <c r="A17" s="58" t="s">
        <v>43</v>
      </c>
      <c r="B17" s="19">
        <v>1664630191</v>
      </c>
      <c r="C17" s="19">
        <v>0</v>
      </c>
      <c r="D17" s="59">
        <v>1344545310</v>
      </c>
      <c r="E17" s="60">
        <v>1344545310</v>
      </c>
      <c r="F17" s="60">
        <v>73490429</v>
      </c>
      <c r="G17" s="60">
        <v>93499063</v>
      </c>
      <c r="H17" s="60">
        <v>117611624</v>
      </c>
      <c r="I17" s="60">
        <v>284601116</v>
      </c>
      <c r="J17" s="60">
        <v>125219510</v>
      </c>
      <c r="K17" s="60">
        <v>115080016</v>
      </c>
      <c r="L17" s="60">
        <v>87233600</v>
      </c>
      <c r="M17" s="60">
        <v>327533126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612134242</v>
      </c>
      <c r="W17" s="60">
        <v>672272655</v>
      </c>
      <c r="X17" s="60">
        <v>-60138413</v>
      </c>
      <c r="Y17" s="61">
        <v>-8.95</v>
      </c>
      <c r="Z17" s="62">
        <v>1344545310</v>
      </c>
    </row>
    <row r="18" spans="1:26" ht="13.5">
      <c r="A18" s="70" t="s">
        <v>44</v>
      </c>
      <c r="B18" s="71">
        <f>SUM(B11:B17)</f>
        <v>7307576437</v>
      </c>
      <c r="C18" s="71">
        <f>SUM(C11:C17)</f>
        <v>0</v>
      </c>
      <c r="D18" s="72">
        <f aca="true" t="shared" si="1" ref="D18:Z18">SUM(D11:D17)</f>
        <v>7620912730</v>
      </c>
      <c r="E18" s="73">
        <f t="shared" si="1"/>
        <v>7620912730</v>
      </c>
      <c r="F18" s="73">
        <f t="shared" si="1"/>
        <v>611837946</v>
      </c>
      <c r="G18" s="73">
        <f t="shared" si="1"/>
        <v>375617449</v>
      </c>
      <c r="H18" s="73">
        <f t="shared" si="1"/>
        <v>659487280</v>
      </c>
      <c r="I18" s="73">
        <f t="shared" si="1"/>
        <v>1646942675</v>
      </c>
      <c r="J18" s="73">
        <f t="shared" si="1"/>
        <v>596152319</v>
      </c>
      <c r="K18" s="73">
        <f t="shared" si="1"/>
        <v>646343899</v>
      </c>
      <c r="L18" s="73">
        <f t="shared" si="1"/>
        <v>511310238</v>
      </c>
      <c r="M18" s="73">
        <f t="shared" si="1"/>
        <v>1753806456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3400749131</v>
      </c>
      <c r="W18" s="73">
        <f t="shared" si="1"/>
        <v>3810456365</v>
      </c>
      <c r="X18" s="73">
        <f t="shared" si="1"/>
        <v>-409707234</v>
      </c>
      <c r="Y18" s="67">
        <f>+IF(W18&lt;&gt;0,(X18/W18)*100,0)</f>
        <v>-10.752182803174549</v>
      </c>
      <c r="Z18" s="74">
        <f t="shared" si="1"/>
        <v>7620912730</v>
      </c>
    </row>
    <row r="19" spans="1:26" ht="13.5">
      <c r="A19" s="70" t="s">
        <v>45</v>
      </c>
      <c r="B19" s="75">
        <f>+B10-B18</f>
        <v>-23428070</v>
      </c>
      <c r="C19" s="75">
        <f>+C10-C18</f>
        <v>0</v>
      </c>
      <c r="D19" s="76">
        <f aca="true" t="shared" si="2" ref="D19:Z19">+D10-D18</f>
        <v>-221033610</v>
      </c>
      <c r="E19" s="77">
        <f t="shared" si="2"/>
        <v>-221033610</v>
      </c>
      <c r="F19" s="77">
        <f t="shared" si="2"/>
        <v>191488444</v>
      </c>
      <c r="G19" s="77">
        <f t="shared" si="2"/>
        <v>218350101</v>
      </c>
      <c r="H19" s="77">
        <f t="shared" si="2"/>
        <v>-184435530</v>
      </c>
      <c r="I19" s="77">
        <f t="shared" si="2"/>
        <v>225403015</v>
      </c>
      <c r="J19" s="77">
        <f t="shared" si="2"/>
        <v>-126856392</v>
      </c>
      <c r="K19" s="77">
        <f t="shared" si="2"/>
        <v>-152281742</v>
      </c>
      <c r="L19" s="77">
        <f t="shared" si="2"/>
        <v>377235390</v>
      </c>
      <c r="M19" s="77">
        <f t="shared" si="2"/>
        <v>98097256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323500271</v>
      </c>
      <c r="W19" s="77">
        <f>IF(E10=E18,0,W10-W18)</f>
        <v>-110516805</v>
      </c>
      <c r="X19" s="77">
        <f t="shared" si="2"/>
        <v>434017076</v>
      </c>
      <c r="Y19" s="78">
        <f>+IF(W19&lt;&gt;0,(X19/W19)*100,0)</f>
        <v>-392.71590958497217</v>
      </c>
      <c r="Z19" s="79">
        <f t="shared" si="2"/>
        <v>-221033610</v>
      </c>
    </row>
    <row r="20" spans="1:26" ht="13.5">
      <c r="A20" s="58" t="s">
        <v>46</v>
      </c>
      <c r="B20" s="19">
        <v>895330135</v>
      </c>
      <c r="C20" s="19">
        <v>0</v>
      </c>
      <c r="D20" s="59">
        <v>709812290</v>
      </c>
      <c r="E20" s="60">
        <v>709812290</v>
      </c>
      <c r="F20" s="60">
        <v>3751416</v>
      </c>
      <c r="G20" s="60">
        <v>43271543</v>
      </c>
      <c r="H20" s="60">
        <v>39401144</v>
      </c>
      <c r="I20" s="60">
        <v>86424103</v>
      </c>
      <c r="J20" s="60">
        <v>65621950</v>
      </c>
      <c r="K20" s="60">
        <v>188284533</v>
      </c>
      <c r="L20" s="60">
        <v>0</v>
      </c>
      <c r="M20" s="60">
        <v>253906483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340330586</v>
      </c>
      <c r="W20" s="60">
        <v>354906145</v>
      </c>
      <c r="X20" s="60">
        <v>-14575559</v>
      </c>
      <c r="Y20" s="61">
        <v>-4.11</v>
      </c>
      <c r="Z20" s="62">
        <v>709812290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871902065</v>
      </c>
      <c r="C22" s="86">
        <f>SUM(C19:C21)</f>
        <v>0</v>
      </c>
      <c r="D22" s="87">
        <f aca="true" t="shared" si="3" ref="D22:Z22">SUM(D19:D21)</f>
        <v>488778680</v>
      </c>
      <c r="E22" s="88">
        <f t="shared" si="3"/>
        <v>488778680</v>
      </c>
      <c r="F22" s="88">
        <f t="shared" si="3"/>
        <v>195239860</v>
      </c>
      <c r="G22" s="88">
        <f t="shared" si="3"/>
        <v>261621644</v>
      </c>
      <c r="H22" s="88">
        <f t="shared" si="3"/>
        <v>-145034386</v>
      </c>
      <c r="I22" s="88">
        <f t="shared" si="3"/>
        <v>311827118</v>
      </c>
      <c r="J22" s="88">
        <f t="shared" si="3"/>
        <v>-61234442</v>
      </c>
      <c r="K22" s="88">
        <f t="shared" si="3"/>
        <v>36002791</v>
      </c>
      <c r="L22" s="88">
        <f t="shared" si="3"/>
        <v>377235390</v>
      </c>
      <c r="M22" s="88">
        <f t="shared" si="3"/>
        <v>352003739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663830857</v>
      </c>
      <c r="W22" s="88">
        <f t="shared" si="3"/>
        <v>244389340</v>
      </c>
      <c r="X22" s="88">
        <f t="shared" si="3"/>
        <v>419441517</v>
      </c>
      <c r="Y22" s="89">
        <f>+IF(W22&lt;&gt;0,(X22/W22)*100,0)</f>
        <v>171.62840122241013</v>
      </c>
      <c r="Z22" s="90">
        <f t="shared" si="3"/>
        <v>488778680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871902065</v>
      </c>
      <c r="C24" s="75">
        <f>SUM(C22:C23)</f>
        <v>0</v>
      </c>
      <c r="D24" s="76">
        <f aca="true" t="shared" si="4" ref="D24:Z24">SUM(D22:D23)</f>
        <v>488778680</v>
      </c>
      <c r="E24" s="77">
        <f t="shared" si="4"/>
        <v>488778680</v>
      </c>
      <c r="F24" s="77">
        <f t="shared" si="4"/>
        <v>195239860</v>
      </c>
      <c r="G24" s="77">
        <f t="shared" si="4"/>
        <v>261621644</v>
      </c>
      <c r="H24" s="77">
        <f t="shared" si="4"/>
        <v>-145034386</v>
      </c>
      <c r="I24" s="77">
        <f t="shared" si="4"/>
        <v>311827118</v>
      </c>
      <c r="J24" s="77">
        <f t="shared" si="4"/>
        <v>-61234442</v>
      </c>
      <c r="K24" s="77">
        <f t="shared" si="4"/>
        <v>36002791</v>
      </c>
      <c r="L24" s="77">
        <f t="shared" si="4"/>
        <v>377235390</v>
      </c>
      <c r="M24" s="77">
        <f t="shared" si="4"/>
        <v>352003739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663830857</v>
      </c>
      <c r="W24" s="77">
        <f t="shared" si="4"/>
        <v>244389340</v>
      </c>
      <c r="X24" s="77">
        <f t="shared" si="4"/>
        <v>419441517</v>
      </c>
      <c r="Y24" s="78">
        <f>+IF(W24&lt;&gt;0,(X24/W24)*100,0)</f>
        <v>171.62840122241013</v>
      </c>
      <c r="Z24" s="79">
        <f t="shared" si="4"/>
        <v>488778680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1195023743</v>
      </c>
      <c r="C27" s="22">
        <v>0</v>
      </c>
      <c r="D27" s="99">
        <v>1177276995</v>
      </c>
      <c r="E27" s="100">
        <v>1177276995</v>
      </c>
      <c r="F27" s="100">
        <v>11437110</v>
      </c>
      <c r="G27" s="100">
        <v>57121632</v>
      </c>
      <c r="H27" s="100">
        <v>37488419</v>
      </c>
      <c r="I27" s="100">
        <v>106047161</v>
      </c>
      <c r="J27" s="100">
        <v>79751920</v>
      </c>
      <c r="K27" s="100">
        <v>76305169</v>
      </c>
      <c r="L27" s="100">
        <v>131756450</v>
      </c>
      <c r="M27" s="100">
        <v>287813539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393860700</v>
      </c>
      <c r="W27" s="100">
        <v>588638498</v>
      </c>
      <c r="X27" s="100">
        <v>-194777798</v>
      </c>
      <c r="Y27" s="101">
        <v>-33.09</v>
      </c>
      <c r="Z27" s="102">
        <v>1177276995</v>
      </c>
    </row>
    <row r="28" spans="1:26" ht="13.5">
      <c r="A28" s="103" t="s">
        <v>46</v>
      </c>
      <c r="B28" s="19">
        <v>893455371</v>
      </c>
      <c r="C28" s="19">
        <v>0</v>
      </c>
      <c r="D28" s="59">
        <v>717512280</v>
      </c>
      <c r="E28" s="60">
        <v>717512280</v>
      </c>
      <c r="F28" s="60">
        <v>3290715</v>
      </c>
      <c r="G28" s="60">
        <v>37957495</v>
      </c>
      <c r="H28" s="60">
        <v>34562407</v>
      </c>
      <c r="I28" s="60">
        <v>75810617</v>
      </c>
      <c r="J28" s="60">
        <v>56695715</v>
      </c>
      <c r="K28" s="60">
        <v>63142571</v>
      </c>
      <c r="L28" s="60">
        <v>102886182</v>
      </c>
      <c r="M28" s="60">
        <v>222724468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298535085</v>
      </c>
      <c r="W28" s="60">
        <v>358756140</v>
      </c>
      <c r="X28" s="60">
        <v>-60221055</v>
      </c>
      <c r="Y28" s="61">
        <v>-16.79</v>
      </c>
      <c r="Z28" s="62">
        <v>717512280</v>
      </c>
    </row>
    <row r="29" spans="1:26" ht="13.5">
      <c r="A29" s="58" t="s">
        <v>282</v>
      </c>
      <c r="B29" s="19">
        <v>17694450</v>
      </c>
      <c r="C29" s="19">
        <v>0</v>
      </c>
      <c r="D29" s="59">
        <v>41200715</v>
      </c>
      <c r="E29" s="60">
        <v>41200715</v>
      </c>
      <c r="F29" s="60">
        <v>594137</v>
      </c>
      <c r="G29" s="60">
        <v>1424081</v>
      </c>
      <c r="H29" s="60">
        <v>897004</v>
      </c>
      <c r="I29" s="60">
        <v>2915222</v>
      </c>
      <c r="J29" s="60">
        <v>828864</v>
      </c>
      <c r="K29" s="60">
        <v>1072837</v>
      </c>
      <c r="L29" s="60">
        <v>1428250</v>
      </c>
      <c r="M29" s="60">
        <v>3329951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6245173</v>
      </c>
      <c r="W29" s="60">
        <v>20600358</v>
      </c>
      <c r="X29" s="60">
        <v>-14355185</v>
      </c>
      <c r="Y29" s="61">
        <v>-69.68</v>
      </c>
      <c r="Z29" s="62">
        <v>41200715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283873922</v>
      </c>
      <c r="C31" s="19">
        <v>0</v>
      </c>
      <c r="D31" s="59">
        <v>418564000</v>
      </c>
      <c r="E31" s="60">
        <v>418564000</v>
      </c>
      <c r="F31" s="60">
        <v>7552258</v>
      </c>
      <c r="G31" s="60">
        <v>17740057</v>
      </c>
      <c r="H31" s="60">
        <v>2029007</v>
      </c>
      <c r="I31" s="60">
        <v>27321322</v>
      </c>
      <c r="J31" s="60">
        <v>22227343</v>
      </c>
      <c r="K31" s="60">
        <v>12089761</v>
      </c>
      <c r="L31" s="60">
        <v>27442018</v>
      </c>
      <c r="M31" s="60">
        <v>61759122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89080444</v>
      </c>
      <c r="W31" s="60">
        <v>209282000</v>
      </c>
      <c r="X31" s="60">
        <v>-120201556</v>
      </c>
      <c r="Y31" s="61">
        <v>-57.44</v>
      </c>
      <c r="Z31" s="62">
        <v>418564000</v>
      </c>
    </row>
    <row r="32" spans="1:26" ht="13.5">
      <c r="A32" s="70" t="s">
        <v>54</v>
      </c>
      <c r="B32" s="22">
        <f>SUM(B28:B31)</f>
        <v>1195023743</v>
      </c>
      <c r="C32" s="22">
        <f>SUM(C28:C31)</f>
        <v>0</v>
      </c>
      <c r="D32" s="99">
        <f aca="true" t="shared" si="5" ref="D32:Z32">SUM(D28:D31)</f>
        <v>1177276995</v>
      </c>
      <c r="E32" s="100">
        <f t="shared" si="5"/>
        <v>1177276995</v>
      </c>
      <c r="F32" s="100">
        <f t="shared" si="5"/>
        <v>11437110</v>
      </c>
      <c r="G32" s="100">
        <f t="shared" si="5"/>
        <v>57121633</v>
      </c>
      <c r="H32" s="100">
        <f t="shared" si="5"/>
        <v>37488418</v>
      </c>
      <c r="I32" s="100">
        <f t="shared" si="5"/>
        <v>106047161</v>
      </c>
      <c r="J32" s="100">
        <f t="shared" si="5"/>
        <v>79751922</v>
      </c>
      <c r="K32" s="100">
        <f t="shared" si="5"/>
        <v>76305169</v>
      </c>
      <c r="L32" s="100">
        <f t="shared" si="5"/>
        <v>131756450</v>
      </c>
      <c r="M32" s="100">
        <f t="shared" si="5"/>
        <v>287813541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393860702</v>
      </c>
      <c r="W32" s="100">
        <f t="shared" si="5"/>
        <v>588638498</v>
      </c>
      <c r="X32" s="100">
        <f t="shared" si="5"/>
        <v>-194777796</v>
      </c>
      <c r="Y32" s="101">
        <f>+IF(W32&lt;&gt;0,(X32/W32)*100,0)</f>
        <v>-33.08954420442952</v>
      </c>
      <c r="Z32" s="102">
        <f t="shared" si="5"/>
        <v>1177276995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2568314320</v>
      </c>
      <c r="C35" s="19">
        <v>0</v>
      </c>
      <c r="D35" s="59">
        <v>2056765350</v>
      </c>
      <c r="E35" s="60">
        <v>2056765350</v>
      </c>
      <c r="F35" s="60">
        <v>2589490642</v>
      </c>
      <c r="G35" s="60">
        <v>3492257038</v>
      </c>
      <c r="H35" s="60">
        <v>2358992143</v>
      </c>
      <c r="I35" s="60">
        <v>2358992143</v>
      </c>
      <c r="J35" s="60">
        <v>2322754445</v>
      </c>
      <c r="K35" s="60">
        <v>2638561963</v>
      </c>
      <c r="L35" s="60">
        <v>2769872739</v>
      </c>
      <c r="M35" s="60">
        <v>2769872739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2769872739</v>
      </c>
      <c r="W35" s="60">
        <v>1028382675</v>
      </c>
      <c r="X35" s="60">
        <v>1741490064</v>
      </c>
      <c r="Y35" s="61">
        <v>169.34</v>
      </c>
      <c r="Z35" s="62">
        <v>2056765350</v>
      </c>
    </row>
    <row r="36" spans="1:26" ht="13.5">
      <c r="A36" s="58" t="s">
        <v>57</v>
      </c>
      <c r="B36" s="19">
        <v>13181613717</v>
      </c>
      <c r="C36" s="19">
        <v>0</v>
      </c>
      <c r="D36" s="59">
        <v>13164957158</v>
      </c>
      <c r="E36" s="60">
        <v>13164957158</v>
      </c>
      <c r="F36" s="60">
        <v>12878500025</v>
      </c>
      <c r="G36" s="60">
        <v>13103008281</v>
      </c>
      <c r="H36" s="60">
        <v>13066739163</v>
      </c>
      <c r="I36" s="60">
        <v>13066739163</v>
      </c>
      <c r="J36" s="60">
        <v>12899376626</v>
      </c>
      <c r="K36" s="60">
        <v>13075517467</v>
      </c>
      <c r="L36" s="60">
        <v>13111588510</v>
      </c>
      <c r="M36" s="60">
        <v>13111588510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13111588510</v>
      </c>
      <c r="W36" s="60">
        <v>6582478579</v>
      </c>
      <c r="X36" s="60">
        <v>6529109931</v>
      </c>
      <c r="Y36" s="61">
        <v>99.19</v>
      </c>
      <c r="Z36" s="62">
        <v>13164957158</v>
      </c>
    </row>
    <row r="37" spans="1:26" ht="13.5">
      <c r="A37" s="58" t="s">
        <v>58</v>
      </c>
      <c r="B37" s="19">
        <v>2243711743</v>
      </c>
      <c r="C37" s="19">
        <v>0</v>
      </c>
      <c r="D37" s="59">
        <v>2005471100</v>
      </c>
      <c r="E37" s="60">
        <v>2005471100</v>
      </c>
      <c r="F37" s="60">
        <v>1971062302</v>
      </c>
      <c r="G37" s="60">
        <v>1706273464</v>
      </c>
      <c r="H37" s="60">
        <v>1408119548</v>
      </c>
      <c r="I37" s="60">
        <v>1408119548</v>
      </c>
      <c r="J37" s="60">
        <v>1608867465</v>
      </c>
      <c r="K37" s="60">
        <v>1944329820</v>
      </c>
      <c r="L37" s="60">
        <v>2105372798</v>
      </c>
      <c r="M37" s="60">
        <v>2105372798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2105372798</v>
      </c>
      <c r="W37" s="60">
        <v>1002735550</v>
      </c>
      <c r="X37" s="60">
        <v>1102637248</v>
      </c>
      <c r="Y37" s="61">
        <v>109.96</v>
      </c>
      <c r="Z37" s="62">
        <v>2005471100</v>
      </c>
    </row>
    <row r="38" spans="1:26" ht="13.5">
      <c r="A38" s="58" t="s">
        <v>59</v>
      </c>
      <c r="B38" s="19">
        <v>3254696200</v>
      </c>
      <c r="C38" s="19">
        <v>0</v>
      </c>
      <c r="D38" s="59">
        <v>3052418850</v>
      </c>
      <c r="E38" s="60">
        <v>3052418850</v>
      </c>
      <c r="F38" s="60">
        <v>3052418850</v>
      </c>
      <c r="G38" s="60">
        <v>3052418850</v>
      </c>
      <c r="H38" s="60">
        <v>3052418850</v>
      </c>
      <c r="I38" s="60">
        <v>3052418850</v>
      </c>
      <c r="J38" s="60">
        <v>3052418850</v>
      </c>
      <c r="K38" s="60">
        <v>3052418850</v>
      </c>
      <c r="L38" s="60">
        <v>3052418850</v>
      </c>
      <c r="M38" s="60">
        <v>3052418850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3052418850</v>
      </c>
      <c r="W38" s="60">
        <v>1526209425</v>
      </c>
      <c r="X38" s="60">
        <v>1526209425</v>
      </c>
      <c r="Y38" s="61">
        <v>100</v>
      </c>
      <c r="Z38" s="62">
        <v>3052418850</v>
      </c>
    </row>
    <row r="39" spans="1:26" ht="13.5">
      <c r="A39" s="58" t="s">
        <v>60</v>
      </c>
      <c r="B39" s="19">
        <v>10251520094</v>
      </c>
      <c r="C39" s="19">
        <v>0</v>
      </c>
      <c r="D39" s="59">
        <v>10163832558</v>
      </c>
      <c r="E39" s="60">
        <v>10163832558</v>
      </c>
      <c r="F39" s="60">
        <v>10444509515</v>
      </c>
      <c r="G39" s="60">
        <v>11836573005</v>
      </c>
      <c r="H39" s="60">
        <v>10965192908</v>
      </c>
      <c r="I39" s="60">
        <v>10965192908</v>
      </c>
      <c r="J39" s="60">
        <v>10560844756</v>
      </c>
      <c r="K39" s="60">
        <v>10717330760</v>
      </c>
      <c r="L39" s="60">
        <v>10723669601</v>
      </c>
      <c r="M39" s="60">
        <v>10723669601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10723669601</v>
      </c>
      <c r="W39" s="60">
        <v>5081916279</v>
      </c>
      <c r="X39" s="60">
        <v>5641753322</v>
      </c>
      <c r="Y39" s="61">
        <v>111.02</v>
      </c>
      <c r="Z39" s="62">
        <v>10163832558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1700103194</v>
      </c>
      <c r="C42" s="19">
        <v>0</v>
      </c>
      <c r="D42" s="59">
        <v>1307169011</v>
      </c>
      <c r="E42" s="60">
        <v>1307169011</v>
      </c>
      <c r="F42" s="60">
        <v>183177653</v>
      </c>
      <c r="G42" s="60">
        <v>-23308446</v>
      </c>
      <c r="H42" s="60">
        <v>13232618</v>
      </c>
      <c r="I42" s="60">
        <v>173101825</v>
      </c>
      <c r="J42" s="60">
        <v>91010648</v>
      </c>
      <c r="K42" s="60">
        <v>480400463</v>
      </c>
      <c r="L42" s="60">
        <v>84949637</v>
      </c>
      <c r="M42" s="60">
        <v>656360748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829462573</v>
      </c>
      <c r="W42" s="60">
        <v>868678000</v>
      </c>
      <c r="X42" s="60">
        <v>-39215427</v>
      </c>
      <c r="Y42" s="61">
        <v>-4.51</v>
      </c>
      <c r="Z42" s="62">
        <v>1307169011</v>
      </c>
    </row>
    <row r="43" spans="1:26" ht="13.5">
      <c r="A43" s="58" t="s">
        <v>63</v>
      </c>
      <c r="B43" s="19">
        <v>-1266803492</v>
      </c>
      <c r="C43" s="19">
        <v>0</v>
      </c>
      <c r="D43" s="59">
        <v>-1218292481</v>
      </c>
      <c r="E43" s="60">
        <v>-1218292481</v>
      </c>
      <c r="F43" s="60">
        <v>-284749387</v>
      </c>
      <c r="G43" s="60">
        <v>-56153941</v>
      </c>
      <c r="H43" s="60">
        <v>-39972885</v>
      </c>
      <c r="I43" s="60">
        <v>-380876213</v>
      </c>
      <c r="J43" s="60">
        <v>-86694463</v>
      </c>
      <c r="K43" s="60">
        <v>-69598454</v>
      </c>
      <c r="L43" s="60">
        <v>-103494765</v>
      </c>
      <c r="M43" s="60">
        <v>-259787682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-640663895</v>
      </c>
      <c r="W43" s="60">
        <v>-628165441</v>
      </c>
      <c r="X43" s="60">
        <v>-12498454</v>
      </c>
      <c r="Y43" s="61">
        <v>1.99</v>
      </c>
      <c r="Z43" s="62">
        <v>-1218292481</v>
      </c>
    </row>
    <row r="44" spans="1:26" ht="13.5">
      <c r="A44" s="58" t="s">
        <v>64</v>
      </c>
      <c r="B44" s="19">
        <v>-96594722</v>
      </c>
      <c r="C44" s="19">
        <v>0</v>
      </c>
      <c r="D44" s="59">
        <v>-105158824</v>
      </c>
      <c r="E44" s="60">
        <v>-105158824</v>
      </c>
      <c r="F44" s="60">
        <v>-13711274</v>
      </c>
      <c r="G44" s="60">
        <v>0</v>
      </c>
      <c r="H44" s="60">
        <v>-18447368</v>
      </c>
      <c r="I44" s="60">
        <v>-32158642</v>
      </c>
      <c r="J44" s="60">
        <v>0</v>
      </c>
      <c r="K44" s="60">
        <v>-4109000</v>
      </c>
      <c r="L44" s="60">
        <v>-15000000</v>
      </c>
      <c r="M44" s="60">
        <v>-19109000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-51267642</v>
      </c>
      <c r="W44" s="60">
        <v>-47920000</v>
      </c>
      <c r="X44" s="60">
        <v>-3347642</v>
      </c>
      <c r="Y44" s="61">
        <v>6.99</v>
      </c>
      <c r="Z44" s="62">
        <v>-105158824</v>
      </c>
    </row>
    <row r="45" spans="1:26" ht="13.5">
      <c r="A45" s="70" t="s">
        <v>65</v>
      </c>
      <c r="B45" s="22">
        <v>1548810774</v>
      </c>
      <c r="C45" s="22">
        <v>0</v>
      </c>
      <c r="D45" s="99">
        <v>998221536</v>
      </c>
      <c r="E45" s="100">
        <v>998221536</v>
      </c>
      <c r="F45" s="100">
        <v>1411060990</v>
      </c>
      <c r="G45" s="100">
        <v>1331598603</v>
      </c>
      <c r="H45" s="100">
        <v>1286410968</v>
      </c>
      <c r="I45" s="100">
        <v>1286410968</v>
      </c>
      <c r="J45" s="100">
        <v>1290727153</v>
      </c>
      <c r="K45" s="100">
        <v>1697420162</v>
      </c>
      <c r="L45" s="100">
        <v>1663875034</v>
      </c>
      <c r="M45" s="100">
        <v>1663875034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1663875034</v>
      </c>
      <c r="W45" s="100">
        <v>1207096389</v>
      </c>
      <c r="X45" s="100">
        <v>456778645</v>
      </c>
      <c r="Y45" s="101">
        <v>37.84</v>
      </c>
      <c r="Z45" s="102">
        <v>998221536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960523628</v>
      </c>
      <c r="C49" s="52">
        <v>0</v>
      </c>
      <c r="D49" s="129">
        <v>165972119</v>
      </c>
      <c r="E49" s="54">
        <v>96191919</v>
      </c>
      <c r="F49" s="54">
        <v>0</v>
      </c>
      <c r="G49" s="54">
        <v>0</v>
      </c>
      <c r="H49" s="54">
        <v>0</v>
      </c>
      <c r="I49" s="54">
        <v>91827544</v>
      </c>
      <c r="J49" s="54">
        <v>0</v>
      </c>
      <c r="K49" s="54">
        <v>0</v>
      </c>
      <c r="L49" s="54">
        <v>0</v>
      </c>
      <c r="M49" s="54">
        <v>112799702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49353687</v>
      </c>
      <c r="W49" s="54">
        <v>257354423</v>
      </c>
      <c r="X49" s="54">
        <v>1035049443</v>
      </c>
      <c r="Y49" s="54">
        <v>2769072465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111281672</v>
      </c>
      <c r="C51" s="52">
        <v>0</v>
      </c>
      <c r="D51" s="129">
        <v>25394000</v>
      </c>
      <c r="E51" s="54">
        <v>938000</v>
      </c>
      <c r="F51" s="54">
        <v>0</v>
      </c>
      <c r="G51" s="54">
        <v>0</v>
      </c>
      <c r="H51" s="54">
        <v>0</v>
      </c>
      <c r="I51" s="54">
        <v>3580000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141193672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87.55918370702373</v>
      </c>
      <c r="C58" s="5">
        <f>IF(C67=0,0,+(C76/C67)*100)</f>
        <v>0</v>
      </c>
      <c r="D58" s="6">
        <f aca="true" t="shared" si="6" ref="D58:Z58">IF(D67=0,0,+(D76/D67)*100)</f>
        <v>86.55616912473334</v>
      </c>
      <c r="E58" s="7">
        <f t="shared" si="6"/>
        <v>86.55616912473334</v>
      </c>
      <c r="F58" s="7">
        <f t="shared" si="6"/>
        <v>83.92347714513733</v>
      </c>
      <c r="G58" s="7">
        <f t="shared" si="6"/>
        <v>100.07662821394302</v>
      </c>
      <c r="H58" s="7">
        <f t="shared" si="6"/>
        <v>125.92153479559995</v>
      </c>
      <c r="I58" s="7">
        <f t="shared" si="6"/>
        <v>102.63899184589202</v>
      </c>
      <c r="J58" s="7">
        <f t="shared" si="6"/>
        <v>113.65996722130105</v>
      </c>
      <c r="K58" s="7">
        <f t="shared" si="6"/>
        <v>87.66960922632472</v>
      </c>
      <c r="L58" s="7">
        <f t="shared" si="6"/>
        <v>84.02874277304062</v>
      </c>
      <c r="M58" s="7">
        <f t="shared" si="6"/>
        <v>94.83418771405753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98.74025560788272</v>
      </c>
      <c r="W58" s="7">
        <f t="shared" si="6"/>
        <v>91.58668197695599</v>
      </c>
      <c r="X58" s="7">
        <f t="shared" si="6"/>
        <v>0</v>
      </c>
      <c r="Y58" s="7">
        <f t="shared" si="6"/>
        <v>0</v>
      </c>
      <c r="Z58" s="8">
        <f t="shared" si="6"/>
        <v>86.55616912473334</v>
      </c>
    </row>
    <row r="59" spans="1:26" ht="13.5">
      <c r="A59" s="37" t="s">
        <v>31</v>
      </c>
      <c r="B59" s="9">
        <f aca="true" t="shared" si="7" ref="B59:Z66">IF(B68=0,0,+(B77/B68)*100)</f>
        <v>88.98169654567116</v>
      </c>
      <c r="C59" s="9">
        <f t="shared" si="7"/>
        <v>0</v>
      </c>
      <c r="D59" s="2">
        <f t="shared" si="7"/>
        <v>89.80217037149684</v>
      </c>
      <c r="E59" s="10">
        <f t="shared" si="7"/>
        <v>89.80217037149684</v>
      </c>
      <c r="F59" s="10">
        <f t="shared" si="7"/>
        <v>91.0475732749346</v>
      </c>
      <c r="G59" s="10">
        <f t="shared" si="7"/>
        <v>82.79740629534837</v>
      </c>
      <c r="H59" s="10">
        <f t="shared" si="7"/>
        <v>116.461580986352</v>
      </c>
      <c r="I59" s="10">
        <f t="shared" si="7"/>
        <v>94.51752147494074</v>
      </c>
      <c r="J59" s="10">
        <f t="shared" si="7"/>
        <v>104.29224283407889</v>
      </c>
      <c r="K59" s="10">
        <f t="shared" si="7"/>
        <v>83.32741720821511</v>
      </c>
      <c r="L59" s="10">
        <f t="shared" si="7"/>
        <v>89.78557044397404</v>
      </c>
      <c r="M59" s="10">
        <f t="shared" si="7"/>
        <v>92.4690899041031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93.49110684750606</v>
      </c>
      <c r="W59" s="10">
        <f t="shared" si="7"/>
        <v>92.34587889994046</v>
      </c>
      <c r="X59" s="10">
        <f t="shared" si="7"/>
        <v>0</v>
      </c>
      <c r="Y59" s="10">
        <f t="shared" si="7"/>
        <v>0</v>
      </c>
      <c r="Z59" s="11">
        <f t="shared" si="7"/>
        <v>89.80217037149684</v>
      </c>
    </row>
    <row r="60" spans="1:26" ht="13.5">
      <c r="A60" s="38" t="s">
        <v>32</v>
      </c>
      <c r="B60" s="12">
        <f t="shared" si="7"/>
        <v>91.13532055567286</v>
      </c>
      <c r="C60" s="12">
        <f t="shared" si="7"/>
        <v>0</v>
      </c>
      <c r="D60" s="3">
        <f t="shared" si="7"/>
        <v>89.22710563562104</v>
      </c>
      <c r="E60" s="13">
        <f t="shared" si="7"/>
        <v>89.22710563562104</v>
      </c>
      <c r="F60" s="13">
        <f t="shared" si="7"/>
        <v>85.58494214058388</v>
      </c>
      <c r="G60" s="13">
        <f t="shared" si="7"/>
        <v>113.38658955262424</v>
      </c>
      <c r="H60" s="13">
        <f t="shared" si="7"/>
        <v>135.15312967030246</v>
      </c>
      <c r="I60" s="13">
        <f t="shared" si="7"/>
        <v>110.77051670619215</v>
      </c>
      <c r="J60" s="13">
        <f t="shared" si="7"/>
        <v>120.70018403595996</v>
      </c>
      <c r="K60" s="13">
        <f t="shared" si="7"/>
        <v>93.9241204987422</v>
      </c>
      <c r="L60" s="13">
        <f t="shared" si="7"/>
        <v>89.35318359525253</v>
      </c>
      <c r="M60" s="13">
        <f t="shared" si="7"/>
        <v>101.16660046431801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105.98869069677286</v>
      </c>
      <c r="W60" s="13">
        <f t="shared" si="7"/>
        <v>95.20735268120724</v>
      </c>
      <c r="X60" s="13">
        <f t="shared" si="7"/>
        <v>0</v>
      </c>
      <c r="Y60" s="13">
        <f t="shared" si="7"/>
        <v>0</v>
      </c>
      <c r="Z60" s="14">
        <f t="shared" si="7"/>
        <v>89.22710563562104</v>
      </c>
    </row>
    <row r="61" spans="1:26" ht="13.5">
      <c r="A61" s="39" t="s">
        <v>103</v>
      </c>
      <c r="B61" s="12">
        <f t="shared" si="7"/>
        <v>98.67430942953239</v>
      </c>
      <c r="C61" s="12">
        <f t="shared" si="7"/>
        <v>0</v>
      </c>
      <c r="D61" s="3">
        <f t="shared" si="7"/>
        <v>93.75808414129611</v>
      </c>
      <c r="E61" s="13">
        <f t="shared" si="7"/>
        <v>93.75808414129611</v>
      </c>
      <c r="F61" s="13">
        <f t="shared" si="7"/>
        <v>86.04967735438754</v>
      </c>
      <c r="G61" s="13">
        <f t="shared" si="7"/>
        <v>134.9266652499634</v>
      </c>
      <c r="H61" s="13">
        <f t="shared" si="7"/>
        <v>131.04472785764125</v>
      </c>
      <c r="I61" s="13">
        <f t="shared" si="7"/>
        <v>115.15286403978202</v>
      </c>
      <c r="J61" s="13">
        <f t="shared" si="7"/>
        <v>134.61967922323166</v>
      </c>
      <c r="K61" s="13">
        <f t="shared" si="7"/>
        <v>107.44921554465307</v>
      </c>
      <c r="L61" s="13">
        <f t="shared" si="7"/>
        <v>99.4669029391402</v>
      </c>
      <c r="M61" s="13">
        <f t="shared" si="7"/>
        <v>113.74667280704102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114.47983498165996</v>
      </c>
      <c r="W61" s="13">
        <f t="shared" si="7"/>
        <v>99.78125411290503</v>
      </c>
      <c r="X61" s="13">
        <f t="shared" si="7"/>
        <v>0</v>
      </c>
      <c r="Y61" s="13">
        <f t="shared" si="7"/>
        <v>0</v>
      </c>
      <c r="Z61" s="14">
        <f t="shared" si="7"/>
        <v>93.75808414129611</v>
      </c>
    </row>
    <row r="62" spans="1:26" ht="13.5">
      <c r="A62" s="39" t="s">
        <v>104</v>
      </c>
      <c r="B62" s="12">
        <f t="shared" si="7"/>
        <v>73.8176084053687</v>
      </c>
      <c r="C62" s="12">
        <f t="shared" si="7"/>
        <v>0</v>
      </c>
      <c r="D62" s="3">
        <f t="shared" si="7"/>
        <v>83.20022691189159</v>
      </c>
      <c r="E62" s="13">
        <f t="shared" si="7"/>
        <v>83.20022691189159</v>
      </c>
      <c r="F62" s="13">
        <f t="shared" si="7"/>
        <v>95.69180694497008</v>
      </c>
      <c r="G62" s="13">
        <f t="shared" si="7"/>
        <v>76.95141461196232</v>
      </c>
      <c r="H62" s="13">
        <f t="shared" si="7"/>
        <v>259.96935921438194</v>
      </c>
      <c r="I62" s="13">
        <f t="shared" si="7"/>
        <v>118.61540767979066</v>
      </c>
      <c r="J62" s="13">
        <f t="shared" si="7"/>
        <v>95.72831898404634</v>
      </c>
      <c r="K62" s="13">
        <f t="shared" si="7"/>
        <v>65.93942663362371</v>
      </c>
      <c r="L62" s="13">
        <f t="shared" si="7"/>
        <v>71.71890183491666</v>
      </c>
      <c r="M62" s="13">
        <f t="shared" si="7"/>
        <v>77.07089976078412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94.47977567285484</v>
      </c>
      <c r="W62" s="13">
        <f t="shared" si="7"/>
        <v>90.12833755860493</v>
      </c>
      <c r="X62" s="13">
        <f t="shared" si="7"/>
        <v>0</v>
      </c>
      <c r="Y62" s="13">
        <f t="shared" si="7"/>
        <v>0</v>
      </c>
      <c r="Z62" s="14">
        <f t="shared" si="7"/>
        <v>83.20022691189159</v>
      </c>
    </row>
    <row r="63" spans="1:26" ht="13.5">
      <c r="A63" s="39" t="s">
        <v>105</v>
      </c>
      <c r="B63" s="12">
        <f t="shared" si="7"/>
        <v>66.21870778433731</v>
      </c>
      <c r="C63" s="12">
        <f t="shared" si="7"/>
        <v>0</v>
      </c>
      <c r="D63" s="3">
        <f t="shared" si="7"/>
        <v>69.56982670405716</v>
      </c>
      <c r="E63" s="13">
        <f t="shared" si="7"/>
        <v>69.56982670405716</v>
      </c>
      <c r="F63" s="13">
        <f t="shared" si="7"/>
        <v>81.26599879072936</v>
      </c>
      <c r="G63" s="13">
        <f t="shared" si="7"/>
        <v>66.69898293046995</v>
      </c>
      <c r="H63" s="13">
        <f t="shared" si="7"/>
        <v>108.6551784765779</v>
      </c>
      <c r="I63" s="13">
        <f t="shared" si="7"/>
        <v>84.78568923445489</v>
      </c>
      <c r="J63" s="13">
        <f t="shared" si="7"/>
        <v>79.99720045207174</v>
      </c>
      <c r="K63" s="13">
        <f t="shared" si="7"/>
        <v>122.61874817452882</v>
      </c>
      <c r="L63" s="13">
        <f t="shared" si="7"/>
        <v>58.90187000108398</v>
      </c>
      <c r="M63" s="13">
        <f t="shared" si="7"/>
        <v>80.46063175228925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82.68078433462814</v>
      </c>
      <c r="W63" s="13">
        <f t="shared" si="7"/>
        <v>75.31392645693252</v>
      </c>
      <c r="X63" s="13">
        <f t="shared" si="7"/>
        <v>0</v>
      </c>
      <c r="Y63" s="13">
        <f t="shared" si="7"/>
        <v>0</v>
      </c>
      <c r="Z63" s="14">
        <f t="shared" si="7"/>
        <v>69.56982670405716</v>
      </c>
    </row>
    <row r="64" spans="1:26" ht="13.5">
      <c r="A64" s="39" t="s">
        <v>106</v>
      </c>
      <c r="B64" s="12">
        <f t="shared" si="7"/>
        <v>59.438961377505784</v>
      </c>
      <c r="C64" s="12">
        <f t="shared" si="7"/>
        <v>0</v>
      </c>
      <c r="D64" s="3">
        <f t="shared" si="7"/>
        <v>65.74478718183846</v>
      </c>
      <c r="E64" s="13">
        <f t="shared" si="7"/>
        <v>65.74478718183846</v>
      </c>
      <c r="F64" s="13">
        <f t="shared" si="7"/>
        <v>60.66418403692845</v>
      </c>
      <c r="G64" s="13">
        <f t="shared" si="7"/>
        <v>63.13700921380493</v>
      </c>
      <c r="H64" s="13">
        <f t="shared" si="7"/>
        <v>91.39060509102114</v>
      </c>
      <c r="I64" s="13">
        <f t="shared" si="7"/>
        <v>71.49230227619441</v>
      </c>
      <c r="J64" s="13">
        <f t="shared" si="7"/>
        <v>76.47685744911963</v>
      </c>
      <c r="K64" s="13">
        <f t="shared" si="7"/>
        <v>30.517238088797743</v>
      </c>
      <c r="L64" s="13">
        <f t="shared" si="7"/>
        <v>57.40999486724343</v>
      </c>
      <c r="M64" s="13">
        <f t="shared" si="7"/>
        <v>48.464428676174016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58.30344116555428</v>
      </c>
      <c r="W64" s="13">
        <f t="shared" si="7"/>
        <v>68.77062109127235</v>
      </c>
      <c r="X64" s="13">
        <f t="shared" si="7"/>
        <v>0</v>
      </c>
      <c r="Y64" s="13">
        <f t="shared" si="7"/>
        <v>0</v>
      </c>
      <c r="Z64" s="14">
        <f t="shared" si="7"/>
        <v>65.74478718183846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5107522031</v>
      </c>
      <c r="C67" s="24"/>
      <c r="D67" s="25">
        <v>5475289520</v>
      </c>
      <c r="E67" s="26">
        <v>5475289520</v>
      </c>
      <c r="F67" s="26">
        <v>465126400</v>
      </c>
      <c r="G67" s="26">
        <v>408176028</v>
      </c>
      <c r="H67" s="26">
        <v>418810583</v>
      </c>
      <c r="I67" s="26">
        <v>1292113011</v>
      </c>
      <c r="J67" s="26">
        <v>416546124</v>
      </c>
      <c r="K67" s="26">
        <v>437499711</v>
      </c>
      <c r="L67" s="26">
        <v>435641891</v>
      </c>
      <c r="M67" s="26">
        <v>1289687726</v>
      </c>
      <c r="N67" s="26"/>
      <c r="O67" s="26"/>
      <c r="P67" s="26"/>
      <c r="Q67" s="26"/>
      <c r="R67" s="26"/>
      <c r="S67" s="26"/>
      <c r="T67" s="26"/>
      <c r="U67" s="26"/>
      <c r="V67" s="26">
        <v>2581800737</v>
      </c>
      <c r="W67" s="26">
        <v>2737644760</v>
      </c>
      <c r="X67" s="26"/>
      <c r="Y67" s="25"/>
      <c r="Z67" s="27">
        <v>5475289520</v>
      </c>
    </row>
    <row r="68" spans="1:26" ht="13.5" hidden="1">
      <c r="A68" s="37" t="s">
        <v>31</v>
      </c>
      <c r="B68" s="19">
        <v>1109432768</v>
      </c>
      <c r="C68" s="19"/>
      <c r="D68" s="20">
        <v>1214336810</v>
      </c>
      <c r="E68" s="21">
        <v>1214336810</v>
      </c>
      <c r="F68" s="21">
        <v>108336603</v>
      </c>
      <c r="G68" s="21">
        <v>115166081</v>
      </c>
      <c r="H68" s="21">
        <v>78640059</v>
      </c>
      <c r="I68" s="21">
        <v>302142743</v>
      </c>
      <c r="J68" s="21">
        <v>101349811</v>
      </c>
      <c r="K68" s="21">
        <v>101569860</v>
      </c>
      <c r="L68" s="21">
        <v>100523176</v>
      </c>
      <c r="M68" s="21">
        <v>303442847</v>
      </c>
      <c r="N68" s="21"/>
      <c r="O68" s="21"/>
      <c r="P68" s="21"/>
      <c r="Q68" s="21"/>
      <c r="R68" s="21"/>
      <c r="S68" s="21"/>
      <c r="T68" s="21"/>
      <c r="U68" s="21"/>
      <c r="V68" s="21">
        <v>605585590</v>
      </c>
      <c r="W68" s="21">
        <v>607168405</v>
      </c>
      <c r="X68" s="21"/>
      <c r="Y68" s="20"/>
      <c r="Z68" s="23">
        <v>1214336810</v>
      </c>
    </row>
    <row r="69" spans="1:26" ht="13.5" hidden="1">
      <c r="A69" s="38" t="s">
        <v>32</v>
      </c>
      <c r="B69" s="19">
        <v>3823887904</v>
      </c>
      <c r="C69" s="19"/>
      <c r="D69" s="20">
        <v>4089228290</v>
      </c>
      <c r="E69" s="21">
        <v>4089228290</v>
      </c>
      <c r="F69" s="21">
        <v>340845472</v>
      </c>
      <c r="G69" s="21">
        <v>276165179</v>
      </c>
      <c r="H69" s="21">
        <v>322439635</v>
      </c>
      <c r="I69" s="21">
        <v>939450286</v>
      </c>
      <c r="J69" s="21">
        <v>304677412</v>
      </c>
      <c r="K69" s="21">
        <v>318255571</v>
      </c>
      <c r="L69" s="21">
        <v>308672938</v>
      </c>
      <c r="M69" s="21">
        <v>931605921</v>
      </c>
      <c r="N69" s="21"/>
      <c r="O69" s="21"/>
      <c r="P69" s="21"/>
      <c r="Q69" s="21"/>
      <c r="R69" s="21"/>
      <c r="S69" s="21"/>
      <c r="T69" s="21"/>
      <c r="U69" s="21"/>
      <c r="V69" s="21">
        <v>1871056207</v>
      </c>
      <c r="W69" s="21">
        <v>2044614145</v>
      </c>
      <c r="X69" s="21"/>
      <c r="Y69" s="20"/>
      <c r="Z69" s="23">
        <v>4089228290</v>
      </c>
    </row>
    <row r="70" spans="1:26" ht="13.5" hidden="1">
      <c r="A70" s="39" t="s">
        <v>103</v>
      </c>
      <c r="B70" s="19">
        <v>2854450114</v>
      </c>
      <c r="C70" s="19"/>
      <c r="D70" s="20">
        <v>3070366300</v>
      </c>
      <c r="E70" s="21">
        <v>3070366300</v>
      </c>
      <c r="F70" s="21">
        <v>266774432</v>
      </c>
      <c r="G70" s="21">
        <v>182752924</v>
      </c>
      <c r="H70" s="21">
        <v>261156662</v>
      </c>
      <c r="I70" s="21">
        <v>710684018</v>
      </c>
      <c r="J70" s="21">
        <v>215331741</v>
      </c>
      <c r="K70" s="21">
        <v>218800663</v>
      </c>
      <c r="L70" s="21">
        <v>218262130</v>
      </c>
      <c r="M70" s="21">
        <v>652394534</v>
      </c>
      <c r="N70" s="21"/>
      <c r="O70" s="21"/>
      <c r="P70" s="21"/>
      <c r="Q70" s="21"/>
      <c r="R70" s="21"/>
      <c r="S70" s="21"/>
      <c r="T70" s="21"/>
      <c r="U70" s="21"/>
      <c r="V70" s="21">
        <v>1363078552</v>
      </c>
      <c r="W70" s="21">
        <v>1535183150</v>
      </c>
      <c r="X70" s="21"/>
      <c r="Y70" s="20"/>
      <c r="Z70" s="23">
        <v>3070366300</v>
      </c>
    </row>
    <row r="71" spans="1:26" ht="13.5" hidden="1">
      <c r="A71" s="39" t="s">
        <v>104</v>
      </c>
      <c r="B71" s="19">
        <v>487363939</v>
      </c>
      <c r="C71" s="19"/>
      <c r="D71" s="20">
        <v>498413720</v>
      </c>
      <c r="E71" s="21">
        <v>498413720</v>
      </c>
      <c r="F71" s="21">
        <v>35173888</v>
      </c>
      <c r="G71" s="21">
        <v>46827824</v>
      </c>
      <c r="H71" s="21">
        <v>19506680</v>
      </c>
      <c r="I71" s="21">
        <v>101508392</v>
      </c>
      <c r="J71" s="21">
        <v>43987203</v>
      </c>
      <c r="K71" s="21">
        <v>52412177</v>
      </c>
      <c r="L71" s="21">
        <v>44331659</v>
      </c>
      <c r="M71" s="21">
        <v>140731039</v>
      </c>
      <c r="N71" s="21"/>
      <c r="O71" s="21"/>
      <c r="P71" s="21"/>
      <c r="Q71" s="21"/>
      <c r="R71" s="21"/>
      <c r="S71" s="21"/>
      <c r="T71" s="21"/>
      <c r="U71" s="21"/>
      <c r="V71" s="21">
        <v>242239431</v>
      </c>
      <c r="W71" s="21">
        <v>249206860</v>
      </c>
      <c r="X71" s="21"/>
      <c r="Y71" s="20"/>
      <c r="Z71" s="23">
        <v>498413720</v>
      </c>
    </row>
    <row r="72" spans="1:26" ht="13.5" hidden="1">
      <c r="A72" s="39" t="s">
        <v>105</v>
      </c>
      <c r="B72" s="19">
        <v>324547049</v>
      </c>
      <c r="C72" s="19"/>
      <c r="D72" s="20">
        <v>343381380</v>
      </c>
      <c r="E72" s="21">
        <v>343381380</v>
      </c>
      <c r="F72" s="21">
        <v>23777969</v>
      </c>
      <c r="G72" s="21">
        <v>31026689</v>
      </c>
      <c r="H72" s="21">
        <v>27016150</v>
      </c>
      <c r="I72" s="21">
        <v>81820808</v>
      </c>
      <c r="J72" s="21">
        <v>30404909</v>
      </c>
      <c r="K72" s="21">
        <v>16180754</v>
      </c>
      <c r="L72" s="21">
        <v>30987843</v>
      </c>
      <c r="M72" s="21">
        <v>77573506</v>
      </c>
      <c r="N72" s="21"/>
      <c r="O72" s="21"/>
      <c r="P72" s="21"/>
      <c r="Q72" s="21"/>
      <c r="R72" s="21"/>
      <c r="S72" s="21"/>
      <c r="T72" s="21"/>
      <c r="U72" s="21"/>
      <c r="V72" s="21">
        <v>159394314</v>
      </c>
      <c r="W72" s="21">
        <v>171690690</v>
      </c>
      <c r="X72" s="21"/>
      <c r="Y72" s="20"/>
      <c r="Z72" s="23">
        <v>343381380</v>
      </c>
    </row>
    <row r="73" spans="1:26" ht="13.5" hidden="1">
      <c r="A73" s="39" t="s">
        <v>106</v>
      </c>
      <c r="B73" s="19">
        <v>157526802</v>
      </c>
      <c r="C73" s="19"/>
      <c r="D73" s="20">
        <v>177066890</v>
      </c>
      <c r="E73" s="21">
        <v>177066890</v>
      </c>
      <c r="F73" s="21">
        <v>15119183</v>
      </c>
      <c r="G73" s="21">
        <v>15557742</v>
      </c>
      <c r="H73" s="21">
        <v>14760143</v>
      </c>
      <c r="I73" s="21">
        <v>45437068</v>
      </c>
      <c r="J73" s="21">
        <v>14953559</v>
      </c>
      <c r="K73" s="21">
        <v>30861977</v>
      </c>
      <c r="L73" s="21">
        <v>15091306</v>
      </c>
      <c r="M73" s="21">
        <v>60906842</v>
      </c>
      <c r="N73" s="21"/>
      <c r="O73" s="21"/>
      <c r="P73" s="21"/>
      <c r="Q73" s="21"/>
      <c r="R73" s="21"/>
      <c r="S73" s="21"/>
      <c r="T73" s="21"/>
      <c r="U73" s="21"/>
      <c r="V73" s="21">
        <v>106343910</v>
      </c>
      <c r="W73" s="21">
        <v>88533445</v>
      </c>
      <c r="X73" s="21"/>
      <c r="Y73" s="20"/>
      <c r="Z73" s="23">
        <v>177066890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174201359</v>
      </c>
      <c r="C75" s="28"/>
      <c r="D75" s="29">
        <v>171724420</v>
      </c>
      <c r="E75" s="30">
        <v>171724420</v>
      </c>
      <c r="F75" s="30">
        <v>15944325</v>
      </c>
      <c r="G75" s="30">
        <v>16844768</v>
      </c>
      <c r="H75" s="30">
        <v>17730889</v>
      </c>
      <c r="I75" s="30">
        <v>50519982</v>
      </c>
      <c r="J75" s="30">
        <v>10518901</v>
      </c>
      <c r="K75" s="30">
        <v>17674280</v>
      </c>
      <c r="L75" s="30">
        <v>26445777</v>
      </c>
      <c r="M75" s="30">
        <v>54638958</v>
      </c>
      <c r="N75" s="30"/>
      <c r="O75" s="30"/>
      <c r="P75" s="30"/>
      <c r="Q75" s="30"/>
      <c r="R75" s="30"/>
      <c r="S75" s="30"/>
      <c r="T75" s="30"/>
      <c r="U75" s="30"/>
      <c r="V75" s="30">
        <v>105158940</v>
      </c>
      <c r="W75" s="30">
        <v>85862210</v>
      </c>
      <c r="X75" s="30"/>
      <c r="Y75" s="29"/>
      <c r="Z75" s="31">
        <v>171724420</v>
      </c>
    </row>
    <row r="76" spans="1:26" ht="13.5" hidden="1">
      <c r="A76" s="42" t="s">
        <v>286</v>
      </c>
      <c r="B76" s="32">
        <v>4472104598</v>
      </c>
      <c r="C76" s="32"/>
      <c r="D76" s="33">
        <v>4739200857</v>
      </c>
      <c r="E76" s="34">
        <v>4739200857</v>
      </c>
      <c r="F76" s="34">
        <v>390350248</v>
      </c>
      <c r="G76" s="34">
        <v>408488806</v>
      </c>
      <c r="H76" s="34">
        <v>527372714</v>
      </c>
      <c r="I76" s="34">
        <v>1326211768</v>
      </c>
      <c r="J76" s="34">
        <v>473446188</v>
      </c>
      <c r="K76" s="34">
        <v>383554287</v>
      </c>
      <c r="L76" s="34">
        <v>366064404</v>
      </c>
      <c r="M76" s="34">
        <v>1223064879</v>
      </c>
      <c r="N76" s="34"/>
      <c r="O76" s="34"/>
      <c r="P76" s="34"/>
      <c r="Q76" s="34"/>
      <c r="R76" s="34"/>
      <c r="S76" s="34"/>
      <c r="T76" s="34"/>
      <c r="U76" s="34"/>
      <c r="V76" s="34">
        <v>2549276647</v>
      </c>
      <c r="W76" s="34">
        <v>2507318000</v>
      </c>
      <c r="X76" s="34"/>
      <c r="Y76" s="33"/>
      <c r="Z76" s="35">
        <v>4739200857</v>
      </c>
    </row>
    <row r="77" spans="1:26" ht="13.5" hidden="1">
      <c r="A77" s="37" t="s">
        <v>31</v>
      </c>
      <c r="B77" s="19">
        <v>987192099</v>
      </c>
      <c r="C77" s="19"/>
      <c r="D77" s="20">
        <v>1090500811</v>
      </c>
      <c r="E77" s="21">
        <v>1090500811</v>
      </c>
      <c r="F77" s="21">
        <v>98637848</v>
      </c>
      <c r="G77" s="21">
        <v>95354528</v>
      </c>
      <c r="H77" s="21">
        <v>91585456</v>
      </c>
      <c r="I77" s="21">
        <v>285577832</v>
      </c>
      <c r="J77" s="21">
        <v>105699991</v>
      </c>
      <c r="K77" s="21">
        <v>84635541</v>
      </c>
      <c r="L77" s="21">
        <v>90255307</v>
      </c>
      <c r="M77" s="21">
        <v>280590839</v>
      </c>
      <c r="N77" s="21"/>
      <c r="O77" s="21"/>
      <c r="P77" s="21"/>
      <c r="Q77" s="21"/>
      <c r="R77" s="21"/>
      <c r="S77" s="21"/>
      <c r="T77" s="21"/>
      <c r="U77" s="21"/>
      <c r="V77" s="21">
        <v>566168671</v>
      </c>
      <c r="W77" s="21">
        <v>560695000</v>
      </c>
      <c r="X77" s="21"/>
      <c r="Y77" s="20"/>
      <c r="Z77" s="23">
        <v>1090500811</v>
      </c>
    </row>
    <row r="78" spans="1:26" ht="13.5" hidden="1">
      <c r="A78" s="38" t="s">
        <v>32</v>
      </c>
      <c r="B78" s="19">
        <v>3484912499</v>
      </c>
      <c r="C78" s="19"/>
      <c r="D78" s="20">
        <v>3648700046</v>
      </c>
      <c r="E78" s="21">
        <v>3648700046</v>
      </c>
      <c r="F78" s="21">
        <v>291712400</v>
      </c>
      <c r="G78" s="21">
        <v>313134278</v>
      </c>
      <c r="H78" s="21">
        <v>435787258</v>
      </c>
      <c r="I78" s="21">
        <v>1040633936</v>
      </c>
      <c r="J78" s="21">
        <v>367746197</v>
      </c>
      <c r="K78" s="21">
        <v>298918746</v>
      </c>
      <c r="L78" s="21">
        <v>275809097</v>
      </c>
      <c r="M78" s="21">
        <v>942474040</v>
      </c>
      <c r="N78" s="21"/>
      <c r="O78" s="21"/>
      <c r="P78" s="21"/>
      <c r="Q78" s="21"/>
      <c r="R78" s="21"/>
      <c r="S78" s="21"/>
      <c r="T78" s="21"/>
      <c r="U78" s="21"/>
      <c r="V78" s="21">
        <v>1983107976</v>
      </c>
      <c r="W78" s="21">
        <v>1946623000</v>
      </c>
      <c r="X78" s="21"/>
      <c r="Y78" s="20"/>
      <c r="Z78" s="23">
        <v>3648700046</v>
      </c>
    </row>
    <row r="79" spans="1:26" ht="13.5" hidden="1">
      <c r="A79" s="39" t="s">
        <v>103</v>
      </c>
      <c r="B79" s="19">
        <v>2816608938</v>
      </c>
      <c r="C79" s="19"/>
      <c r="D79" s="20">
        <v>2878716619</v>
      </c>
      <c r="E79" s="21">
        <v>2878716619</v>
      </c>
      <c r="F79" s="21">
        <v>229558538</v>
      </c>
      <c r="G79" s="21">
        <v>246582426</v>
      </c>
      <c r="H79" s="21">
        <v>342232037</v>
      </c>
      <c r="I79" s="21">
        <v>818373001</v>
      </c>
      <c r="J79" s="21">
        <v>289878899</v>
      </c>
      <c r="K79" s="21">
        <v>235099596</v>
      </c>
      <c r="L79" s="21">
        <v>217098581</v>
      </c>
      <c r="M79" s="21">
        <v>742077076</v>
      </c>
      <c r="N79" s="21"/>
      <c r="O79" s="21"/>
      <c r="P79" s="21"/>
      <c r="Q79" s="21"/>
      <c r="R79" s="21"/>
      <c r="S79" s="21"/>
      <c r="T79" s="21"/>
      <c r="U79" s="21"/>
      <c r="V79" s="21">
        <v>1560450077</v>
      </c>
      <c r="W79" s="21">
        <v>1531825000</v>
      </c>
      <c r="X79" s="21"/>
      <c r="Y79" s="20"/>
      <c r="Z79" s="23">
        <v>2878716619</v>
      </c>
    </row>
    <row r="80" spans="1:26" ht="13.5" hidden="1">
      <c r="A80" s="39" t="s">
        <v>104</v>
      </c>
      <c r="B80" s="19">
        <v>359760404</v>
      </c>
      <c r="C80" s="19"/>
      <c r="D80" s="20">
        <v>414681346</v>
      </c>
      <c r="E80" s="21">
        <v>414681346</v>
      </c>
      <c r="F80" s="21">
        <v>33658529</v>
      </c>
      <c r="G80" s="21">
        <v>36034673</v>
      </c>
      <c r="H80" s="21">
        <v>50711391</v>
      </c>
      <c r="I80" s="21">
        <v>120404593</v>
      </c>
      <c r="J80" s="21">
        <v>42108210</v>
      </c>
      <c r="K80" s="21">
        <v>34560289</v>
      </c>
      <c r="L80" s="21">
        <v>31794179</v>
      </c>
      <c r="M80" s="21">
        <v>108462678</v>
      </c>
      <c r="N80" s="21"/>
      <c r="O80" s="21"/>
      <c r="P80" s="21"/>
      <c r="Q80" s="21"/>
      <c r="R80" s="21"/>
      <c r="S80" s="21"/>
      <c r="T80" s="21"/>
      <c r="U80" s="21"/>
      <c r="V80" s="21">
        <v>228867271</v>
      </c>
      <c r="W80" s="21">
        <v>224606000</v>
      </c>
      <c r="X80" s="21"/>
      <c r="Y80" s="20"/>
      <c r="Z80" s="23">
        <v>414681346</v>
      </c>
    </row>
    <row r="81" spans="1:26" ht="13.5" hidden="1">
      <c r="A81" s="39" t="s">
        <v>105</v>
      </c>
      <c r="B81" s="19">
        <v>214910862</v>
      </c>
      <c r="C81" s="19"/>
      <c r="D81" s="20">
        <v>238889831</v>
      </c>
      <c r="E81" s="21">
        <v>238889831</v>
      </c>
      <c r="F81" s="21">
        <v>19323404</v>
      </c>
      <c r="G81" s="21">
        <v>20694486</v>
      </c>
      <c r="H81" s="21">
        <v>29354446</v>
      </c>
      <c r="I81" s="21">
        <v>69372336</v>
      </c>
      <c r="J81" s="21">
        <v>24323076</v>
      </c>
      <c r="K81" s="21">
        <v>19840638</v>
      </c>
      <c r="L81" s="21">
        <v>18252419</v>
      </c>
      <c r="M81" s="21">
        <v>62416133</v>
      </c>
      <c r="N81" s="21"/>
      <c r="O81" s="21"/>
      <c r="P81" s="21"/>
      <c r="Q81" s="21"/>
      <c r="R81" s="21"/>
      <c r="S81" s="21"/>
      <c r="T81" s="21"/>
      <c r="U81" s="21"/>
      <c r="V81" s="21">
        <v>131788469</v>
      </c>
      <c r="W81" s="21">
        <v>129307000</v>
      </c>
      <c r="X81" s="21"/>
      <c r="Y81" s="20"/>
      <c r="Z81" s="23">
        <v>238889831</v>
      </c>
    </row>
    <row r="82" spans="1:26" ht="13.5" hidden="1">
      <c r="A82" s="39" t="s">
        <v>106</v>
      </c>
      <c r="B82" s="19">
        <v>93632295</v>
      </c>
      <c r="C82" s="19"/>
      <c r="D82" s="20">
        <v>116412250</v>
      </c>
      <c r="E82" s="21">
        <v>116412250</v>
      </c>
      <c r="F82" s="21">
        <v>9171929</v>
      </c>
      <c r="G82" s="21">
        <v>9822693</v>
      </c>
      <c r="H82" s="21">
        <v>13489384</v>
      </c>
      <c r="I82" s="21">
        <v>32484006</v>
      </c>
      <c r="J82" s="21">
        <v>11436012</v>
      </c>
      <c r="K82" s="21">
        <v>9418223</v>
      </c>
      <c r="L82" s="21">
        <v>8663918</v>
      </c>
      <c r="M82" s="21">
        <v>29518153</v>
      </c>
      <c r="N82" s="21"/>
      <c r="O82" s="21"/>
      <c r="P82" s="21"/>
      <c r="Q82" s="21"/>
      <c r="R82" s="21"/>
      <c r="S82" s="21"/>
      <c r="T82" s="21"/>
      <c r="U82" s="21"/>
      <c r="V82" s="21">
        <v>62002159</v>
      </c>
      <c r="W82" s="21">
        <v>60885000</v>
      </c>
      <c r="X82" s="21"/>
      <c r="Y82" s="20"/>
      <c r="Z82" s="23">
        <v>116412250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431779750</v>
      </c>
      <c r="F5" s="358">
        <f t="shared" si="0"/>
        <v>431779750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215889875</v>
      </c>
      <c r="Y5" s="358">
        <f t="shared" si="0"/>
        <v>-215889875</v>
      </c>
      <c r="Z5" s="359">
        <f>+IF(X5&lt;&gt;0,+(Y5/X5)*100,0)</f>
        <v>-100</v>
      </c>
      <c r="AA5" s="360">
        <f>+AA6+AA8+AA11+AA13+AA15</f>
        <v>431779750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96276812</v>
      </c>
      <c r="F6" s="59">
        <f t="shared" si="1"/>
        <v>96276812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48138406</v>
      </c>
      <c r="Y6" s="59">
        <f t="shared" si="1"/>
        <v>-48138406</v>
      </c>
      <c r="Z6" s="61">
        <f>+IF(X6&lt;&gt;0,+(Y6/X6)*100,0)</f>
        <v>-100</v>
      </c>
      <c r="AA6" s="62">
        <f t="shared" si="1"/>
        <v>96276812</v>
      </c>
    </row>
    <row r="7" spans="1:27" ht="13.5">
      <c r="A7" s="291" t="s">
        <v>228</v>
      </c>
      <c r="B7" s="142"/>
      <c r="C7" s="60"/>
      <c r="D7" s="340"/>
      <c r="E7" s="60">
        <v>96276812</v>
      </c>
      <c r="F7" s="59">
        <v>96276812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48138406</v>
      </c>
      <c r="Y7" s="59">
        <v>-48138406</v>
      </c>
      <c r="Z7" s="61">
        <v>-100</v>
      </c>
      <c r="AA7" s="62">
        <v>96276812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48147088</v>
      </c>
      <c r="F8" s="59">
        <f t="shared" si="2"/>
        <v>48147088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24073544</v>
      </c>
      <c r="Y8" s="59">
        <f t="shared" si="2"/>
        <v>-24073544</v>
      </c>
      <c r="Z8" s="61">
        <f>+IF(X8&lt;&gt;0,+(Y8/X8)*100,0)</f>
        <v>-100</v>
      </c>
      <c r="AA8" s="62">
        <f>SUM(AA9:AA10)</f>
        <v>48147088</v>
      </c>
    </row>
    <row r="9" spans="1:27" ht="13.5">
      <c r="A9" s="291" t="s">
        <v>229</v>
      </c>
      <c r="B9" s="142"/>
      <c r="C9" s="60"/>
      <c r="D9" s="340"/>
      <c r="E9" s="60">
        <v>48147088</v>
      </c>
      <c r="F9" s="59">
        <v>48147088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24073544</v>
      </c>
      <c r="Y9" s="59">
        <v>-24073544</v>
      </c>
      <c r="Z9" s="61">
        <v>-100</v>
      </c>
      <c r="AA9" s="62">
        <v>48147088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136481924</v>
      </c>
      <c r="F11" s="364">
        <f t="shared" si="3"/>
        <v>136481924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68240962</v>
      </c>
      <c r="Y11" s="364">
        <f t="shared" si="3"/>
        <v>-68240962</v>
      </c>
      <c r="Z11" s="365">
        <f>+IF(X11&lt;&gt;0,+(Y11/X11)*100,0)</f>
        <v>-100</v>
      </c>
      <c r="AA11" s="366">
        <f t="shared" si="3"/>
        <v>136481924</v>
      </c>
    </row>
    <row r="12" spans="1:27" ht="13.5">
      <c r="A12" s="291" t="s">
        <v>231</v>
      </c>
      <c r="B12" s="136"/>
      <c r="C12" s="60"/>
      <c r="D12" s="340"/>
      <c r="E12" s="60">
        <v>136481924</v>
      </c>
      <c r="F12" s="59">
        <v>136481924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68240962</v>
      </c>
      <c r="Y12" s="59">
        <v>-68240962</v>
      </c>
      <c r="Z12" s="61">
        <v>-100</v>
      </c>
      <c r="AA12" s="62">
        <v>136481924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143243132</v>
      </c>
      <c r="F13" s="342">
        <f t="shared" si="4"/>
        <v>143243132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71621566</v>
      </c>
      <c r="Y13" s="342">
        <f t="shared" si="4"/>
        <v>-71621566</v>
      </c>
      <c r="Z13" s="335">
        <f>+IF(X13&lt;&gt;0,+(Y13/X13)*100,0)</f>
        <v>-100</v>
      </c>
      <c r="AA13" s="273">
        <f t="shared" si="4"/>
        <v>143243132</v>
      </c>
    </row>
    <row r="14" spans="1:27" ht="13.5">
      <c r="A14" s="291" t="s">
        <v>232</v>
      </c>
      <c r="B14" s="136"/>
      <c r="C14" s="60"/>
      <c r="D14" s="340"/>
      <c r="E14" s="60">
        <v>143243132</v>
      </c>
      <c r="F14" s="59">
        <v>143243132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71621566</v>
      </c>
      <c r="Y14" s="59">
        <v>-71621566</v>
      </c>
      <c r="Z14" s="61">
        <v>-100</v>
      </c>
      <c r="AA14" s="62">
        <v>143243132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7630794</v>
      </c>
      <c r="F15" s="59">
        <f t="shared" si="5"/>
        <v>7630794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3815397</v>
      </c>
      <c r="Y15" s="59">
        <f t="shared" si="5"/>
        <v>-3815397</v>
      </c>
      <c r="Z15" s="61">
        <f>+IF(X15&lt;&gt;0,+(Y15/X15)*100,0)</f>
        <v>-100</v>
      </c>
      <c r="AA15" s="62">
        <f>SUM(AA16:AA20)</f>
        <v>7630794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7630794</v>
      </c>
      <c r="F20" s="59">
        <v>7630794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3815397</v>
      </c>
      <c r="Y20" s="59">
        <v>-3815397</v>
      </c>
      <c r="Z20" s="61">
        <v>-100</v>
      </c>
      <c r="AA20" s="62">
        <v>7630794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43310042</v>
      </c>
      <c r="F22" s="345">
        <f t="shared" si="6"/>
        <v>43310042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21655022</v>
      </c>
      <c r="Y22" s="345">
        <f t="shared" si="6"/>
        <v>-21655022</v>
      </c>
      <c r="Z22" s="336">
        <f>+IF(X22&lt;&gt;0,+(Y22/X22)*100,0)</f>
        <v>-100</v>
      </c>
      <c r="AA22" s="350">
        <f>SUM(AA23:AA32)</f>
        <v>43310042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14060722</v>
      </c>
      <c r="F24" s="59">
        <v>14060722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7030361</v>
      </c>
      <c r="Y24" s="59">
        <v>-7030361</v>
      </c>
      <c r="Z24" s="61">
        <v>-100</v>
      </c>
      <c r="AA24" s="62">
        <v>14060722</v>
      </c>
    </row>
    <row r="25" spans="1:27" ht="13.5">
      <c r="A25" s="361" t="s">
        <v>238</v>
      </c>
      <c r="B25" s="142"/>
      <c r="C25" s="60"/>
      <c r="D25" s="340"/>
      <c r="E25" s="60">
        <v>8391783</v>
      </c>
      <c r="F25" s="59">
        <v>8391783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4195892</v>
      </c>
      <c r="Y25" s="59">
        <v>-4195892</v>
      </c>
      <c r="Z25" s="61">
        <v>-100</v>
      </c>
      <c r="AA25" s="62">
        <v>8391783</v>
      </c>
    </row>
    <row r="26" spans="1:27" ht="13.5">
      <c r="A26" s="361" t="s">
        <v>239</v>
      </c>
      <c r="B26" s="302"/>
      <c r="C26" s="362"/>
      <c r="D26" s="363"/>
      <c r="E26" s="362">
        <v>1236074</v>
      </c>
      <c r="F26" s="364">
        <v>1236074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618037</v>
      </c>
      <c r="Y26" s="364">
        <v>-618037</v>
      </c>
      <c r="Z26" s="365">
        <v>-100</v>
      </c>
      <c r="AA26" s="366">
        <v>1236074</v>
      </c>
    </row>
    <row r="27" spans="1:27" ht="13.5">
      <c r="A27" s="361" t="s">
        <v>240</v>
      </c>
      <c r="B27" s="147"/>
      <c r="C27" s="60"/>
      <c r="D27" s="340"/>
      <c r="E27" s="60">
        <v>52492</v>
      </c>
      <c r="F27" s="59">
        <v>52492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26246</v>
      </c>
      <c r="Y27" s="59">
        <v>-26246</v>
      </c>
      <c r="Z27" s="61">
        <v>-100</v>
      </c>
      <c r="AA27" s="62">
        <v>52492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1188971</v>
      </c>
      <c r="F30" s="59">
        <v>1188971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594486</v>
      </c>
      <c r="Y30" s="59">
        <v>-594486</v>
      </c>
      <c r="Z30" s="61">
        <v>-100</v>
      </c>
      <c r="AA30" s="62">
        <v>1188971</v>
      </c>
    </row>
    <row r="31" spans="1:27" ht="13.5">
      <c r="A31" s="361" t="s">
        <v>244</v>
      </c>
      <c r="B31" s="300"/>
      <c r="C31" s="60"/>
      <c r="D31" s="340"/>
      <c r="E31" s="60">
        <v>620766</v>
      </c>
      <c r="F31" s="59">
        <v>620766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310383</v>
      </c>
      <c r="Y31" s="59">
        <v>-310383</v>
      </c>
      <c r="Z31" s="61">
        <v>-100</v>
      </c>
      <c r="AA31" s="62">
        <v>620766</v>
      </c>
    </row>
    <row r="32" spans="1:27" ht="13.5">
      <c r="A32" s="361" t="s">
        <v>93</v>
      </c>
      <c r="B32" s="136"/>
      <c r="C32" s="60"/>
      <c r="D32" s="340"/>
      <c r="E32" s="60">
        <v>17759234</v>
      </c>
      <c r="F32" s="59">
        <v>17759234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8879617</v>
      </c>
      <c r="Y32" s="59">
        <v>-8879617</v>
      </c>
      <c r="Z32" s="61">
        <v>-100</v>
      </c>
      <c r="AA32" s="62">
        <v>17759234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62545488</v>
      </c>
      <c r="F40" s="345">
        <f t="shared" si="9"/>
        <v>62545488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31272744</v>
      </c>
      <c r="Y40" s="345">
        <f t="shared" si="9"/>
        <v>-31272744</v>
      </c>
      <c r="Z40" s="336">
        <f>+IF(X40&lt;&gt;0,+(Y40/X40)*100,0)</f>
        <v>-100</v>
      </c>
      <c r="AA40" s="350">
        <f>SUM(AA41:AA49)</f>
        <v>62545488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1564550</v>
      </c>
      <c r="F44" s="53">
        <v>1564550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782275</v>
      </c>
      <c r="Y44" s="53">
        <v>-782275</v>
      </c>
      <c r="Z44" s="94">
        <v>-100</v>
      </c>
      <c r="AA44" s="95">
        <v>1564550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6675534</v>
      </c>
      <c r="F47" s="53">
        <v>6675534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3337767</v>
      </c>
      <c r="Y47" s="53">
        <v>-3337767</v>
      </c>
      <c r="Z47" s="94">
        <v>-100</v>
      </c>
      <c r="AA47" s="95">
        <v>6675534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54305404</v>
      </c>
      <c r="F49" s="53">
        <v>54305404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27152702</v>
      </c>
      <c r="Y49" s="53">
        <v>-27152702</v>
      </c>
      <c r="Z49" s="94">
        <v>-100</v>
      </c>
      <c r="AA49" s="95">
        <v>54305404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537635280</v>
      </c>
      <c r="F60" s="264">
        <f t="shared" si="14"/>
        <v>537635280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268817641</v>
      </c>
      <c r="Y60" s="264">
        <f t="shared" si="14"/>
        <v>-268817641</v>
      </c>
      <c r="Z60" s="337">
        <f>+IF(X60&lt;&gt;0,+(Y60/X60)*100,0)</f>
        <v>-100</v>
      </c>
      <c r="AA60" s="232">
        <f>+AA57+AA54+AA51+AA40+AA37+AA34+AA22+AA5</f>
        <v>537635280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2137271510</v>
      </c>
      <c r="D5" s="153">
        <f>SUM(D6:D8)</f>
        <v>0</v>
      </c>
      <c r="E5" s="154">
        <f t="shared" si="0"/>
        <v>2134729160</v>
      </c>
      <c r="F5" s="100">
        <f t="shared" si="0"/>
        <v>2134729160</v>
      </c>
      <c r="G5" s="100">
        <f t="shared" si="0"/>
        <v>308840385</v>
      </c>
      <c r="H5" s="100">
        <f t="shared" si="0"/>
        <v>229471421</v>
      </c>
      <c r="I5" s="100">
        <f t="shared" si="0"/>
        <v>78591748</v>
      </c>
      <c r="J5" s="100">
        <f t="shared" si="0"/>
        <v>616903554</v>
      </c>
      <c r="K5" s="100">
        <f t="shared" si="0"/>
        <v>112826212</v>
      </c>
      <c r="L5" s="100">
        <f t="shared" si="0"/>
        <v>136143867</v>
      </c>
      <c r="M5" s="100">
        <f t="shared" si="0"/>
        <v>412359845</v>
      </c>
      <c r="N5" s="100">
        <f t="shared" si="0"/>
        <v>661329924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1278233478</v>
      </c>
      <c r="X5" s="100">
        <f t="shared" si="0"/>
        <v>1067364580</v>
      </c>
      <c r="Y5" s="100">
        <f t="shared" si="0"/>
        <v>210868898</v>
      </c>
      <c r="Z5" s="137">
        <f>+IF(X5&lt;&gt;0,+(Y5/X5)*100,0)</f>
        <v>19.756032938623463</v>
      </c>
      <c r="AA5" s="153">
        <f>SUM(AA6:AA8)</f>
        <v>2134729160</v>
      </c>
    </row>
    <row r="6" spans="1:27" ht="13.5">
      <c r="A6" s="138" t="s">
        <v>75</v>
      </c>
      <c r="B6" s="136"/>
      <c r="C6" s="155">
        <v>808756</v>
      </c>
      <c r="D6" s="155"/>
      <c r="E6" s="156">
        <v>315810</v>
      </c>
      <c r="F6" s="60">
        <v>315810</v>
      </c>
      <c r="G6" s="60">
        <v>3760</v>
      </c>
      <c r="H6" s="60">
        <v>7398</v>
      </c>
      <c r="I6" s="60">
        <v>3954</v>
      </c>
      <c r="J6" s="60">
        <v>15112</v>
      </c>
      <c r="K6" s="60">
        <v>4537</v>
      </c>
      <c r="L6" s="60">
        <v>10782</v>
      </c>
      <c r="M6" s="60">
        <v>4263</v>
      </c>
      <c r="N6" s="60">
        <v>19582</v>
      </c>
      <c r="O6" s="60"/>
      <c r="P6" s="60"/>
      <c r="Q6" s="60"/>
      <c r="R6" s="60"/>
      <c r="S6" s="60"/>
      <c r="T6" s="60"/>
      <c r="U6" s="60"/>
      <c r="V6" s="60"/>
      <c r="W6" s="60">
        <v>34694</v>
      </c>
      <c r="X6" s="60">
        <v>157905</v>
      </c>
      <c r="Y6" s="60">
        <v>-123211</v>
      </c>
      <c r="Z6" s="140">
        <v>-78.03</v>
      </c>
      <c r="AA6" s="155">
        <v>315810</v>
      </c>
    </row>
    <row r="7" spans="1:27" ht="13.5">
      <c r="A7" s="138" t="s">
        <v>76</v>
      </c>
      <c r="B7" s="136"/>
      <c r="C7" s="157">
        <v>2120949040</v>
      </c>
      <c r="D7" s="157"/>
      <c r="E7" s="158">
        <v>2123759220</v>
      </c>
      <c r="F7" s="159">
        <v>2123759220</v>
      </c>
      <c r="G7" s="159">
        <v>308086900</v>
      </c>
      <c r="H7" s="159">
        <v>228710436</v>
      </c>
      <c r="I7" s="159">
        <v>77774756</v>
      </c>
      <c r="J7" s="159">
        <v>614572092</v>
      </c>
      <c r="K7" s="159">
        <v>111114098</v>
      </c>
      <c r="L7" s="159">
        <v>133887462</v>
      </c>
      <c r="M7" s="159">
        <v>411731490</v>
      </c>
      <c r="N7" s="159">
        <v>656733050</v>
      </c>
      <c r="O7" s="159"/>
      <c r="P7" s="159"/>
      <c r="Q7" s="159"/>
      <c r="R7" s="159"/>
      <c r="S7" s="159"/>
      <c r="T7" s="159"/>
      <c r="U7" s="159"/>
      <c r="V7" s="159"/>
      <c r="W7" s="159">
        <v>1271305142</v>
      </c>
      <c r="X7" s="159">
        <v>1061879610</v>
      </c>
      <c r="Y7" s="159">
        <v>209425532</v>
      </c>
      <c r="Z7" s="141">
        <v>19.72</v>
      </c>
      <c r="AA7" s="157">
        <v>2123759220</v>
      </c>
    </row>
    <row r="8" spans="1:27" ht="13.5">
      <c r="A8" s="138" t="s">
        <v>77</v>
      </c>
      <c r="B8" s="136"/>
      <c r="C8" s="155">
        <v>15513714</v>
      </c>
      <c r="D8" s="155"/>
      <c r="E8" s="156">
        <v>10654130</v>
      </c>
      <c r="F8" s="60">
        <v>10654130</v>
      </c>
      <c r="G8" s="60">
        <v>749725</v>
      </c>
      <c r="H8" s="60">
        <v>753587</v>
      </c>
      <c r="I8" s="60">
        <v>813038</v>
      </c>
      <c r="J8" s="60">
        <v>2316350</v>
      </c>
      <c r="K8" s="60">
        <v>1707577</v>
      </c>
      <c r="L8" s="60">
        <v>2245623</v>
      </c>
      <c r="M8" s="60">
        <v>624092</v>
      </c>
      <c r="N8" s="60">
        <v>4577292</v>
      </c>
      <c r="O8" s="60"/>
      <c r="P8" s="60"/>
      <c r="Q8" s="60"/>
      <c r="R8" s="60"/>
      <c r="S8" s="60"/>
      <c r="T8" s="60"/>
      <c r="U8" s="60"/>
      <c r="V8" s="60"/>
      <c r="W8" s="60">
        <v>6893642</v>
      </c>
      <c r="X8" s="60">
        <v>5327065</v>
      </c>
      <c r="Y8" s="60">
        <v>1566577</v>
      </c>
      <c r="Z8" s="140">
        <v>29.41</v>
      </c>
      <c r="AA8" s="155">
        <v>10654130</v>
      </c>
    </row>
    <row r="9" spans="1:27" ht="13.5">
      <c r="A9" s="135" t="s">
        <v>78</v>
      </c>
      <c r="B9" s="136"/>
      <c r="C9" s="153">
        <f aca="true" t="shared" si="1" ref="C9:Y9">SUM(C10:C14)</f>
        <v>627781949</v>
      </c>
      <c r="D9" s="153">
        <f>SUM(D10:D14)</f>
        <v>0</v>
      </c>
      <c r="E9" s="154">
        <f t="shared" si="1"/>
        <v>488487110</v>
      </c>
      <c r="F9" s="100">
        <f t="shared" si="1"/>
        <v>488487110</v>
      </c>
      <c r="G9" s="100">
        <f t="shared" si="1"/>
        <v>19977426</v>
      </c>
      <c r="H9" s="100">
        <f t="shared" si="1"/>
        <v>17245322</v>
      </c>
      <c r="I9" s="100">
        <f t="shared" si="1"/>
        <v>67299789</v>
      </c>
      <c r="J9" s="100">
        <f t="shared" si="1"/>
        <v>104522537</v>
      </c>
      <c r="K9" s="100">
        <f t="shared" si="1"/>
        <v>33998021</v>
      </c>
      <c r="L9" s="100">
        <f t="shared" si="1"/>
        <v>74985433</v>
      </c>
      <c r="M9" s="100">
        <f t="shared" si="1"/>
        <v>30452619</v>
      </c>
      <c r="N9" s="100">
        <f t="shared" si="1"/>
        <v>139436073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243958610</v>
      </c>
      <c r="X9" s="100">
        <f t="shared" si="1"/>
        <v>244243555</v>
      </c>
      <c r="Y9" s="100">
        <f t="shared" si="1"/>
        <v>-284945</v>
      </c>
      <c r="Z9" s="137">
        <f>+IF(X9&lt;&gt;0,+(Y9/X9)*100,0)</f>
        <v>-0.11666428618761301</v>
      </c>
      <c r="AA9" s="153">
        <f>SUM(AA10:AA14)</f>
        <v>488487110</v>
      </c>
    </row>
    <row r="10" spans="1:27" ht="13.5">
      <c r="A10" s="138" t="s">
        <v>79</v>
      </c>
      <c r="B10" s="136"/>
      <c r="C10" s="155">
        <v>16252210</v>
      </c>
      <c r="D10" s="155"/>
      <c r="E10" s="156">
        <v>20559490</v>
      </c>
      <c r="F10" s="60">
        <v>20559490</v>
      </c>
      <c r="G10" s="60">
        <v>2621755</v>
      </c>
      <c r="H10" s="60">
        <v>956449</v>
      </c>
      <c r="I10" s="60">
        <v>755943</v>
      </c>
      <c r="J10" s="60">
        <v>4334147</v>
      </c>
      <c r="K10" s="60">
        <v>1205093</v>
      </c>
      <c r="L10" s="60">
        <v>723128</v>
      </c>
      <c r="M10" s="60">
        <v>607198</v>
      </c>
      <c r="N10" s="60">
        <v>2535419</v>
      </c>
      <c r="O10" s="60"/>
      <c r="P10" s="60"/>
      <c r="Q10" s="60"/>
      <c r="R10" s="60"/>
      <c r="S10" s="60"/>
      <c r="T10" s="60"/>
      <c r="U10" s="60"/>
      <c r="V10" s="60"/>
      <c r="W10" s="60">
        <v>6869566</v>
      </c>
      <c r="X10" s="60">
        <v>10279745</v>
      </c>
      <c r="Y10" s="60">
        <v>-3410179</v>
      </c>
      <c r="Z10" s="140">
        <v>-33.17</v>
      </c>
      <c r="AA10" s="155">
        <v>20559490</v>
      </c>
    </row>
    <row r="11" spans="1:27" ht="13.5">
      <c r="A11" s="138" t="s">
        <v>80</v>
      </c>
      <c r="B11" s="136"/>
      <c r="C11" s="155">
        <v>107100318</v>
      </c>
      <c r="D11" s="155"/>
      <c r="E11" s="156">
        <v>50511430</v>
      </c>
      <c r="F11" s="60">
        <v>50511430</v>
      </c>
      <c r="G11" s="60">
        <v>77320</v>
      </c>
      <c r="H11" s="60">
        <v>7427286</v>
      </c>
      <c r="I11" s="60">
        <v>376846</v>
      </c>
      <c r="J11" s="60">
        <v>7881452</v>
      </c>
      <c r="K11" s="60">
        <v>217908</v>
      </c>
      <c r="L11" s="60">
        <v>331405</v>
      </c>
      <c r="M11" s="60">
        <v>404296</v>
      </c>
      <c r="N11" s="60">
        <v>953609</v>
      </c>
      <c r="O11" s="60"/>
      <c r="P11" s="60"/>
      <c r="Q11" s="60"/>
      <c r="R11" s="60"/>
      <c r="S11" s="60"/>
      <c r="T11" s="60"/>
      <c r="U11" s="60"/>
      <c r="V11" s="60"/>
      <c r="W11" s="60">
        <v>8835061</v>
      </c>
      <c r="X11" s="60">
        <v>25255715</v>
      </c>
      <c r="Y11" s="60">
        <v>-16420654</v>
      </c>
      <c r="Z11" s="140">
        <v>-65.02</v>
      </c>
      <c r="AA11" s="155">
        <v>50511430</v>
      </c>
    </row>
    <row r="12" spans="1:27" ht="13.5">
      <c r="A12" s="138" t="s">
        <v>81</v>
      </c>
      <c r="B12" s="136"/>
      <c r="C12" s="155">
        <v>22658351</v>
      </c>
      <c r="D12" s="155"/>
      <c r="E12" s="156">
        <v>34566530</v>
      </c>
      <c r="F12" s="60">
        <v>34566530</v>
      </c>
      <c r="G12" s="60">
        <v>1608816</v>
      </c>
      <c r="H12" s="60">
        <v>2410634</v>
      </c>
      <c r="I12" s="60">
        <v>783336</v>
      </c>
      <c r="J12" s="60">
        <v>4802786</v>
      </c>
      <c r="K12" s="60">
        <v>1775838</v>
      </c>
      <c r="L12" s="60">
        <v>1336036</v>
      </c>
      <c r="M12" s="60">
        <v>-4696652</v>
      </c>
      <c r="N12" s="60">
        <v>-1584778</v>
      </c>
      <c r="O12" s="60"/>
      <c r="P12" s="60"/>
      <c r="Q12" s="60"/>
      <c r="R12" s="60"/>
      <c r="S12" s="60"/>
      <c r="T12" s="60"/>
      <c r="U12" s="60"/>
      <c r="V12" s="60"/>
      <c r="W12" s="60">
        <v>3218008</v>
      </c>
      <c r="X12" s="60">
        <v>17283265</v>
      </c>
      <c r="Y12" s="60">
        <v>-14065257</v>
      </c>
      <c r="Z12" s="140">
        <v>-81.38</v>
      </c>
      <c r="AA12" s="155">
        <v>34566530</v>
      </c>
    </row>
    <row r="13" spans="1:27" ht="13.5">
      <c r="A13" s="138" t="s">
        <v>82</v>
      </c>
      <c r="B13" s="136"/>
      <c r="C13" s="155">
        <v>474892968</v>
      </c>
      <c r="D13" s="155"/>
      <c r="E13" s="156">
        <v>382636230</v>
      </c>
      <c r="F13" s="60">
        <v>382636230</v>
      </c>
      <c r="G13" s="60">
        <v>15644514</v>
      </c>
      <c r="H13" s="60">
        <v>6444629</v>
      </c>
      <c r="I13" s="60">
        <v>65377965</v>
      </c>
      <c r="J13" s="60">
        <v>87467108</v>
      </c>
      <c r="K13" s="60">
        <v>30794348</v>
      </c>
      <c r="L13" s="60">
        <v>72587821</v>
      </c>
      <c r="M13" s="60">
        <v>34135922</v>
      </c>
      <c r="N13" s="60">
        <v>137518091</v>
      </c>
      <c r="O13" s="60"/>
      <c r="P13" s="60"/>
      <c r="Q13" s="60"/>
      <c r="R13" s="60"/>
      <c r="S13" s="60"/>
      <c r="T13" s="60"/>
      <c r="U13" s="60"/>
      <c r="V13" s="60"/>
      <c r="W13" s="60">
        <v>224985199</v>
      </c>
      <c r="X13" s="60">
        <v>191318115</v>
      </c>
      <c r="Y13" s="60">
        <v>33667084</v>
      </c>
      <c r="Z13" s="140">
        <v>17.6</v>
      </c>
      <c r="AA13" s="155">
        <v>382636230</v>
      </c>
    </row>
    <row r="14" spans="1:27" ht="13.5">
      <c r="A14" s="138" t="s">
        <v>83</v>
      </c>
      <c r="B14" s="136"/>
      <c r="C14" s="157">
        <v>6878102</v>
      </c>
      <c r="D14" s="157"/>
      <c r="E14" s="158">
        <v>213430</v>
      </c>
      <c r="F14" s="159">
        <v>213430</v>
      </c>
      <c r="G14" s="159">
        <v>25021</v>
      </c>
      <c r="H14" s="159">
        <v>6324</v>
      </c>
      <c r="I14" s="159">
        <v>5699</v>
      </c>
      <c r="J14" s="159">
        <v>37044</v>
      </c>
      <c r="K14" s="159">
        <v>4834</v>
      </c>
      <c r="L14" s="159">
        <v>7043</v>
      </c>
      <c r="M14" s="159">
        <v>1855</v>
      </c>
      <c r="N14" s="159">
        <v>13732</v>
      </c>
      <c r="O14" s="159"/>
      <c r="P14" s="159"/>
      <c r="Q14" s="159"/>
      <c r="R14" s="159"/>
      <c r="S14" s="159"/>
      <c r="T14" s="159"/>
      <c r="U14" s="159"/>
      <c r="V14" s="159"/>
      <c r="W14" s="159">
        <v>50776</v>
      </c>
      <c r="X14" s="159">
        <v>106715</v>
      </c>
      <c r="Y14" s="159">
        <v>-55939</v>
      </c>
      <c r="Z14" s="141">
        <v>-52.42</v>
      </c>
      <c r="AA14" s="157">
        <v>213430</v>
      </c>
    </row>
    <row r="15" spans="1:27" ht="13.5">
      <c r="A15" s="135" t="s">
        <v>84</v>
      </c>
      <c r="B15" s="142"/>
      <c r="C15" s="153">
        <f aca="true" t="shared" si="2" ref="C15:Y15">SUM(C16:C18)</f>
        <v>630696604</v>
      </c>
      <c r="D15" s="153">
        <f>SUM(D16:D18)</f>
        <v>0</v>
      </c>
      <c r="E15" s="154">
        <f t="shared" si="2"/>
        <v>366968750</v>
      </c>
      <c r="F15" s="100">
        <f t="shared" si="2"/>
        <v>366968750</v>
      </c>
      <c r="G15" s="100">
        <f t="shared" si="2"/>
        <v>9557099</v>
      </c>
      <c r="H15" s="100">
        <f t="shared" si="2"/>
        <v>56633978</v>
      </c>
      <c r="I15" s="100">
        <f t="shared" si="2"/>
        <v>2287284</v>
      </c>
      <c r="J15" s="100">
        <f t="shared" si="2"/>
        <v>68478361</v>
      </c>
      <c r="K15" s="100">
        <f t="shared" si="2"/>
        <v>12584052</v>
      </c>
      <c r="L15" s="100">
        <f t="shared" si="2"/>
        <v>56017568</v>
      </c>
      <c r="M15" s="100">
        <f t="shared" si="2"/>
        <v>7887505</v>
      </c>
      <c r="N15" s="100">
        <f t="shared" si="2"/>
        <v>76489125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144967486</v>
      </c>
      <c r="X15" s="100">
        <f t="shared" si="2"/>
        <v>183484375</v>
      </c>
      <c r="Y15" s="100">
        <f t="shared" si="2"/>
        <v>-38516889</v>
      </c>
      <c r="Z15" s="137">
        <f>+IF(X15&lt;&gt;0,+(Y15/X15)*100,0)</f>
        <v>-20.991917704164184</v>
      </c>
      <c r="AA15" s="153">
        <f>SUM(AA16:AA18)</f>
        <v>366968750</v>
      </c>
    </row>
    <row r="16" spans="1:27" ht="13.5">
      <c r="A16" s="138" t="s">
        <v>85</v>
      </c>
      <c r="B16" s="136"/>
      <c r="C16" s="155">
        <v>338594674</v>
      </c>
      <c r="D16" s="155"/>
      <c r="E16" s="156">
        <v>289336860</v>
      </c>
      <c r="F16" s="60">
        <v>289336860</v>
      </c>
      <c r="G16" s="60">
        <v>8004067</v>
      </c>
      <c r="H16" s="60">
        <v>54728780</v>
      </c>
      <c r="I16" s="60">
        <v>1333213</v>
      </c>
      <c r="J16" s="60">
        <v>64066060</v>
      </c>
      <c r="K16" s="60">
        <v>8747264</v>
      </c>
      <c r="L16" s="60">
        <v>17141292</v>
      </c>
      <c r="M16" s="60">
        <v>6297259</v>
      </c>
      <c r="N16" s="60">
        <v>32185815</v>
      </c>
      <c r="O16" s="60"/>
      <c r="P16" s="60"/>
      <c r="Q16" s="60"/>
      <c r="R16" s="60"/>
      <c r="S16" s="60"/>
      <c r="T16" s="60"/>
      <c r="U16" s="60"/>
      <c r="V16" s="60"/>
      <c r="W16" s="60">
        <v>96251875</v>
      </c>
      <c r="X16" s="60">
        <v>144668430</v>
      </c>
      <c r="Y16" s="60">
        <v>-48416555</v>
      </c>
      <c r="Z16" s="140">
        <v>-33.47</v>
      </c>
      <c r="AA16" s="155">
        <v>289336860</v>
      </c>
    </row>
    <row r="17" spans="1:27" ht="13.5">
      <c r="A17" s="138" t="s">
        <v>86</v>
      </c>
      <c r="B17" s="136"/>
      <c r="C17" s="155">
        <v>287924285</v>
      </c>
      <c r="D17" s="155"/>
      <c r="E17" s="156">
        <v>72996210</v>
      </c>
      <c r="F17" s="60">
        <v>72996210</v>
      </c>
      <c r="G17" s="60">
        <v>1206200</v>
      </c>
      <c r="H17" s="60">
        <v>1553788</v>
      </c>
      <c r="I17" s="60">
        <v>458200</v>
      </c>
      <c r="J17" s="60">
        <v>3218188</v>
      </c>
      <c r="K17" s="60">
        <v>3410068</v>
      </c>
      <c r="L17" s="60">
        <v>38335462</v>
      </c>
      <c r="M17" s="60">
        <v>1330929</v>
      </c>
      <c r="N17" s="60">
        <v>43076459</v>
      </c>
      <c r="O17" s="60"/>
      <c r="P17" s="60"/>
      <c r="Q17" s="60"/>
      <c r="R17" s="60"/>
      <c r="S17" s="60"/>
      <c r="T17" s="60"/>
      <c r="U17" s="60"/>
      <c r="V17" s="60"/>
      <c r="W17" s="60">
        <v>46294647</v>
      </c>
      <c r="X17" s="60">
        <v>36498105</v>
      </c>
      <c r="Y17" s="60">
        <v>9796542</v>
      </c>
      <c r="Z17" s="140">
        <v>26.84</v>
      </c>
      <c r="AA17" s="155">
        <v>72996210</v>
      </c>
    </row>
    <row r="18" spans="1:27" ht="13.5">
      <c r="A18" s="138" t="s">
        <v>87</v>
      </c>
      <c r="B18" s="136"/>
      <c r="C18" s="155">
        <v>4177645</v>
      </c>
      <c r="D18" s="155"/>
      <c r="E18" s="156">
        <v>4635680</v>
      </c>
      <c r="F18" s="60">
        <v>4635680</v>
      </c>
      <c r="G18" s="60">
        <v>346832</v>
      </c>
      <c r="H18" s="60">
        <v>351410</v>
      </c>
      <c r="I18" s="60">
        <v>495871</v>
      </c>
      <c r="J18" s="60">
        <v>1194113</v>
      </c>
      <c r="K18" s="60">
        <v>426720</v>
      </c>
      <c r="L18" s="60">
        <v>540814</v>
      </c>
      <c r="M18" s="60">
        <v>259317</v>
      </c>
      <c r="N18" s="60">
        <v>1226851</v>
      </c>
      <c r="O18" s="60"/>
      <c r="P18" s="60"/>
      <c r="Q18" s="60"/>
      <c r="R18" s="60"/>
      <c r="S18" s="60"/>
      <c r="T18" s="60"/>
      <c r="U18" s="60"/>
      <c r="V18" s="60"/>
      <c r="W18" s="60">
        <v>2420964</v>
      </c>
      <c r="X18" s="60">
        <v>2317840</v>
      </c>
      <c r="Y18" s="60">
        <v>103124</v>
      </c>
      <c r="Z18" s="140">
        <v>4.45</v>
      </c>
      <c r="AA18" s="155">
        <v>4635680</v>
      </c>
    </row>
    <row r="19" spans="1:27" ht="13.5">
      <c r="A19" s="135" t="s">
        <v>88</v>
      </c>
      <c r="B19" s="142"/>
      <c r="C19" s="153">
        <f aca="true" t="shared" si="3" ref="C19:Y19">SUM(C20:C23)</f>
        <v>4777558398</v>
      </c>
      <c r="D19" s="153">
        <f>SUM(D20:D23)</f>
        <v>0</v>
      </c>
      <c r="E19" s="154">
        <f t="shared" si="3"/>
        <v>5106430920</v>
      </c>
      <c r="F19" s="100">
        <f t="shared" si="3"/>
        <v>5106430920</v>
      </c>
      <c r="G19" s="100">
        <f t="shared" si="3"/>
        <v>468702896</v>
      </c>
      <c r="H19" s="100">
        <f t="shared" si="3"/>
        <v>333888372</v>
      </c>
      <c r="I19" s="100">
        <f t="shared" si="3"/>
        <v>366274073</v>
      </c>
      <c r="J19" s="100">
        <f t="shared" si="3"/>
        <v>1168865341</v>
      </c>
      <c r="K19" s="100">
        <f t="shared" si="3"/>
        <v>371474040</v>
      </c>
      <c r="L19" s="100">
        <f t="shared" si="3"/>
        <v>415102041</v>
      </c>
      <c r="M19" s="100">
        <f t="shared" si="3"/>
        <v>434984133</v>
      </c>
      <c r="N19" s="100">
        <f t="shared" si="3"/>
        <v>1221560214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2390425555</v>
      </c>
      <c r="X19" s="100">
        <f t="shared" si="3"/>
        <v>2553215460</v>
      </c>
      <c r="Y19" s="100">
        <f t="shared" si="3"/>
        <v>-162789905</v>
      </c>
      <c r="Z19" s="137">
        <f>+IF(X19&lt;&gt;0,+(Y19/X19)*100,0)</f>
        <v>-6.375878085901923</v>
      </c>
      <c r="AA19" s="153">
        <f>SUM(AA20:AA23)</f>
        <v>5106430920</v>
      </c>
    </row>
    <row r="20" spans="1:27" ht="13.5">
      <c r="A20" s="138" t="s">
        <v>89</v>
      </c>
      <c r="B20" s="136"/>
      <c r="C20" s="155">
        <v>2977894255</v>
      </c>
      <c r="D20" s="155"/>
      <c r="E20" s="156">
        <v>3273189930</v>
      </c>
      <c r="F20" s="60">
        <v>3273189930</v>
      </c>
      <c r="G20" s="60">
        <v>301162966</v>
      </c>
      <c r="H20" s="60">
        <v>201693406</v>
      </c>
      <c r="I20" s="60">
        <v>283335429</v>
      </c>
      <c r="J20" s="60">
        <v>786191801</v>
      </c>
      <c r="K20" s="60">
        <v>229441784</v>
      </c>
      <c r="L20" s="60">
        <v>194001070</v>
      </c>
      <c r="M20" s="60">
        <v>259721697</v>
      </c>
      <c r="N20" s="60">
        <v>683164551</v>
      </c>
      <c r="O20" s="60"/>
      <c r="P20" s="60"/>
      <c r="Q20" s="60"/>
      <c r="R20" s="60"/>
      <c r="S20" s="60"/>
      <c r="T20" s="60"/>
      <c r="U20" s="60"/>
      <c r="V20" s="60"/>
      <c r="W20" s="60">
        <v>1469356352</v>
      </c>
      <c r="X20" s="60">
        <v>1636594965</v>
      </c>
      <c r="Y20" s="60">
        <v>-167238613</v>
      </c>
      <c r="Z20" s="140">
        <v>-10.22</v>
      </c>
      <c r="AA20" s="155">
        <v>3273189930</v>
      </c>
    </row>
    <row r="21" spans="1:27" ht="13.5">
      <c r="A21" s="138" t="s">
        <v>90</v>
      </c>
      <c r="B21" s="136"/>
      <c r="C21" s="155">
        <v>842375367</v>
      </c>
      <c r="D21" s="155"/>
      <c r="E21" s="156">
        <v>791933840</v>
      </c>
      <c r="F21" s="60">
        <v>791933840</v>
      </c>
      <c r="G21" s="60">
        <v>67944860</v>
      </c>
      <c r="H21" s="60">
        <v>62019478</v>
      </c>
      <c r="I21" s="60">
        <v>27606560</v>
      </c>
      <c r="J21" s="60">
        <v>157570898</v>
      </c>
      <c r="K21" s="60">
        <v>69771861</v>
      </c>
      <c r="L21" s="60">
        <v>97348021</v>
      </c>
      <c r="M21" s="60">
        <v>68762397</v>
      </c>
      <c r="N21" s="60">
        <v>235882279</v>
      </c>
      <c r="O21" s="60"/>
      <c r="P21" s="60"/>
      <c r="Q21" s="60"/>
      <c r="R21" s="60"/>
      <c r="S21" s="60"/>
      <c r="T21" s="60"/>
      <c r="U21" s="60"/>
      <c r="V21" s="60"/>
      <c r="W21" s="60">
        <v>393453177</v>
      </c>
      <c r="X21" s="60">
        <v>395966920</v>
      </c>
      <c r="Y21" s="60">
        <v>-2513743</v>
      </c>
      <c r="Z21" s="140">
        <v>-0.63</v>
      </c>
      <c r="AA21" s="155">
        <v>791933840</v>
      </c>
    </row>
    <row r="22" spans="1:27" ht="13.5">
      <c r="A22" s="138" t="s">
        <v>91</v>
      </c>
      <c r="B22" s="136"/>
      <c r="C22" s="157">
        <v>703996037</v>
      </c>
      <c r="D22" s="157"/>
      <c r="E22" s="158">
        <v>765097050</v>
      </c>
      <c r="F22" s="159">
        <v>765097050</v>
      </c>
      <c r="G22" s="159">
        <v>54732943</v>
      </c>
      <c r="H22" s="159">
        <v>52631341</v>
      </c>
      <c r="I22" s="159">
        <v>38848288</v>
      </c>
      <c r="J22" s="159">
        <v>146212572</v>
      </c>
      <c r="K22" s="159">
        <v>55080538</v>
      </c>
      <c r="L22" s="159">
        <v>84813346</v>
      </c>
      <c r="M22" s="159">
        <v>68081385</v>
      </c>
      <c r="N22" s="159">
        <v>207975269</v>
      </c>
      <c r="O22" s="159"/>
      <c r="P22" s="159"/>
      <c r="Q22" s="159"/>
      <c r="R22" s="159"/>
      <c r="S22" s="159"/>
      <c r="T22" s="159"/>
      <c r="U22" s="159"/>
      <c r="V22" s="159"/>
      <c r="W22" s="159">
        <v>354187841</v>
      </c>
      <c r="X22" s="159">
        <v>382548525</v>
      </c>
      <c r="Y22" s="159">
        <v>-28360684</v>
      </c>
      <c r="Z22" s="141">
        <v>-7.41</v>
      </c>
      <c r="AA22" s="157">
        <v>765097050</v>
      </c>
    </row>
    <row r="23" spans="1:27" ht="13.5">
      <c r="A23" s="138" t="s">
        <v>92</v>
      </c>
      <c r="B23" s="136"/>
      <c r="C23" s="155">
        <v>253292739</v>
      </c>
      <c r="D23" s="155"/>
      <c r="E23" s="156">
        <v>276210100</v>
      </c>
      <c r="F23" s="60">
        <v>276210100</v>
      </c>
      <c r="G23" s="60">
        <v>44862127</v>
      </c>
      <c r="H23" s="60">
        <v>17544147</v>
      </c>
      <c r="I23" s="60">
        <v>16483796</v>
      </c>
      <c r="J23" s="60">
        <v>78890070</v>
      </c>
      <c r="K23" s="60">
        <v>17179857</v>
      </c>
      <c r="L23" s="60">
        <v>38939604</v>
      </c>
      <c r="M23" s="60">
        <v>38418654</v>
      </c>
      <c r="N23" s="60">
        <v>94538115</v>
      </c>
      <c r="O23" s="60"/>
      <c r="P23" s="60"/>
      <c r="Q23" s="60"/>
      <c r="R23" s="60"/>
      <c r="S23" s="60"/>
      <c r="T23" s="60"/>
      <c r="U23" s="60"/>
      <c r="V23" s="60"/>
      <c r="W23" s="60">
        <v>173428185</v>
      </c>
      <c r="X23" s="60">
        <v>138105050</v>
      </c>
      <c r="Y23" s="60">
        <v>35323135</v>
      </c>
      <c r="Z23" s="140">
        <v>25.58</v>
      </c>
      <c r="AA23" s="155">
        <v>276210100</v>
      </c>
    </row>
    <row r="24" spans="1:27" ht="13.5">
      <c r="A24" s="135" t="s">
        <v>93</v>
      </c>
      <c r="B24" s="142" t="s">
        <v>94</v>
      </c>
      <c r="C24" s="153">
        <v>6170041</v>
      </c>
      <c r="D24" s="153"/>
      <c r="E24" s="154">
        <v>13075470</v>
      </c>
      <c r="F24" s="100">
        <v>13075470</v>
      </c>
      <c r="G24" s="100"/>
      <c r="H24" s="100"/>
      <c r="I24" s="100"/>
      <c r="J24" s="100"/>
      <c r="K24" s="100">
        <v>4035552</v>
      </c>
      <c r="L24" s="100">
        <v>97781</v>
      </c>
      <c r="M24" s="100">
        <v>2861526</v>
      </c>
      <c r="N24" s="100">
        <v>6994859</v>
      </c>
      <c r="O24" s="100"/>
      <c r="P24" s="100"/>
      <c r="Q24" s="100"/>
      <c r="R24" s="100"/>
      <c r="S24" s="100"/>
      <c r="T24" s="100"/>
      <c r="U24" s="100"/>
      <c r="V24" s="100"/>
      <c r="W24" s="100">
        <v>6994859</v>
      </c>
      <c r="X24" s="100">
        <v>6537735</v>
      </c>
      <c r="Y24" s="100">
        <v>457124</v>
      </c>
      <c r="Z24" s="137">
        <v>6.99</v>
      </c>
      <c r="AA24" s="153">
        <v>13075470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8179478502</v>
      </c>
      <c r="D25" s="168">
        <f>+D5+D9+D15+D19+D24</f>
        <v>0</v>
      </c>
      <c r="E25" s="169">
        <f t="shared" si="4"/>
        <v>8109691410</v>
      </c>
      <c r="F25" s="73">
        <f t="shared" si="4"/>
        <v>8109691410</v>
      </c>
      <c r="G25" s="73">
        <f t="shared" si="4"/>
        <v>807077806</v>
      </c>
      <c r="H25" s="73">
        <f t="shared" si="4"/>
        <v>637239093</v>
      </c>
      <c r="I25" s="73">
        <f t="shared" si="4"/>
        <v>514452894</v>
      </c>
      <c r="J25" s="73">
        <f t="shared" si="4"/>
        <v>1958769793</v>
      </c>
      <c r="K25" s="73">
        <f t="shared" si="4"/>
        <v>534917877</v>
      </c>
      <c r="L25" s="73">
        <f t="shared" si="4"/>
        <v>682346690</v>
      </c>
      <c r="M25" s="73">
        <f t="shared" si="4"/>
        <v>888545628</v>
      </c>
      <c r="N25" s="73">
        <f t="shared" si="4"/>
        <v>2105810195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4064579988</v>
      </c>
      <c r="X25" s="73">
        <f t="shared" si="4"/>
        <v>4054845705</v>
      </c>
      <c r="Y25" s="73">
        <f t="shared" si="4"/>
        <v>9734283</v>
      </c>
      <c r="Z25" s="170">
        <f>+IF(X25&lt;&gt;0,+(Y25/X25)*100,0)</f>
        <v>0.2400654354861574</v>
      </c>
      <c r="AA25" s="168">
        <f>+AA5+AA9+AA15+AA19+AA24</f>
        <v>8109691410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990327555</v>
      </c>
      <c r="D28" s="153">
        <f>SUM(D29:D31)</f>
        <v>0</v>
      </c>
      <c r="E28" s="154">
        <f t="shared" si="5"/>
        <v>1171775720</v>
      </c>
      <c r="F28" s="100">
        <f t="shared" si="5"/>
        <v>1171775720</v>
      </c>
      <c r="G28" s="100">
        <f t="shared" si="5"/>
        <v>91103686</v>
      </c>
      <c r="H28" s="100">
        <f t="shared" si="5"/>
        <v>81314412</v>
      </c>
      <c r="I28" s="100">
        <f t="shared" si="5"/>
        <v>83158799</v>
      </c>
      <c r="J28" s="100">
        <f t="shared" si="5"/>
        <v>255576897</v>
      </c>
      <c r="K28" s="100">
        <f t="shared" si="5"/>
        <v>94492541</v>
      </c>
      <c r="L28" s="100">
        <f t="shared" si="5"/>
        <v>102662277</v>
      </c>
      <c r="M28" s="100">
        <f t="shared" si="5"/>
        <v>66184061</v>
      </c>
      <c r="N28" s="100">
        <f t="shared" si="5"/>
        <v>263338879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518915776</v>
      </c>
      <c r="X28" s="100">
        <f t="shared" si="5"/>
        <v>585887860</v>
      </c>
      <c r="Y28" s="100">
        <f t="shared" si="5"/>
        <v>-66972084</v>
      </c>
      <c r="Z28" s="137">
        <f>+IF(X28&lt;&gt;0,+(Y28/X28)*100,0)</f>
        <v>-11.430870747176773</v>
      </c>
      <c r="AA28" s="153">
        <f>SUM(AA29:AA31)</f>
        <v>1171775720</v>
      </c>
    </row>
    <row r="29" spans="1:27" ht="13.5">
      <c r="A29" s="138" t="s">
        <v>75</v>
      </c>
      <c r="B29" s="136"/>
      <c r="C29" s="155">
        <v>143679514</v>
      </c>
      <c r="D29" s="155"/>
      <c r="E29" s="156">
        <v>187543990</v>
      </c>
      <c r="F29" s="60">
        <v>187543990</v>
      </c>
      <c r="G29" s="60">
        <v>16456315</v>
      </c>
      <c r="H29" s="60">
        <v>27454001</v>
      </c>
      <c r="I29" s="60">
        <v>16733854</v>
      </c>
      <c r="J29" s="60">
        <v>60644170</v>
      </c>
      <c r="K29" s="60">
        <v>17384997</v>
      </c>
      <c r="L29" s="60">
        <v>20072358</v>
      </c>
      <c r="M29" s="60">
        <v>6338636</v>
      </c>
      <c r="N29" s="60">
        <v>43795991</v>
      </c>
      <c r="O29" s="60"/>
      <c r="P29" s="60"/>
      <c r="Q29" s="60"/>
      <c r="R29" s="60"/>
      <c r="S29" s="60"/>
      <c r="T29" s="60"/>
      <c r="U29" s="60"/>
      <c r="V29" s="60"/>
      <c r="W29" s="60">
        <v>104440161</v>
      </c>
      <c r="X29" s="60">
        <v>93771995</v>
      </c>
      <c r="Y29" s="60">
        <v>10668166</v>
      </c>
      <c r="Z29" s="140">
        <v>11.38</v>
      </c>
      <c r="AA29" s="155">
        <v>187543990</v>
      </c>
    </row>
    <row r="30" spans="1:27" ht="13.5">
      <c r="A30" s="138" t="s">
        <v>76</v>
      </c>
      <c r="B30" s="136"/>
      <c r="C30" s="157">
        <v>630229604</v>
      </c>
      <c r="D30" s="157"/>
      <c r="E30" s="158">
        <v>581694980</v>
      </c>
      <c r="F30" s="159">
        <v>581694980</v>
      </c>
      <c r="G30" s="159">
        <v>37909925</v>
      </c>
      <c r="H30" s="159">
        <v>21906137</v>
      </c>
      <c r="I30" s="159">
        <v>41918821</v>
      </c>
      <c r="J30" s="159">
        <v>101734883</v>
      </c>
      <c r="K30" s="159">
        <v>37987398</v>
      </c>
      <c r="L30" s="159">
        <v>42863098</v>
      </c>
      <c r="M30" s="159">
        <v>27782244</v>
      </c>
      <c r="N30" s="159">
        <v>108632740</v>
      </c>
      <c r="O30" s="159"/>
      <c r="P30" s="159"/>
      <c r="Q30" s="159"/>
      <c r="R30" s="159"/>
      <c r="S30" s="159"/>
      <c r="T30" s="159"/>
      <c r="U30" s="159"/>
      <c r="V30" s="159"/>
      <c r="W30" s="159">
        <v>210367623</v>
      </c>
      <c r="X30" s="159">
        <v>290847490</v>
      </c>
      <c r="Y30" s="159">
        <v>-80479867</v>
      </c>
      <c r="Z30" s="141">
        <v>-27.67</v>
      </c>
      <c r="AA30" s="157">
        <v>581694980</v>
      </c>
    </row>
    <row r="31" spans="1:27" ht="13.5">
      <c r="A31" s="138" t="s">
        <v>77</v>
      </c>
      <c r="B31" s="136"/>
      <c r="C31" s="155">
        <v>216418437</v>
      </c>
      <c r="D31" s="155"/>
      <c r="E31" s="156">
        <v>402536750</v>
      </c>
      <c r="F31" s="60">
        <v>402536750</v>
      </c>
      <c r="G31" s="60">
        <v>36737446</v>
      </c>
      <c r="H31" s="60">
        <v>31954274</v>
      </c>
      <c r="I31" s="60">
        <v>24506124</v>
      </c>
      <c r="J31" s="60">
        <v>93197844</v>
      </c>
      <c r="K31" s="60">
        <v>39120146</v>
      </c>
      <c r="L31" s="60">
        <v>39726821</v>
      </c>
      <c r="M31" s="60">
        <v>32063181</v>
      </c>
      <c r="N31" s="60">
        <v>110910148</v>
      </c>
      <c r="O31" s="60"/>
      <c r="P31" s="60"/>
      <c r="Q31" s="60"/>
      <c r="R31" s="60"/>
      <c r="S31" s="60"/>
      <c r="T31" s="60"/>
      <c r="U31" s="60"/>
      <c r="V31" s="60"/>
      <c r="W31" s="60">
        <v>204107992</v>
      </c>
      <c r="X31" s="60">
        <v>201268375</v>
      </c>
      <c r="Y31" s="60">
        <v>2839617</v>
      </c>
      <c r="Z31" s="140">
        <v>1.41</v>
      </c>
      <c r="AA31" s="155">
        <v>402536750</v>
      </c>
    </row>
    <row r="32" spans="1:27" ht="13.5">
      <c r="A32" s="135" t="s">
        <v>78</v>
      </c>
      <c r="B32" s="136"/>
      <c r="C32" s="153">
        <f aca="true" t="shared" si="6" ref="C32:Y32">SUM(C33:C37)</f>
        <v>1314115548</v>
      </c>
      <c r="D32" s="153">
        <f>SUM(D33:D37)</f>
        <v>0</v>
      </c>
      <c r="E32" s="154">
        <f t="shared" si="6"/>
        <v>1123749730</v>
      </c>
      <c r="F32" s="100">
        <f t="shared" si="6"/>
        <v>1123749730</v>
      </c>
      <c r="G32" s="100">
        <f t="shared" si="6"/>
        <v>72231626</v>
      </c>
      <c r="H32" s="100">
        <f t="shared" si="6"/>
        <v>111691203</v>
      </c>
      <c r="I32" s="100">
        <f t="shared" si="6"/>
        <v>153512873</v>
      </c>
      <c r="J32" s="100">
        <f t="shared" si="6"/>
        <v>337435702</v>
      </c>
      <c r="K32" s="100">
        <f t="shared" si="6"/>
        <v>135391947</v>
      </c>
      <c r="L32" s="100">
        <f t="shared" si="6"/>
        <v>142898580</v>
      </c>
      <c r="M32" s="100">
        <f t="shared" si="6"/>
        <v>138171901</v>
      </c>
      <c r="N32" s="100">
        <f t="shared" si="6"/>
        <v>416462428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753898130</v>
      </c>
      <c r="X32" s="100">
        <f t="shared" si="6"/>
        <v>561874865</v>
      </c>
      <c r="Y32" s="100">
        <f t="shared" si="6"/>
        <v>192023265</v>
      </c>
      <c r="Z32" s="137">
        <f>+IF(X32&lt;&gt;0,+(Y32/X32)*100,0)</f>
        <v>34.17545025795023</v>
      </c>
      <c r="AA32" s="153">
        <f>SUM(AA33:AA37)</f>
        <v>1123749730</v>
      </c>
    </row>
    <row r="33" spans="1:27" ht="13.5">
      <c r="A33" s="138" t="s">
        <v>79</v>
      </c>
      <c r="B33" s="136"/>
      <c r="C33" s="155">
        <v>139976365</v>
      </c>
      <c r="D33" s="155"/>
      <c r="E33" s="156">
        <v>155515110</v>
      </c>
      <c r="F33" s="60">
        <v>155515110</v>
      </c>
      <c r="G33" s="60">
        <v>8908295</v>
      </c>
      <c r="H33" s="60">
        <v>13628921</v>
      </c>
      <c r="I33" s="60">
        <v>20438033</v>
      </c>
      <c r="J33" s="60">
        <v>42975249</v>
      </c>
      <c r="K33" s="60">
        <v>15028591</v>
      </c>
      <c r="L33" s="60">
        <v>17306648</v>
      </c>
      <c r="M33" s="60">
        <v>12884824</v>
      </c>
      <c r="N33" s="60">
        <v>45220063</v>
      </c>
      <c r="O33" s="60"/>
      <c r="P33" s="60"/>
      <c r="Q33" s="60"/>
      <c r="R33" s="60"/>
      <c r="S33" s="60"/>
      <c r="T33" s="60"/>
      <c r="U33" s="60"/>
      <c r="V33" s="60"/>
      <c r="W33" s="60">
        <v>88195312</v>
      </c>
      <c r="X33" s="60">
        <v>77757555</v>
      </c>
      <c r="Y33" s="60">
        <v>10437757</v>
      </c>
      <c r="Z33" s="140">
        <v>13.42</v>
      </c>
      <c r="AA33" s="155">
        <v>155515110</v>
      </c>
    </row>
    <row r="34" spans="1:27" ht="13.5">
      <c r="A34" s="138" t="s">
        <v>80</v>
      </c>
      <c r="B34" s="136"/>
      <c r="C34" s="155">
        <v>193315584</v>
      </c>
      <c r="D34" s="155"/>
      <c r="E34" s="156">
        <v>157848240</v>
      </c>
      <c r="F34" s="60">
        <v>157848240</v>
      </c>
      <c r="G34" s="60">
        <v>11187415</v>
      </c>
      <c r="H34" s="60">
        <v>4713586</v>
      </c>
      <c r="I34" s="60">
        <v>8837323</v>
      </c>
      <c r="J34" s="60">
        <v>24738324</v>
      </c>
      <c r="K34" s="60">
        <v>6331513</v>
      </c>
      <c r="L34" s="60">
        <v>24124176</v>
      </c>
      <c r="M34" s="60">
        <v>6664415</v>
      </c>
      <c r="N34" s="60">
        <v>37120104</v>
      </c>
      <c r="O34" s="60"/>
      <c r="P34" s="60"/>
      <c r="Q34" s="60"/>
      <c r="R34" s="60"/>
      <c r="S34" s="60"/>
      <c r="T34" s="60"/>
      <c r="U34" s="60"/>
      <c r="V34" s="60"/>
      <c r="W34" s="60">
        <v>61858428</v>
      </c>
      <c r="X34" s="60">
        <v>78924120</v>
      </c>
      <c r="Y34" s="60">
        <v>-17065692</v>
      </c>
      <c r="Z34" s="140">
        <v>-21.62</v>
      </c>
      <c r="AA34" s="155">
        <v>157848240</v>
      </c>
    </row>
    <row r="35" spans="1:27" ht="13.5">
      <c r="A35" s="138" t="s">
        <v>81</v>
      </c>
      <c r="B35" s="136"/>
      <c r="C35" s="155">
        <v>389969161</v>
      </c>
      <c r="D35" s="155"/>
      <c r="E35" s="156">
        <v>382731580</v>
      </c>
      <c r="F35" s="60">
        <v>382731580</v>
      </c>
      <c r="G35" s="60">
        <v>26876460</v>
      </c>
      <c r="H35" s="60">
        <v>31017067</v>
      </c>
      <c r="I35" s="60">
        <v>31210489</v>
      </c>
      <c r="J35" s="60">
        <v>89104016</v>
      </c>
      <c r="K35" s="60">
        <v>29526574</v>
      </c>
      <c r="L35" s="60">
        <v>42680721</v>
      </c>
      <c r="M35" s="60">
        <v>24587201</v>
      </c>
      <c r="N35" s="60">
        <v>96794496</v>
      </c>
      <c r="O35" s="60"/>
      <c r="P35" s="60"/>
      <c r="Q35" s="60"/>
      <c r="R35" s="60"/>
      <c r="S35" s="60"/>
      <c r="T35" s="60"/>
      <c r="U35" s="60"/>
      <c r="V35" s="60"/>
      <c r="W35" s="60">
        <v>185898512</v>
      </c>
      <c r="X35" s="60">
        <v>191365790</v>
      </c>
      <c r="Y35" s="60">
        <v>-5467278</v>
      </c>
      <c r="Z35" s="140">
        <v>-2.86</v>
      </c>
      <c r="AA35" s="155">
        <v>382731580</v>
      </c>
    </row>
    <row r="36" spans="1:27" ht="13.5">
      <c r="A36" s="138" t="s">
        <v>82</v>
      </c>
      <c r="B36" s="136"/>
      <c r="C36" s="155">
        <v>357515082</v>
      </c>
      <c r="D36" s="155"/>
      <c r="E36" s="156">
        <v>270539840</v>
      </c>
      <c r="F36" s="60">
        <v>270539840</v>
      </c>
      <c r="G36" s="60">
        <v>15240432</v>
      </c>
      <c r="H36" s="60">
        <v>37164547</v>
      </c>
      <c r="I36" s="60">
        <v>49174042</v>
      </c>
      <c r="J36" s="60">
        <v>101579021</v>
      </c>
      <c r="K36" s="60">
        <v>57633410</v>
      </c>
      <c r="L36" s="60">
        <v>27587825</v>
      </c>
      <c r="M36" s="60">
        <v>67199959</v>
      </c>
      <c r="N36" s="60">
        <v>152421194</v>
      </c>
      <c r="O36" s="60"/>
      <c r="P36" s="60"/>
      <c r="Q36" s="60"/>
      <c r="R36" s="60"/>
      <c r="S36" s="60"/>
      <c r="T36" s="60"/>
      <c r="U36" s="60"/>
      <c r="V36" s="60"/>
      <c r="W36" s="60">
        <v>254000215</v>
      </c>
      <c r="X36" s="60">
        <v>135269920</v>
      </c>
      <c r="Y36" s="60">
        <v>118730295</v>
      </c>
      <c r="Z36" s="140">
        <v>87.77</v>
      </c>
      <c r="AA36" s="155">
        <v>270539840</v>
      </c>
    </row>
    <row r="37" spans="1:27" ht="13.5">
      <c r="A37" s="138" t="s">
        <v>83</v>
      </c>
      <c r="B37" s="136"/>
      <c r="C37" s="157">
        <v>233339356</v>
      </c>
      <c r="D37" s="157"/>
      <c r="E37" s="158">
        <v>157114960</v>
      </c>
      <c r="F37" s="159">
        <v>157114960</v>
      </c>
      <c r="G37" s="159">
        <v>10019024</v>
      </c>
      <c r="H37" s="159">
        <v>25167082</v>
      </c>
      <c r="I37" s="159">
        <v>43852986</v>
      </c>
      <c r="J37" s="159">
        <v>79039092</v>
      </c>
      <c r="K37" s="159">
        <v>26871859</v>
      </c>
      <c r="L37" s="159">
        <v>31199210</v>
      </c>
      <c r="M37" s="159">
        <v>26835502</v>
      </c>
      <c r="N37" s="159">
        <v>84906571</v>
      </c>
      <c r="O37" s="159"/>
      <c r="P37" s="159"/>
      <c r="Q37" s="159"/>
      <c r="R37" s="159"/>
      <c r="S37" s="159"/>
      <c r="T37" s="159"/>
      <c r="U37" s="159"/>
      <c r="V37" s="159"/>
      <c r="W37" s="159">
        <v>163945663</v>
      </c>
      <c r="X37" s="159">
        <v>78557480</v>
      </c>
      <c r="Y37" s="159">
        <v>85388183</v>
      </c>
      <c r="Z37" s="141">
        <v>108.7</v>
      </c>
      <c r="AA37" s="157">
        <v>157114960</v>
      </c>
    </row>
    <row r="38" spans="1:27" ht="13.5">
      <c r="A38" s="135" t="s">
        <v>84</v>
      </c>
      <c r="B38" s="142"/>
      <c r="C38" s="153">
        <f aca="true" t="shared" si="7" ref="C38:Y38">SUM(C39:C41)</f>
        <v>1003478613</v>
      </c>
      <c r="D38" s="153">
        <f>SUM(D39:D41)</f>
        <v>0</v>
      </c>
      <c r="E38" s="154">
        <f t="shared" si="7"/>
        <v>1025199140</v>
      </c>
      <c r="F38" s="100">
        <f t="shared" si="7"/>
        <v>1025199140</v>
      </c>
      <c r="G38" s="100">
        <f t="shared" si="7"/>
        <v>90452904</v>
      </c>
      <c r="H38" s="100">
        <f t="shared" si="7"/>
        <v>66627644</v>
      </c>
      <c r="I38" s="100">
        <f t="shared" si="7"/>
        <v>45964475</v>
      </c>
      <c r="J38" s="100">
        <f t="shared" si="7"/>
        <v>203045023</v>
      </c>
      <c r="K38" s="100">
        <f t="shared" si="7"/>
        <v>81984992</v>
      </c>
      <c r="L38" s="100">
        <f t="shared" si="7"/>
        <v>79111662</v>
      </c>
      <c r="M38" s="100">
        <f t="shared" si="7"/>
        <v>43256160</v>
      </c>
      <c r="N38" s="100">
        <f t="shared" si="7"/>
        <v>204352814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407397837</v>
      </c>
      <c r="X38" s="100">
        <f t="shared" si="7"/>
        <v>512599570</v>
      </c>
      <c r="Y38" s="100">
        <f t="shared" si="7"/>
        <v>-105201733</v>
      </c>
      <c r="Z38" s="137">
        <f>+IF(X38&lt;&gt;0,+(Y38/X38)*100,0)</f>
        <v>-20.523180111134312</v>
      </c>
      <c r="AA38" s="153">
        <f>SUM(AA39:AA41)</f>
        <v>1025199140</v>
      </c>
    </row>
    <row r="39" spans="1:27" ht="13.5">
      <c r="A39" s="138" t="s">
        <v>85</v>
      </c>
      <c r="B39" s="136"/>
      <c r="C39" s="155">
        <v>546262667</v>
      </c>
      <c r="D39" s="155"/>
      <c r="E39" s="156">
        <v>503895670</v>
      </c>
      <c r="F39" s="60">
        <v>503895670</v>
      </c>
      <c r="G39" s="60">
        <v>38815205</v>
      </c>
      <c r="H39" s="60">
        <v>46605377</v>
      </c>
      <c r="I39" s="60">
        <v>41518104</v>
      </c>
      <c r="J39" s="60">
        <v>126938686</v>
      </c>
      <c r="K39" s="60">
        <v>58089762</v>
      </c>
      <c r="L39" s="60">
        <v>39071436</v>
      </c>
      <c r="M39" s="60">
        <v>18243814</v>
      </c>
      <c r="N39" s="60">
        <v>115405012</v>
      </c>
      <c r="O39" s="60"/>
      <c r="P39" s="60"/>
      <c r="Q39" s="60"/>
      <c r="R39" s="60"/>
      <c r="S39" s="60"/>
      <c r="T39" s="60"/>
      <c r="U39" s="60"/>
      <c r="V39" s="60"/>
      <c r="W39" s="60">
        <v>242343698</v>
      </c>
      <c r="X39" s="60">
        <v>251947835</v>
      </c>
      <c r="Y39" s="60">
        <v>-9604137</v>
      </c>
      <c r="Z39" s="140">
        <v>-3.81</v>
      </c>
      <c r="AA39" s="155">
        <v>503895670</v>
      </c>
    </row>
    <row r="40" spans="1:27" ht="13.5">
      <c r="A40" s="138" t="s">
        <v>86</v>
      </c>
      <c r="B40" s="136"/>
      <c r="C40" s="155">
        <v>190676558</v>
      </c>
      <c r="D40" s="155"/>
      <c r="E40" s="156">
        <v>218144690</v>
      </c>
      <c r="F40" s="60">
        <v>218144690</v>
      </c>
      <c r="G40" s="60">
        <v>27622502</v>
      </c>
      <c r="H40" s="60">
        <v>11940724</v>
      </c>
      <c r="I40" s="60">
        <v>14017396</v>
      </c>
      <c r="J40" s="60">
        <v>53580622</v>
      </c>
      <c r="K40" s="60">
        <v>15910813</v>
      </c>
      <c r="L40" s="60">
        <v>29088581</v>
      </c>
      <c r="M40" s="60">
        <v>19528975</v>
      </c>
      <c r="N40" s="60">
        <v>64528369</v>
      </c>
      <c r="O40" s="60"/>
      <c r="P40" s="60"/>
      <c r="Q40" s="60"/>
      <c r="R40" s="60"/>
      <c r="S40" s="60"/>
      <c r="T40" s="60"/>
      <c r="U40" s="60"/>
      <c r="V40" s="60"/>
      <c r="W40" s="60">
        <v>118108991</v>
      </c>
      <c r="X40" s="60">
        <v>109072345</v>
      </c>
      <c r="Y40" s="60">
        <v>9036646</v>
      </c>
      <c r="Z40" s="140">
        <v>8.29</v>
      </c>
      <c r="AA40" s="155">
        <v>218144690</v>
      </c>
    </row>
    <row r="41" spans="1:27" ht="13.5">
      <c r="A41" s="138" t="s">
        <v>87</v>
      </c>
      <c r="B41" s="136"/>
      <c r="C41" s="155">
        <v>266539388</v>
      </c>
      <c r="D41" s="155"/>
      <c r="E41" s="156">
        <v>303158780</v>
      </c>
      <c r="F41" s="60">
        <v>303158780</v>
      </c>
      <c r="G41" s="60">
        <v>24015197</v>
      </c>
      <c r="H41" s="60">
        <v>8081543</v>
      </c>
      <c r="I41" s="60">
        <v>-9571025</v>
      </c>
      <c r="J41" s="60">
        <v>22525715</v>
      </c>
      <c r="K41" s="60">
        <v>7984417</v>
      </c>
      <c r="L41" s="60">
        <v>10951645</v>
      </c>
      <c r="M41" s="60">
        <v>5483371</v>
      </c>
      <c r="N41" s="60">
        <v>24419433</v>
      </c>
      <c r="O41" s="60"/>
      <c r="P41" s="60"/>
      <c r="Q41" s="60"/>
      <c r="R41" s="60"/>
      <c r="S41" s="60"/>
      <c r="T41" s="60"/>
      <c r="U41" s="60"/>
      <c r="V41" s="60"/>
      <c r="W41" s="60">
        <v>46945148</v>
      </c>
      <c r="X41" s="60">
        <v>151579390</v>
      </c>
      <c r="Y41" s="60">
        <v>-104634242</v>
      </c>
      <c r="Z41" s="140">
        <v>-69.03</v>
      </c>
      <c r="AA41" s="155">
        <v>303158780</v>
      </c>
    </row>
    <row r="42" spans="1:27" ht="13.5">
      <c r="A42" s="135" t="s">
        <v>88</v>
      </c>
      <c r="B42" s="142"/>
      <c r="C42" s="153">
        <f aca="true" t="shared" si="8" ref="C42:Y42">SUM(C43:C46)</f>
        <v>3987210720</v>
      </c>
      <c r="D42" s="153">
        <f>SUM(D43:D46)</f>
        <v>0</v>
      </c>
      <c r="E42" s="154">
        <f t="shared" si="8"/>
        <v>4245854160</v>
      </c>
      <c r="F42" s="100">
        <f t="shared" si="8"/>
        <v>4245854160</v>
      </c>
      <c r="G42" s="100">
        <f t="shared" si="8"/>
        <v>356962680</v>
      </c>
      <c r="H42" s="100">
        <f t="shared" si="8"/>
        <v>115625976</v>
      </c>
      <c r="I42" s="100">
        <f t="shared" si="8"/>
        <v>375102038</v>
      </c>
      <c r="J42" s="100">
        <f t="shared" si="8"/>
        <v>847690694</v>
      </c>
      <c r="K42" s="100">
        <f t="shared" si="8"/>
        <v>283201360</v>
      </c>
      <c r="L42" s="100">
        <f t="shared" si="8"/>
        <v>320663002</v>
      </c>
      <c r="M42" s="100">
        <f t="shared" si="8"/>
        <v>263138061</v>
      </c>
      <c r="N42" s="100">
        <f t="shared" si="8"/>
        <v>867002423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1714693117</v>
      </c>
      <c r="X42" s="100">
        <f t="shared" si="8"/>
        <v>2122927080</v>
      </c>
      <c r="Y42" s="100">
        <f t="shared" si="8"/>
        <v>-408233963</v>
      </c>
      <c r="Z42" s="137">
        <f>+IF(X42&lt;&gt;0,+(Y42/X42)*100,0)</f>
        <v>-19.229768504342598</v>
      </c>
      <c r="AA42" s="153">
        <f>SUM(AA43:AA46)</f>
        <v>4245854160</v>
      </c>
    </row>
    <row r="43" spans="1:27" ht="13.5">
      <c r="A43" s="138" t="s">
        <v>89</v>
      </c>
      <c r="B43" s="136"/>
      <c r="C43" s="155">
        <v>2824457189</v>
      </c>
      <c r="D43" s="155"/>
      <c r="E43" s="156">
        <v>2912251350</v>
      </c>
      <c r="F43" s="60">
        <v>2912251350</v>
      </c>
      <c r="G43" s="60">
        <v>283862327</v>
      </c>
      <c r="H43" s="60">
        <v>50950077</v>
      </c>
      <c r="I43" s="60">
        <v>299015152</v>
      </c>
      <c r="J43" s="60">
        <v>633827556</v>
      </c>
      <c r="K43" s="60">
        <v>188073639</v>
      </c>
      <c r="L43" s="60">
        <v>211718032</v>
      </c>
      <c r="M43" s="60">
        <v>194380399</v>
      </c>
      <c r="N43" s="60">
        <v>594172070</v>
      </c>
      <c r="O43" s="60"/>
      <c r="P43" s="60"/>
      <c r="Q43" s="60"/>
      <c r="R43" s="60"/>
      <c r="S43" s="60"/>
      <c r="T43" s="60"/>
      <c r="U43" s="60"/>
      <c r="V43" s="60"/>
      <c r="W43" s="60">
        <v>1227999626</v>
      </c>
      <c r="X43" s="60">
        <v>1456125675</v>
      </c>
      <c r="Y43" s="60">
        <v>-228126049</v>
      </c>
      <c r="Z43" s="140">
        <v>-15.67</v>
      </c>
      <c r="AA43" s="155">
        <v>2912251350</v>
      </c>
    </row>
    <row r="44" spans="1:27" ht="13.5">
      <c r="A44" s="138" t="s">
        <v>90</v>
      </c>
      <c r="B44" s="136"/>
      <c r="C44" s="155">
        <v>573880396</v>
      </c>
      <c r="D44" s="155"/>
      <c r="E44" s="156">
        <v>596018130</v>
      </c>
      <c r="F44" s="60">
        <v>596018130</v>
      </c>
      <c r="G44" s="60">
        <v>38399415</v>
      </c>
      <c r="H44" s="60">
        <v>26247705</v>
      </c>
      <c r="I44" s="60">
        <v>32311530</v>
      </c>
      <c r="J44" s="60">
        <v>96958650</v>
      </c>
      <c r="K44" s="60">
        <v>42608069</v>
      </c>
      <c r="L44" s="60">
        <v>44842790</v>
      </c>
      <c r="M44" s="60">
        <v>31540087</v>
      </c>
      <c r="N44" s="60">
        <v>118990946</v>
      </c>
      <c r="O44" s="60"/>
      <c r="P44" s="60"/>
      <c r="Q44" s="60"/>
      <c r="R44" s="60"/>
      <c r="S44" s="60"/>
      <c r="T44" s="60"/>
      <c r="U44" s="60"/>
      <c r="V44" s="60"/>
      <c r="W44" s="60">
        <v>215949596</v>
      </c>
      <c r="X44" s="60">
        <v>298009065</v>
      </c>
      <c r="Y44" s="60">
        <v>-82059469</v>
      </c>
      <c r="Z44" s="140">
        <v>-27.54</v>
      </c>
      <c r="AA44" s="155">
        <v>596018130</v>
      </c>
    </row>
    <row r="45" spans="1:27" ht="13.5">
      <c r="A45" s="138" t="s">
        <v>91</v>
      </c>
      <c r="B45" s="136"/>
      <c r="C45" s="157">
        <v>358257701</v>
      </c>
      <c r="D45" s="157"/>
      <c r="E45" s="158">
        <v>500393120</v>
      </c>
      <c r="F45" s="159">
        <v>500393120</v>
      </c>
      <c r="G45" s="159">
        <v>24001074</v>
      </c>
      <c r="H45" s="159">
        <v>28222751</v>
      </c>
      <c r="I45" s="159">
        <v>27235772</v>
      </c>
      <c r="J45" s="159">
        <v>79459597</v>
      </c>
      <c r="K45" s="159">
        <v>38431619</v>
      </c>
      <c r="L45" s="159">
        <v>44467326</v>
      </c>
      <c r="M45" s="159">
        <v>23953727</v>
      </c>
      <c r="N45" s="159">
        <v>106852672</v>
      </c>
      <c r="O45" s="159"/>
      <c r="P45" s="159"/>
      <c r="Q45" s="159"/>
      <c r="R45" s="159"/>
      <c r="S45" s="159"/>
      <c r="T45" s="159"/>
      <c r="U45" s="159"/>
      <c r="V45" s="159"/>
      <c r="W45" s="159">
        <v>186312269</v>
      </c>
      <c r="X45" s="159">
        <v>250196560</v>
      </c>
      <c r="Y45" s="159">
        <v>-63884291</v>
      </c>
      <c r="Z45" s="141">
        <v>-25.53</v>
      </c>
      <c r="AA45" s="157">
        <v>500393120</v>
      </c>
    </row>
    <row r="46" spans="1:27" ht="13.5">
      <c r="A46" s="138" t="s">
        <v>92</v>
      </c>
      <c r="B46" s="136"/>
      <c r="C46" s="155">
        <v>230615434</v>
      </c>
      <c r="D46" s="155"/>
      <c r="E46" s="156">
        <v>237191560</v>
      </c>
      <c r="F46" s="60">
        <v>237191560</v>
      </c>
      <c r="G46" s="60">
        <v>10699864</v>
      </c>
      <c r="H46" s="60">
        <v>10205443</v>
      </c>
      <c r="I46" s="60">
        <v>16539584</v>
      </c>
      <c r="J46" s="60">
        <v>37444891</v>
      </c>
      <c r="K46" s="60">
        <v>14088033</v>
      </c>
      <c r="L46" s="60">
        <v>19634854</v>
      </c>
      <c r="M46" s="60">
        <v>13263848</v>
      </c>
      <c r="N46" s="60">
        <v>46986735</v>
      </c>
      <c r="O46" s="60"/>
      <c r="P46" s="60"/>
      <c r="Q46" s="60"/>
      <c r="R46" s="60"/>
      <c r="S46" s="60"/>
      <c r="T46" s="60"/>
      <c r="U46" s="60"/>
      <c r="V46" s="60"/>
      <c r="W46" s="60">
        <v>84431626</v>
      </c>
      <c r="X46" s="60">
        <v>118595780</v>
      </c>
      <c r="Y46" s="60">
        <v>-34164154</v>
      </c>
      <c r="Z46" s="140">
        <v>-28.81</v>
      </c>
      <c r="AA46" s="155">
        <v>237191560</v>
      </c>
    </row>
    <row r="47" spans="1:27" ht="13.5">
      <c r="A47" s="135" t="s">
        <v>93</v>
      </c>
      <c r="B47" s="142" t="s">
        <v>94</v>
      </c>
      <c r="C47" s="153">
        <v>12444001</v>
      </c>
      <c r="D47" s="153"/>
      <c r="E47" s="154">
        <v>54333980</v>
      </c>
      <c r="F47" s="100">
        <v>54333980</v>
      </c>
      <c r="G47" s="100">
        <v>1087050</v>
      </c>
      <c r="H47" s="100">
        <v>358214</v>
      </c>
      <c r="I47" s="100">
        <v>1749095</v>
      </c>
      <c r="J47" s="100">
        <v>3194359</v>
      </c>
      <c r="K47" s="100">
        <v>1081479</v>
      </c>
      <c r="L47" s="100">
        <v>1008378</v>
      </c>
      <c r="M47" s="100">
        <v>560055</v>
      </c>
      <c r="N47" s="100">
        <v>2649912</v>
      </c>
      <c r="O47" s="100"/>
      <c r="P47" s="100"/>
      <c r="Q47" s="100"/>
      <c r="R47" s="100"/>
      <c r="S47" s="100"/>
      <c r="T47" s="100"/>
      <c r="U47" s="100"/>
      <c r="V47" s="100"/>
      <c r="W47" s="100">
        <v>5844271</v>
      </c>
      <c r="X47" s="100">
        <v>27166990</v>
      </c>
      <c r="Y47" s="100">
        <v>-21322719</v>
      </c>
      <c r="Z47" s="137">
        <v>-78.49</v>
      </c>
      <c r="AA47" s="153">
        <v>54333980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7307576437</v>
      </c>
      <c r="D48" s="168">
        <f>+D28+D32+D38+D42+D47</f>
        <v>0</v>
      </c>
      <c r="E48" s="169">
        <f t="shared" si="9"/>
        <v>7620912730</v>
      </c>
      <c r="F48" s="73">
        <f t="shared" si="9"/>
        <v>7620912730</v>
      </c>
      <c r="G48" s="73">
        <f t="shared" si="9"/>
        <v>611837946</v>
      </c>
      <c r="H48" s="73">
        <f t="shared" si="9"/>
        <v>375617449</v>
      </c>
      <c r="I48" s="73">
        <f t="shared" si="9"/>
        <v>659487280</v>
      </c>
      <c r="J48" s="73">
        <f t="shared" si="9"/>
        <v>1646942675</v>
      </c>
      <c r="K48" s="73">
        <f t="shared" si="9"/>
        <v>596152319</v>
      </c>
      <c r="L48" s="73">
        <f t="shared" si="9"/>
        <v>646343899</v>
      </c>
      <c r="M48" s="73">
        <f t="shared" si="9"/>
        <v>511310238</v>
      </c>
      <c r="N48" s="73">
        <f t="shared" si="9"/>
        <v>1753806456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3400749131</v>
      </c>
      <c r="X48" s="73">
        <f t="shared" si="9"/>
        <v>3810456365</v>
      </c>
      <c r="Y48" s="73">
        <f t="shared" si="9"/>
        <v>-409707234</v>
      </c>
      <c r="Z48" s="170">
        <f>+IF(X48&lt;&gt;0,+(Y48/X48)*100,0)</f>
        <v>-10.752182803174549</v>
      </c>
      <c r="AA48" s="168">
        <f>+AA28+AA32+AA38+AA42+AA47</f>
        <v>7620912730</v>
      </c>
    </row>
    <row r="49" spans="1:27" ht="13.5">
      <c r="A49" s="148" t="s">
        <v>49</v>
      </c>
      <c r="B49" s="149"/>
      <c r="C49" s="171">
        <f aca="true" t="shared" si="10" ref="C49:Y49">+C25-C48</f>
        <v>871902065</v>
      </c>
      <c r="D49" s="171">
        <f>+D25-D48</f>
        <v>0</v>
      </c>
      <c r="E49" s="172">
        <f t="shared" si="10"/>
        <v>488778680</v>
      </c>
      <c r="F49" s="173">
        <f t="shared" si="10"/>
        <v>488778680</v>
      </c>
      <c r="G49" s="173">
        <f t="shared" si="10"/>
        <v>195239860</v>
      </c>
      <c r="H49" s="173">
        <f t="shared" si="10"/>
        <v>261621644</v>
      </c>
      <c r="I49" s="173">
        <f t="shared" si="10"/>
        <v>-145034386</v>
      </c>
      <c r="J49" s="173">
        <f t="shared" si="10"/>
        <v>311827118</v>
      </c>
      <c r="K49" s="173">
        <f t="shared" si="10"/>
        <v>-61234442</v>
      </c>
      <c r="L49" s="173">
        <f t="shared" si="10"/>
        <v>36002791</v>
      </c>
      <c r="M49" s="173">
        <f t="shared" si="10"/>
        <v>377235390</v>
      </c>
      <c r="N49" s="173">
        <f t="shared" si="10"/>
        <v>352003739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663830857</v>
      </c>
      <c r="X49" s="173">
        <f>IF(F25=F48,0,X25-X48)</f>
        <v>244389340</v>
      </c>
      <c r="Y49" s="173">
        <f t="shared" si="10"/>
        <v>419441517</v>
      </c>
      <c r="Z49" s="174">
        <f>+IF(X49&lt;&gt;0,+(Y49/X49)*100,0)</f>
        <v>171.62840122241013</v>
      </c>
      <c r="AA49" s="171">
        <f>+AA25-AA48</f>
        <v>488778680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1109432768</v>
      </c>
      <c r="D5" s="155">
        <v>0</v>
      </c>
      <c r="E5" s="156">
        <v>1214336810</v>
      </c>
      <c r="F5" s="60">
        <v>1214336810</v>
      </c>
      <c r="G5" s="60">
        <v>108336603</v>
      </c>
      <c r="H5" s="60">
        <v>115166081</v>
      </c>
      <c r="I5" s="60">
        <v>78640059</v>
      </c>
      <c r="J5" s="60">
        <v>302142743</v>
      </c>
      <c r="K5" s="60">
        <v>101349811</v>
      </c>
      <c r="L5" s="60">
        <v>101569860</v>
      </c>
      <c r="M5" s="60">
        <v>100523176</v>
      </c>
      <c r="N5" s="60">
        <v>303442847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605585590</v>
      </c>
      <c r="X5" s="60">
        <v>607168405</v>
      </c>
      <c r="Y5" s="60">
        <v>-1582815</v>
      </c>
      <c r="Z5" s="140">
        <v>-0.26</v>
      </c>
      <c r="AA5" s="155">
        <v>1214336810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2854450114</v>
      </c>
      <c r="D7" s="155">
        <v>0</v>
      </c>
      <c r="E7" s="156">
        <v>3070366300</v>
      </c>
      <c r="F7" s="60">
        <v>3070366300</v>
      </c>
      <c r="G7" s="60">
        <v>266774432</v>
      </c>
      <c r="H7" s="60">
        <v>182752924</v>
      </c>
      <c r="I7" s="60">
        <v>261156662</v>
      </c>
      <c r="J7" s="60">
        <v>710684018</v>
      </c>
      <c r="K7" s="60">
        <v>215331741</v>
      </c>
      <c r="L7" s="60">
        <v>218800663</v>
      </c>
      <c r="M7" s="60">
        <v>218262130</v>
      </c>
      <c r="N7" s="60">
        <v>652394534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1363078552</v>
      </c>
      <c r="X7" s="60">
        <v>1535183150</v>
      </c>
      <c r="Y7" s="60">
        <v>-172104598</v>
      </c>
      <c r="Z7" s="140">
        <v>-11.21</v>
      </c>
      <c r="AA7" s="155">
        <v>3070366300</v>
      </c>
    </row>
    <row r="8" spans="1:27" ht="13.5">
      <c r="A8" s="183" t="s">
        <v>104</v>
      </c>
      <c r="B8" s="182"/>
      <c r="C8" s="155">
        <v>487363939</v>
      </c>
      <c r="D8" s="155">
        <v>0</v>
      </c>
      <c r="E8" s="156">
        <v>498413720</v>
      </c>
      <c r="F8" s="60">
        <v>498413720</v>
      </c>
      <c r="G8" s="60">
        <v>35173888</v>
      </c>
      <c r="H8" s="60">
        <v>46827824</v>
      </c>
      <c r="I8" s="60">
        <v>19506680</v>
      </c>
      <c r="J8" s="60">
        <v>101508392</v>
      </c>
      <c r="K8" s="60">
        <v>43987203</v>
      </c>
      <c r="L8" s="60">
        <v>52412177</v>
      </c>
      <c r="M8" s="60">
        <v>44331659</v>
      </c>
      <c r="N8" s="60">
        <v>140731039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242239431</v>
      </c>
      <c r="X8" s="60">
        <v>249206860</v>
      </c>
      <c r="Y8" s="60">
        <v>-6967429</v>
      </c>
      <c r="Z8" s="140">
        <v>-2.8</v>
      </c>
      <c r="AA8" s="155">
        <v>498413720</v>
      </c>
    </row>
    <row r="9" spans="1:27" ht="13.5">
      <c r="A9" s="183" t="s">
        <v>105</v>
      </c>
      <c r="B9" s="182"/>
      <c r="C9" s="155">
        <v>324547049</v>
      </c>
      <c r="D9" s="155">
        <v>0</v>
      </c>
      <c r="E9" s="156">
        <v>343381380</v>
      </c>
      <c r="F9" s="60">
        <v>343381380</v>
      </c>
      <c r="G9" s="60">
        <v>23777969</v>
      </c>
      <c r="H9" s="60">
        <v>31026689</v>
      </c>
      <c r="I9" s="60">
        <v>27016150</v>
      </c>
      <c r="J9" s="60">
        <v>81820808</v>
      </c>
      <c r="K9" s="60">
        <v>30404909</v>
      </c>
      <c r="L9" s="60">
        <v>16180754</v>
      </c>
      <c r="M9" s="60">
        <v>30987843</v>
      </c>
      <c r="N9" s="60">
        <v>77573506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159394314</v>
      </c>
      <c r="X9" s="60">
        <v>171690690</v>
      </c>
      <c r="Y9" s="60">
        <v>-12296376</v>
      </c>
      <c r="Z9" s="140">
        <v>-7.16</v>
      </c>
      <c r="AA9" s="155">
        <v>343381380</v>
      </c>
    </row>
    <row r="10" spans="1:27" ht="13.5">
      <c r="A10" s="183" t="s">
        <v>106</v>
      </c>
      <c r="B10" s="182"/>
      <c r="C10" s="155">
        <v>157526802</v>
      </c>
      <c r="D10" s="155">
        <v>0</v>
      </c>
      <c r="E10" s="156">
        <v>177066890</v>
      </c>
      <c r="F10" s="54">
        <v>177066890</v>
      </c>
      <c r="G10" s="54">
        <v>15119183</v>
      </c>
      <c r="H10" s="54">
        <v>15557742</v>
      </c>
      <c r="I10" s="54">
        <v>14760143</v>
      </c>
      <c r="J10" s="54">
        <v>45437068</v>
      </c>
      <c r="K10" s="54">
        <v>14953559</v>
      </c>
      <c r="L10" s="54">
        <v>30861977</v>
      </c>
      <c r="M10" s="54">
        <v>15091306</v>
      </c>
      <c r="N10" s="54">
        <v>60906842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106343910</v>
      </c>
      <c r="X10" s="54">
        <v>88533445</v>
      </c>
      <c r="Y10" s="54">
        <v>17810465</v>
      </c>
      <c r="Z10" s="184">
        <v>20.12</v>
      </c>
      <c r="AA10" s="130">
        <v>177066890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17592099</v>
      </c>
      <c r="D12" s="155">
        <v>0</v>
      </c>
      <c r="E12" s="156">
        <v>21460590</v>
      </c>
      <c r="F12" s="60">
        <v>21460590</v>
      </c>
      <c r="G12" s="60">
        <v>1522340</v>
      </c>
      <c r="H12" s="60">
        <v>1443630</v>
      </c>
      <c r="I12" s="60">
        <v>1799927</v>
      </c>
      <c r="J12" s="60">
        <v>4765897</v>
      </c>
      <c r="K12" s="60">
        <v>1631770</v>
      </c>
      <c r="L12" s="60">
        <v>1430383</v>
      </c>
      <c r="M12" s="60">
        <v>1359415</v>
      </c>
      <c r="N12" s="60">
        <v>4421568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9187465</v>
      </c>
      <c r="X12" s="60">
        <v>10730295</v>
      </c>
      <c r="Y12" s="60">
        <v>-1542830</v>
      </c>
      <c r="Z12" s="140">
        <v>-14.38</v>
      </c>
      <c r="AA12" s="155">
        <v>21460590</v>
      </c>
    </row>
    <row r="13" spans="1:27" ht="13.5">
      <c r="A13" s="181" t="s">
        <v>109</v>
      </c>
      <c r="B13" s="185"/>
      <c r="C13" s="155">
        <v>68223685</v>
      </c>
      <c r="D13" s="155">
        <v>0</v>
      </c>
      <c r="E13" s="156">
        <v>45740040</v>
      </c>
      <c r="F13" s="60">
        <v>45740040</v>
      </c>
      <c r="G13" s="60">
        <v>9215508</v>
      </c>
      <c r="H13" s="60">
        <v>5791051</v>
      </c>
      <c r="I13" s="60">
        <v>-3262152</v>
      </c>
      <c r="J13" s="60">
        <v>11744407</v>
      </c>
      <c r="K13" s="60">
        <v>6311711</v>
      </c>
      <c r="L13" s="60">
        <v>5300974</v>
      </c>
      <c r="M13" s="60">
        <v>2936615</v>
      </c>
      <c r="N13" s="60">
        <v>14549300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26293707</v>
      </c>
      <c r="X13" s="60">
        <v>22870020</v>
      </c>
      <c r="Y13" s="60">
        <v>3423687</v>
      </c>
      <c r="Z13" s="140">
        <v>14.97</v>
      </c>
      <c r="AA13" s="155">
        <v>45740040</v>
      </c>
    </row>
    <row r="14" spans="1:27" ht="13.5">
      <c r="A14" s="181" t="s">
        <v>110</v>
      </c>
      <c r="B14" s="185"/>
      <c r="C14" s="155">
        <v>174201359</v>
      </c>
      <c r="D14" s="155">
        <v>0</v>
      </c>
      <c r="E14" s="156">
        <v>171724420</v>
      </c>
      <c r="F14" s="60">
        <v>171724420</v>
      </c>
      <c r="G14" s="60">
        <v>15944325</v>
      </c>
      <c r="H14" s="60">
        <v>16844768</v>
      </c>
      <c r="I14" s="60">
        <v>17730889</v>
      </c>
      <c r="J14" s="60">
        <v>50519982</v>
      </c>
      <c r="K14" s="60">
        <v>10518901</v>
      </c>
      <c r="L14" s="60">
        <v>17674280</v>
      </c>
      <c r="M14" s="60">
        <v>26445777</v>
      </c>
      <c r="N14" s="60">
        <v>54638958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105158940</v>
      </c>
      <c r="X14" s="60">
        <v>85862210</v>
      </c>
      <c r="Y14" s="60">
        <v>19296730</v>
      </c>
      <c r="Z14" s="140">
        <v>22.47</v>
      </c>
      <c r="AA14" s="155">
        <v>171724420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23084949</v>
      </c>
      <c r="D16" s="155">
        <v>0</v>
      </c>
      <c r="E16" s="156">
        <v>34808730</v>
      </c>
      <c r="F16" s="60">
        <v>34808730</v>
      </c>
      <c r="G16" s="60">
        <v>1717909</v>
      </c>
      <c r="H16" s="60">
        <v>2193907</v>
      </c>
      <c r="I16" s="60">
        <v>768917</v>
      </c>
      <c r="J16" s="60">
        <v>4680733</v>
      </c>
      <c r="K16" s="60">
        <v>1706325</v>
      </c>
      <c r="L16" s="60">
        <v>1330131</v>
      </c>
      <c r="M16" s="60">
        <v>-4481353</v>
      </c>
      <c r="N16" s="60">
        <v>-1444897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3235836</v>
      </c>
      <c r="X16" s="60">
        <v>17404365</v>
      </c>
      <c r="Y16" s="60">
        <v>-14168529</v>
      </c>
      <c r="Z16" s="140">
        <v>-81.41</v>
      </c>
      <c r="AA16" s="155">
        <v>34808730</v>
      </c>
    </row>
    <row r="17" spans="1:27" ht="13.5">
      <c r="A17" s="181" t="s">
        <v>113</v>
      </c>
      <c r="B17" s="185"/>
      <c r="C17" s="155">
        <v>10262803</v>
      </c>
      <c r="D17" s="155">
        <v>0</v>
      </c>
      <c r="E17" s="156">
        <v>10394240</v>
      </c>
      <c r="F17" s="60">
        <v>10394240</v>
      </c>
      <c r="G17" s="60">
        <v>685260</v>
      </c>
      <c r="H17" s="60">
        <v>748771</v>
      </c>
      <c r="I17" s="60">
        <v>345268</v>
      </c>
      <c r="J17" s="60">
        <v>1779299</v>
      </c>
      <c r="K17" s="60">
        <v>1117338</v>
      </c>
      <c r="L17" s="60">
        <v>833398</v>
      </c>
      <c r="M17" s="60">
        <v>715962</v>
      </c>
      <c r="N17" s="60">
        <v>2666698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4445997</v>
      </c>
      <c r="X17" s="60">
        <v>5197120</v>
      </c>
      <c r="Y17" s="60">
        <v>-751123</v>
      </c>
      <c r="Z17" s="140">
        <v>-14.45</v>
      </c>
      <c r="AA17" s="155">
        <v>10394240</v>
      </c>
    </row>
    <row r="18" spans="1:27" ht="13.5">
      <c r="A18" s="183" t="s">
        <v>114</v>
      </c>
      <c r="B18" s="182"/>
      <c r="C18" s="155">
        <v>1908521</v>
      </c>
      <c r="D18" s="155">
        <v>0</v>
      </c>
      <c r="E18" s="156">
        <v>1484000</v>
      </c>
      <c r="F18" s="60">
        <v>1484000</v>
      </c>
      <c r="G18" s="60">
        <v>166118</v>
      </c>
      <c r="H18" s="60">
        <v>166569</v>
      </c>
      <c r="I18" s="60">
        <v>169547</v>
      </c>
      <c r="J18" s="60">
        <v>502234</v>
      </c>
      <c r="K18" s="60">
        <v>171441</v>
      </c>
      <c r="L18" s="60">
        <v>173167</v>
      </c>
      <c r="M18" s="60">
        <v>175698</v>
      </c>
      <c r="N18" s="60">
        <v>520306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1022540</v>
      </c>
      <c r="X18" s="60">
        <v>742000</v>
      </c>
      <c r="Y18" s="60">
        <v>280540</v>
      </c>
      <c r="Z18" s="140">
        <v>37.81</v>
      </c>
      <c r="AA18" s="155">
        <v>1484000</v>
      </c>
    </row>
    <row r="19" spans="1:27" ht="13.5">
      <c r="A19" s="181" t="s">
        <v>34</v>
      </c>
      <c r="B19" s="185"/>
      <c r="C19" s="155">
        <v>1278013839</v>
      </c>
      <c r="D19" s="155">
        <v>0</v>
      </c>
      <c r="E19" s="156">
        <v>1119572470</v>
      </c>
      <c r="F19" s="60">
        <v>1119572470</v>
      </c>
      <c r="G19" s="60">
        <v>325014977</v>
      </c>
      <c r="H19" s="60">
        <v>14941722</v>
      </c>
      <c r="I19" s="60">
        <v>46028309</v>
      </c>
      <c r="J19" s="60">
        <v>385985008</v>
      </c>
      <c r="K19" s="60">
        <v>22140265</v>
      </c>
      <c r="L19" s="60">
        <v>30932909</v>
      </c>
      <c r="M19" s="60">
        <v>427659146</v>
      </c>
      <c r="N19" s="60">
        <v>480732320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866717328</v>
      </c>
      <c r="X19" s="60">
        <v>559786235</v>
      </c>
      <c r="Y19" s="60">
        <v>306931093</v>
      </c>
      <c r="Z19" s="140">
        <v>54.83</v>
      </c>
      <c r="AA19" s="155">
        <v>1119572470</v>
      </c>
    </row>
    <row r="20" spans="1:27" ht="13.5">
      <c r="A20" s="181" t="s">
        <v>35</v>
      </c>
      <c r="B20" s="185"/>
      <c r="C20" s="155">
        <v>777540440</v>
      </c>
      <c r="D20" s="155">
        <v>0</v>
      </c>
      <c r="E20" s="156">
        <v>691129530</v>
      </c>
      <c r="F20" s="54">
        <v>691129530</v>
      </c>
      <c r="G20" s="54">
        <v>-122122</v>
      </c>
      <c r="H20" s="54">
        <v>160505872</v>
      </c>
      <c r="I20" s="54">
        <v>10380502</v>
      </c>
      <c r="J20" s="54">
        <v>170764252</v>
      </c>
      <c r="K20" s="54">
        <v>19670953</v>
      </c>
      <c r="L20" s="54">
        <v>16561484</v>
      </c>
      <c r="M20" s="54">
        <v>24538254</v>
      </c>
      <c r="N20" s="54">
        <v>60770691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231534943</v>
      </c>
      <c r="X20" s="54">
        <v>345564765</v>
      </c>
      <c r="Y20" s="54">
        <v>-114029822</v>
      </c>
      <c r="Z20" s="184">
        <v>-33</v>
      </c>
      <c r="AA20" s="130">
        <v>691129530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10849</v>
      </c>
      <c r="J21" s="60">
        <v>10849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10849</v>
      </c>
      <c r="X21" s="60">
        <v>0</v>
      </c>
      <c r="Y21" s="60">
        <v>10849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7284148367</v>
      </c>
      <c r="D22" s="188">
        <f>SUM(D5:D21)</f>
        <v>0</v>
      </c>
      <c r="E22" s="189">
        <f t="shared" si="0"/>
        <v>7399879120</v>
      </c>
      <c r="F22" s="190">
        <f t="shared" si="0"/>
        <v>7399879120</v>
      </c>
      <c r="G22" s="190">
        <f t="shared" si="0"/>
        <v>803326390</v>
      </c>
      <c r="H22" s="190">
        <f t="shared" si="0"/>
        <v>593967550</v>
      </c>
      <c r="I22" s="190">
        <f t="shared" si="0"/>
        <v>475051750</v>
      </c>
      <c r="J22" s="190">
        <f t="shared" si="0"/>
        <v>1872345690</v>
      </c>
      <c r="K22" s="190">
        <f t="shared" si="0"/>
        <v>469295927</v>
      </c>
      <c r="L22" s="190">
        <f t="shared" si="0"/>
        <v>494062157</v>
      </c>
      <c r="M22" s="190">
        <f t="shared" si="0"/>
        <v>888545628</v>
      </c>
      <c r="N22" s="190">
        <f t="shared" si="0"/>
        <v>1851903712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3724249402</v>
      </c>
      <c r="X22" s="190">
        <f t="shared" si="0"/>
        <v>3699939560</v>
      </c>
      <c r="Y22" s="190">
        <f t="shared" si="0"/>
        <v>24309842</v>
      </c>
      <c r="Z22" s="191">
        <f>+IF(X22&lt;&gt;0,+(Y22/X22)*100,0)</f>
        <v>0.6570334894875959</v>
      </c>
      <c r="AA22" s="188">
        <f>SUM(AA5:AA21)</f>
        <v>7399879120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1720677221</v>
      </c>
      <c r="D25" s="155">
        <v>0</v>
      </c>
      <c r="E25" s="156">
        <v>1972548120</v>
      </c>
      <c r="F25" s="60">
        <v>1972548120</v>
      </c>
      <c r="G25" s="60">
        <v>142201704</v>
      </c>
      <c r="H25" s="60">
        <v>144821247</v>
      </c>
      <c r="I25" s="60">
        <v>146822332</v>
      </c>
      <c r="J25" s="60">
        <v>433845283</v>
      </c>
      <c r="K25" s="60">
        <v>150087100</v>
      </c>
      <c r="L25" s="60">
        <v>206862767</v>
      </c>
      <c r="M25" s="60">
        <v>133261642</v>
      </c>
      <c r="N25" s="60">
        <v>490211509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924056792</v>
      </c>
      <c r="X25" s="60">
        <v>986274060</v>
      </c>
      <c r="Y25" s="60">
        <v>-62217268</v>
      </c>
      <c r="Z25" s="140">
        <v>-6.31</v>
      </c>
      <c r="AA25" s="155">
        <v>1972548120</v>
      </c>
    </row>
    <row r="26" spans="1:27" ht="13.5">
      <c r="A26" s="183" t="s">
        <v>38</v>
      </c>
      <c r="B26" s="182"/>
      <c r="C26" s="155">
        <v>53194424</v>
      </c>
      <c r="D26" s="155">
        <v>0</v>
      </c>
      <c r="E26" s="156">
        <v>57199290</v>
      </c>
      <c r="F26" s="60">
        <v>57199290</v>
      </c>
      <c r="G26" s="60">
        <v>4402273</v>
      </c>
      <c r="H26" s="60">
        <v>4436899</v>
      </c>
      <c r="I26" s="60">
        <v>4296756</v>
      </c>
      <c r="J26" s="60">
        <v>13135928</v>
      </c>
      <c r="K26" s="60">
        <v>4334803</v>
      </c>
      <c r="L26" s="60">
        <v>4335102</v>
      </c>
      <c r="M26" s="60">
        <v>4251057</v>
      </c>
      <c r="N26" s="60">
        <v>12920962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26056890</v>
      </c>
      <c r="X26" s="60">
        <v>28599645</v>
      </c>
      <c r="Y26" s="60">
        <v>-2542755</v>
      </c>
      <c r="Z26" s="140">
        <v>-8.89</v>
      </c>
      <c r="AA26" s="155">
        <v>57199290</v>
      </c>
    </row>
    <row r="27" spans="1:27" ht="13.5">
      <c r="A27" s="183" t="s">
        <v>118</v>
      </c>
      <c r="B27" s="182"/>
      <c r="C27" s="155">
        <v>404278219</v>
      </c>
      <c r="D27" s="155">
        <v>0</v>
      </c>
      <c r="E27" s="156">
        <v>318213910</v>
      </c>
      <c r="F27" s="60">
        <v>318213910</v>
      </c>
      <c r="G27" s="60">
        <v>0</v>
      </c>
      <c r="H27" s="60">
        <v>8230949</v>
      </c>
      <c r="I27" s="60">
        <v>5125167</v>
      </c>
      <c r="J27" s="60">
        <v>13356116</v>
      </c>
      <c r="K27" s="60">
        <v>22125202</v>
      </c>
      <c r="L27" s="60">
        <v>13683218</v>
      </c>
      <c r="M27" s="60">
        <v>5397370</v>
      </c>
      <c r="N27" s="60">
        <v>41205790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54561906</v>
      </c>
      <c r="X27" s="60">
        <v>159106955</v>
      </c>
      <c r="Y27" s="60">
        <v>-104545049</v>
      </c>
      <c r="Z27" s="140">
        <v>-65.71</v>
      </c>
      <c r="AA27" s="155">
        <v>318213910</v>
      </c>
    </row>
    <row r="28" spans="1:27" ht="13.5">
      <c r="A28" s="183" t="s">
        <v>39</v>
      </c>
      <c r="B28" s="182"/>
      <c r="C28" s="155">
        <v>709813638</v>
      </c>
      <c r="D28" s="155">
        <v>0</v>
      </c>
      <c r="E28" s="156">
        <v>885807300</v>
      </c>
      <c r="F28" s="60">
        <v>885807300</v>
      </c>
      <c r="G28" s="60">
        <v>73832040</v>
      </c>
      <c r="H28" s="60">
        <v>73831518</v>
      </c>
      <c r="I28" s="60">
        <v>73829598</v>
      </c>
      <c r="J28" s="60">
        <v>221493156</v>
      </c>
      <c r="K28" s="60">
        <v>73831276</v>
      </c>
      <c r="L28" s="60">
        <v>73828475</v>
      </c>
      <c r="M28" s="60">
        <v>73829475</v>
      </c>
      <c r="N28" s="60">
        <v>221489226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442982382</v>
      </c>
      <c r="X28" s="60">
        <v>442903650</v>
      </c>
      <c r="Y28" s="60">
        <v>78732</v>
      </c>
      <c r="Z28" s="140">
        <v>0.02</v>
      </c>
      <c r="AA28" s="155">
        <v>885807300</v>
      </c>
    </row>
    <row r="29" spans="1:27" ht="13.5">
      <c r="A29" s="183" t="s">
        <v>40</v>
      </c>
      <c r="B29" s="182"/>
      <c r="C29" s="155">
        <v>201382180</v>
      </c>
      <c r="D29" s="155">
        <v>0</v>
      </c>
      <c r="E29" s="156">
        <v>190534160</v>
      </c>
      <c r="F29" s="60">
        <v>190534160</v>
      </c>
      <c r="G29" s="60">
        <v>38686871</v>
      </c>
      <c r="H29" s="60">
        <v>-13467604</v>
      </c>
      <c r="I29" s="60">
        <v>-8938910</v>
      </c>
      <c r="J29" s="60">
        <v>16280357</v>
      </c>
      <c r="K29" s="60">
        <v>16602</v>
      </c>
      <c r="L29" s="60">
        <v>23641508</v>
      </c>
      <c r="M29" s="60">
        <v>8351786</v>
      </c>
      <c r="N29" s="60">
        <v>32009896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48290253</v>
      </c>
      <c r="X29" s="60">
        <v>95267080</v>
      </c>
      <c r="Y29" s="60">
        <v>-46976827</v>
      </c>
      <c r="Z29" s="140">
        <v>-49.31</v>
      </c>
      <c r="AA29" s="155">
        <v>190534160</v>
      </c>
    </row>
    <row r="30" spans="1:27" ht="13.5">
      <c r="A30" s="183" t="s">
        <v>119</v>
      </c>
      <c r="B30" s="182"/>
      <c r="C30" s="155">
        <v>2178208649</v>
      </c>
      <c r="D30" s="155">
        <v>0</v>
      </c>
      <c r="E30" s="156">
        <v>2292123340</v>
      </c>
      <c r="F30" s="60">
        <v>2292123340</v>
      </c>
      <c r="G30" s="60">
        <v>250508639</v>
      </c>
      <c r="H30" s="60">
        <v>31307949</v>
      </c>
      <c r="I30" s="60">
        <v>262009505</v>
      </c>
      <c r="J30" s="60">
        <v>543826093</v>
      </c>
      <c r="K30" s="60">
        <v>157176267</v>
      </c>
      <c r="L30" s="60">
        <v>160329273</v>
      </c>
      <c r="M30" s="60">
        <v>159845989</v>
      </c>
      <c r="N30" s="60">
        <v>477351529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1021177622</v>
      </c>
      <c r="X30" s="60">
        <v>1146061670</v>
      </c>
      <c r="Y30" s="60">
        <v>-124884048</v>
      </c>
      <c r="Z30" s="140">
        <v>-10.9</v>
      </c>
      <c r="AA30" s="155">
        <v>2292123340</v>
      </c>
    </row>
    <row r="31" spans="1:27" ht="13.5">
      <c r="A31" s="183" t="s">
        <v>120</v>
      </c>
      <c r="B31" s="182"/>
      <c r="C31" s="155">
        <v>483074821</v>
      </c>
      <c r="D31" s="155">
        <v>0</v>
      </c>
      <c r="E31" s="156">
        <v>537635270</v>
      </c>
      <c r="F31" s="60">
        <v>537635270</v>
      </c>
      <c r="G31" s="60">
        <v>6331559</v>
      </c>
      <c r="H31" s="60">
        <v>17108421</v>
      </c>
      <c r="I31" s="60">
        <v>35642580</v>
      </c>
      <c r="J31" s="60">
        <v>59082560</v>
      </c>
      <c r="K31" s="60">
        <v>52451535</v>
      </c>
      <c r="L31" s="60">
        <v>36756724</v>
      </c>
      <c r="M31" s="60">
        <v>19798322</v>
      </c>
      <c r="N31" s="60">
        <v>109006581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168089141</v>
      </c>
      <c r="X31" s="60">
        <v>268817635</v>
      </c>
      <c r="Y31" s="60">
        <v>-100728494</v>
      </c>
      <c r="Z31" s="140">
        <v>-37.47</v>
      </c>
      <c r="AA31" s="155">
        <v>537635270</v>
      </c>
    </row>
    <row r="32" spans="1:27" ht="13.5">
      <c r="A32" s="183" t="s">
        <v>121</v>
      </c>
      <c r="B32" s="182"/>
      <c r="C32" s="155">
        <v>370834567</v>
      </c>
      <c r="D32" s="155">
        <v>0</v>
      </c>
      <c r="E32" s="156">
        <v>326624690</v>
      </c>
      <c r="F32" s="60">
        <v>326624690</v>
      </c>
      <c r="G32" s="60">
        <v>20025125</v>
      </c>
      <c r="H32" s="60">
        <v>27347260</v>
      </c>
      <c r="I32" s="60">
        <v>41246459</v>
      </c>
      <c r="J32" s="60">
        <v>88618844</v>
      </c>
      <c r="K32" s="60">
        <v>38403433</v>
      </c>
      <c r="L32" s="60">
        <v>19507214</v>
      </c>
      <c r="M32" s="60">
        <v>8151201</v>
      </c>
      <c r="N32" s="60">
        <v>66061848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154680692</v>
      </c>
      <c r="X32" s="60">
        <v>163312345</v>
      </c>
      <c r="Y32" s="60">
        <v>-8631653</v>
      </c>
      <c r="Z32" s="140">
        <v>-5.29</v>
      </c>
      <c r="AA32" s="155">
        <v>326624690</v>
      </c>
    </row>
    <row r="33" spans="1:27" ht="13.5">
      <c r="A33" s="183" t="s">
        <v>42</v>
      </c>
      <c r="B33" s="182"/>
      <c r="C33" s="155">
        <v>296595313</v>
      </c>
      <c r="D33" s="155">
        <v>0</v>
      </c>
      <c r="E33" s="156">
        <v>340519940</v>
      </c>
      <c r="F33" s="60">
        <v>340519940</v>
      </c>
      <c r="G33" s="60">
        <v>22384431</v>
      </c>
      <c r="H33" s="60">
        <v>24079956</v>
      </c>
      <c r="I33" s="60">
        <v>28213795</v>
      </c>
      <c r="J33" s="60">
        <v>74678182</v>
      </c>
      <c r="K33" s="60">
        <v>33035226</v>
      </c>
      <c r="L33" s="60">
        <v>25510034</v>
      </c>
      <c r="M33" s="60">
        <v>24738367</v>
      </c>
      <c r="N33" s="60">
        <v>83283627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157961809</v>
      </c>
      <c r="X33" s="60">
        <v>170259970</v>
      </c>
      <c r="Y33" s="60">
        <v>-12298161</v>
      </c>
      <c r="Z33" s="140">
        <v>-7.22</v>
      </c>
      <c r="AA33" s="155">
        <v>340519940</v>
      </c>
    </row>
    <row r="34" spans="1:27" ht="13.5">
      <c r="A34" s="183" t="s">
        <v>43</v>
      </c>
      <c r="B34" s="182"/>
      <c r="C34" s="155">
        <v>794678068</v>
      </c>
      <c r="D34" s="155">
        <v>0</v>
      </c>
      <c r="E34" s="156">
        <v>699706710</v>
      </c>
      <c r="F34" s="60">
        <v>699706710</v>
      </c>
      <c r="G34" s="60">
        <v>53465304</v>
      </c>
      <c r="H34" s="60">
        <v>57920854</v>
      </c>
      <c r="I34" s="60">
        <v>71239998</v>
      </c>
      <c r="J34" s="60">
        <v>182626156</v>
      </c>
      <c r="K34" s="60">
        <v>64690875</v>
      </c>
      <c r="L34" s="60">
        <v>81889584</v>
      </c>
      <c r="M34" s="60">
        <v>73685029</v>
      </c>
      <c r="N34" s="60">
        <v>220265488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402891644</v>
      </c>
      <c r="X34" s="60">
        <v>349853355</v>
      </c>
      <c r="Y34" s="60">
        <v>53038289</v>
      </c>
      <c r="Z34" s="140">
        <v>15.16</v>
      </c>
      <c r="AA34" s="155">
        <v>699706710</v>
      </c>
    </row>
    <row r="35" spans="1:27" ht="13.5">
      <c r="A35" s="181" t="s">
        <v>122</v>
      </c>
      <c r="B35" s="185"/>
      <c r="C35" s="155">
        <v>94839337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7307576437</v>
      </c>
      <c r="D36" s="188">
        <f>SUM(D25:D35)</f>
        <v>0</v>
      </c>
      <c r="E36" s="189">
        <f t="shared" si="1"/>
        <v>7620912730</v>
      </c>
      <c r="F36" s="190">
        <f t="shared" si="1"/>
        <v>7620912730</v>
      </c>
      <c r="G36" s="190">
        <f t="shared" si="1"/>
        <v>611837946</v>
      </c>
      <c r="H36" s="190">
        <f t="shared" si="1"/>
        <v>375617449</v>
      </c>
      <c r="I36" s="190">
        <f t="shared" si="1"/>
        <v>659487280</v>
      </c>
      <c r="J36" s="190">
        <f t="shared" si="1"/>
        <v>1646942675</v>
      </c>
      <c r="K36" s="190">
        <f t="shared" si="1"/>
        <v>596152319</v>
      </c>
      <c r="L36" s="190">
        <f t="shared" si="1"/>
        <v>646343899</v>
      </c>
      <c r="M36" s="190">
        <f t="shared" si="1"/>
        <v>511310238</v>
      </c>
      <c r="N36" s="190">
        <f t="shared" si="1"/>
        <v>1753806456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3400749131</v>
      </c>
      <c r="X36" s="190">
        <f t="shared" si="1"/>
        <v>3810456365</v>
      </c>
      <c r="Y36" s="190">
        <f t="shared" si="1"/>
        <v>-409707234</v>
      </c>
      <c r="Z36" s="191">
        <f>+IF(X36&lt;&gt;0,+(Y36/X36)*100,0)</f>
        <v>-10.752182803174549</v>
      </c>
      <c r="AA36" s="188">
        <f>SUM(AA25:AA35)</f>
        <v>7620912730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-23428070</v>
      </c>
      <c r="D38" s="199">
        <f>+D22-D36</f>
        <v>0</v>
      </c>
      <c r="E38" s="200">
        <f t="shared" si="2"/>
        <v>-221033610</v>
      </c>
      <c r="F38" s="106">
        <f t="shared" si="2"/>
        <v>-221033610</v>
      </c>
      <c r="G38" s="106">
        <f t="shared" si="2"/>
        <v>191488444</v>
      </c>
      <c r="H38" s="106">
        <f t="shared" si="2"/>
        <v>218350101</v>
      </c>
      <c r="I38" s="106">
        <f t="shared" si="2"/>
        <v>-184435530</v>
      </c>
      <c r="J38" s="106">
        <f t="shared" si="2"/>
        <v>225403015</v>
      </c>
      <c r="K38" s="106">
        <f t="shared" si="2"/>
        <v>-126856392</v>
      </c>
      <c r="L38" s="106">
        <f t="shared" si="2"/>
        <v>-152281742</v>
      </c>
      <c r="M38" s="106">
        <f t="shared" si="2"/>
        <v>377235390</v>
      </c>
      <c r="N38" s="106">
        <f t="shared" si="2"/>
        <v>98097256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323500271</v>
      </c>
      <c r="X38" s="106">
        <f>IF(F22=F36,0,X22-X36)</f>
        <v>-110516805</v>
      </c>
      <c r="Y38" s="106">
        <f t="shared" si="2"/>
        <v>434017076</v>
      </c>
      <c r="Z38" s="201">
        <f>+IF(X38&lt;&gt;0,+(Y38/X38)*100,0)</f>
        <v>-392.71590958497217</v>
      </c>
      <c r="AA38" s="199">
        <f>+AA22-AA36</f>
        <v>-221033610</v>
      </c>
    </row>
    <row r="39" spans="1:27" ht="13.5">
      <c r="A39" s="181" t="s">
        <v>46</v>
      </c>
      <c r="B39" s="185"/>
      <c r="C39" s="155">
        <v>895330135</v>
      </c>
      <c r="D39" s="155">
        <v>0</v>
      </c>
      <c r="E39" s="156">
        <v>709812290</v>
      </c>
      <c r="F39" s="60">
        <v>709812290</v>
      </c>
      <c r="G39" s="60">
        <v>3751416</v>
      </c>
      <c r="H39" s="60">
        <v>43271543</v>
      </c>
      <c r="I39" s="60">
        <v>39401144</v>
      </c>
      <c r="J39" s="60">
        <v>86424103</v>
      </c>
      <c r="K39" s="60">
        <v>65621950</v>
      </c>
      <c r="L39" s="60">
        <v>188284533</v>
      </c>
      <c r="M39" s="60">
        <v>0</v>
      </c>
      <c r="N39" s="60">
        <v>253906483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340330586</v>
      </c>
      <c r="X39" s="60">
        <v>354906145</v>
      </c>
      <c r="Y39" s="60">
        <v>-14575559</v>
      </c>
      <c r="Z39" s="140">
        <v>-4.11</v>
      </c>
      <c r="AA39" s="155">
        <v>709812290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871902065</v>
      </c>
      <c r="D42" s="206">
        <f>SUM(D38:D41)</f>
        <v>0</v>
      </c>
      <c r="E42" s="207">
        <f t="shared" si="3"/>
        <v>488778680</v>
      </c>
      <c r="F42" s="88">
        <f t="shared" si="3"/>
        <v>488778680</v>
      </c>
      <c r="G42" s="88">
        <f t="shared" si="3"/>
        <v>195239860</v>
      </c>
      <c r="H42" s="88">
        <f t="shared" si="3"/>
        <v>261621644</v>
      </c>
      <c r="I42" s="88">
        <f t="shared" si="3"/>
        <v>-145034386</v>
      </c>
      <c r="J42" s="88">
        <f t="shared" si="3"/>
        <v>311827118</v>
      </c>
      <c r="K42" s="88">
        <f t="shared" si="3"/>
        <v>-61234442</v>
      </c>
      <c r="L42" s="88">
        <f t="shared" si="3"/>
        <v>36002791</v>
      </c>
      <c r="M42" s="88">
        <f t="shared" si="3"/>
        <v>377235390</v>
      </c>
      <c r="N42" s="88">
        <f t="shared" si="3"/>
        <v>352003739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663830857</v>
      </c>
      <c r="X42" s="88">
        <f t="shared" si="3"/>
        <v>244389340</v>
      </c>
      <c r="Y42" s="88">
        <f t="shared" si="3"/>
        <v>419441517</v>
      </c>
      <c r="Z42" s="208">
        <f>+IF(X42&lt;&gt;0,+(Y42/X42)*100,0)</f>
        <v>171.62840122241013</v>
      </c>
      <c r="AA42" s="206">
        <f>SUM(AA38:AA41)</f>
        <v>488778680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871902065</v>
      </c>
      <c r="D44" s="210">
        <f>+D42-D43</f>
        <v>0</v>
      </c>
      <c r="E44" s="211">
        <f t="shared" si="4"/>
        <v>488778680</v>
      </c>
      <c r="F44" s="77">
        <f t="shared" si="4"/>
        <v>488778680</v>
      </c>
      <c r="G44" s="77">
        <f t="shared" si="4"/>
        <v>195239860</v>
      </c>
      <c r="H44" s="77">
        <f t="shared" si="4"/>
        <v>261621644</v>
      </c>
      <c r="I44" s="77">
        <f t="shared" si="4"/>
        <v>-145034386</v>
      </c>
      <c r="J44" s="77">
        <f t="shared" si="4"/>
        <v>311827118</v>
      </c>
      <c r="K44" s="77">
        <f t="shared" si="4"/>
        <v>-61234442</v>
      </c>
      <c r="L44" s="77">
        <f t="shared" si="4"/>
        <v>36002791</v>
      </c>
      <c r="M44" s="77">
        <f t="shared" si="4"/>
        <v>377235390</v>
      </c>
      <c r="N44" s="77">
        <f t="shared" si="4"/>
        <v>352003739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663830857</v>
      </c>
      <c r="X44" s="77">
        <f t="shared" si="4"/>
        <v>244389340</v>
      </c>
      <c r="Y44" s="77">
        <f t="shared" si="4"/>
        <v>419441517</v>
      </c>
      <c r="Z44" s="212">
        <f>+IF(X44&lt;&gt;0,+(Y44/X44)*100,0)</f>
        <v>171.62840122241013</v>
      </c>
      <c r="AA44" s="210">
        <f>+AA42-AA43</f>
        <v>488778680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871902065</v>
      </c>
      <c r="D46" s="206">
        <f>SUM(D44:D45)</f>
        <v>0</v>
      </c>
      <c r="E46" s="207">
        <f t="shared" si="5"/>
        <v>488778680</v>
      </c>
      <c r="F46" s="88">
        <f t="shared" si="5"/>
        <v>488778680</v>
      </c>
      <c r="G46" s="88">
        <f t="shared" si="5"/>
        <v>195239860</v>
      </c>
      <c r="H46" s="88">
        <f t="shared" si="5"/>
        <v>261621644</v>
      </c>
      <c r="I46" s="88">
        <f t="shared" si="5"/>
        <v>-145034386</v>
      </c>
      <c r="J46" s="88">
        <f t="shared" si="5"/>
        <v>311827118</v>
      </c>
      <c r="K46" s="88">
        <f t="shared" si="5"/>
        <v>-61234442</v>
      </c>
      <c r="L46" s="88">
        <f t="shared" si="5"/>
        <v>36002791</v>
      </c>
      <c r="M46" s="88">
        <f t="shared" si="5"/>
        <v>377235390</v>
      </c>
      <c r="N46" s="88">
        <f t="shared" si="5"/>
        <v>352003739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663830857</v>
      </c>
      <c r="X46" s="88">
        <f t="shared" si="5"/>
        <v>244389340</v>
      </c>
      <c r="Y46" s="88">
        <f t="shared" si="5"/>
        <v>419441517</v>
      </c>
      <c r="Z46" s="208">
        <f>+IF(X46&lt;&gt;0,+(Y46/X46)*100,0)</f>
        <v>171.62840122241013</v>
      </c>
      <c r="AA46" s="206">
        <f>SUM(AA44:AA45)</f>
        <v>488778680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871902065</v>
      </c>
      <c r="D48" s="217">
        <f>SUM(D46:D47)</f>
        <v>0</v>
      </c>
      <c r="E48" s="218">
        <f t="shared" si="6"/>
        <v>488778680</v>
      </c>
      <c r="F48" s="219">
        <f t="shared" si="6"/>
        <v>488778680</v>
      </c>
      <c r="G48" s="219">
        <f t="shared" si="6"/>
        <v>195239860</v>
      </c>
      <c r="H48" s="220">
        <f t="shared" si="6"/>
        <v>261621644</v>
      </c>
      <c r="I48" s="220">
        <f t="shared" si="6"/>
        <v>-145034386</v>
      </c>
      <c r="J48" s="220">
        <f t="shared" si="6"/>
        <v>311827118</v>
      </c>
      <c r="K48" s="220">
        <f t="shared" si="6"/>
        <v>-61234442</v>
      </c>
      <c r="L48" s="220">
        <f t="shared" si="6"/>
        <v>36002791</v>
      </c>
      <c r="M48" s="219">
        <f t="shared" si="6"/>
        <v>377235390</v>
      </c>
      <c r="N48" s="219">
        <f t="shared" si="6"/>
        <v>352003739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663830857</v>
      </c>
      <c r="X48" s="220">
        <f t="shared" si="6"/>
        <v>244389340</v>
      </c>
      <c r="Y48" s="220">
        <f t="shared" si="6"/>
        <v>419441517</v>
      </c>
      <c r="Z48" s="221">
        <f>+IF(X48&lt;&gt;0,+(Y48/X48)*100,0)</f>
        <v>171.62840122241013</v>
      </c>
      <c r="AA48" s="222">
        <f>SUM(AA46:AA47)</f>
        <v>488778680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42097447</v>
      </c>
      <c r="D5" s="153">
        <f>SUM(D6:D8)</f>
        <v>0</v>
      </c>
      <c r="E5" s="154">
        <f t="shared" si="0"/>
        <v>54300000</v>
      </c>
      <c r="F5" s="100">
        <f t="shared" si="0"/>
        <v>54300000</v>
      </c>
      <c r="G5" s="100">
        <f t="shared" si="0"/>
        <v>55987</v>
      </c>
      <c r="H5" s="100">
        <f t="shared" si="0"/>
        <v>4583008</v>
      </c>
      <c r="I5" s="100">
        <f t="shared" si="0"/>
        <v>-4043040</v>
      </c>
      <c r="J5" s="100">
        <f t="shared" si="0"/>
        <v>595955</v>
      </c>
      <c r="K5" s="100">
        <f t="shared" si="0"/>
        <v>10133022</v>
      </c>
      <c r="L5" s="100">
        <f t="shared" si="0"/>
        <v>3291792</v>
      </c>
      <c r="M5" s="100">
        <f t="shared" si="0"/>
        <v>8259455</v>
      </c>
      <c r="N5" s="100">
        <f t="shared" si="0"/>
        <v>21684269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22280224</v>
      </c>
      <c r="X5" s="100">
        <f t="shared" si="0"/>
        <v>27150000</v>
      </c>
      <c r="Y5" s="100">
        <f t="shared" si="0"/>
        <v>-4869776</v>
      </c>
      <c r="Z5" s="137">
        <f>+IF(X5&lt;&gt;0,+(Y5/X5)*100,0)</f>
        <v>-17.93655985267035</v>
      </c>
      <c r="AA5" s="153">
        <f>SUM(AA6:AA8)</f>
        <v>54300000</v>
      </c>
    </row>
    <row r="6" spans="1:27" ht="13.5">
      <c r="A6" s="138" t="s">
        <v>75</v>
      </c>
      <c r="B6" s="136"/>
      <c r="C6" s="155">
        <v>9988441</v>
      </c>
      <c r="D6" s="155"/>
      <c r="E6" s="156">
        <v>5000000</v>
      </c>
      <c r="F6" s="60">
        <v>5000000</v>
      </c>
      <c r="G6" s="60">
        <v>55987</v>
      </c>
      <c r="H6" s="60">
        <v>4521058</v>
      </c>
      <c r="I6" s="60">
        <v>-4465071</v>
      </c>
      <c r="J6" s="60">
        <v>111974</v>
      </c>
      <c r="K6" s="60">
        <v>90635</v>
      </c>
      <c r="L6" s="60">
        <v>55987</v>
      </c>
      <c r="M6" s="60">
        <v>55987</v>
      </c>
      <c r="N6" s="60">
        <v>202609</v>
      </c>
      <c r="O6" s="60"/>
      <c r="P6" s="60"/>
      <c r="Q6" s="60"/>
      <c r="R6" s="60"/>
      <c r="S6" s="60"/>
      <c r="T6" s="60"/>
      <c r="U6" s="60"/>
      <c r="V6" s="60"/>
      <c r="W6" s="60">
        <v>314583</v>
      </c>
      <c r="X6" s="60">
        <v>2500000</v>
      </c>
      <c r="Y6" s="60">
        <v>-2185417</v>
      </c>
      <c r="Z6" s="140">
        <v>-87.42</v>
      </c>
      <c r="AA6" s="62">
        <v>5000000</v>
      </c>
    </row>
    <row r="7" spans="1:27" ht="13.5">
      <c r="A7" s="138" t="s">
        <v>76</v>
      </c>
      <c r="B7" s="136"/>
      <c r="C7" s="157">
        <v>12862417</v>
      </c>
      <c r="D7" s="157"/>
      <c r="E7" s="158">
        <v>10300000</v>
      </c>
      <c r="F7" s="159">
        <v>10300000</v>
      </c>
      <c r="G7" s="159"/>
      <c r="H7" s="159">
        <v>61950</v>
      </c>
      <c r="I7" s="159"/>
      <c r="J7" s="159">
        <v>61950</v>
      </c>
      <c r="K7" s="159">
        <v>8883259</v>
      </c>
      <c r="L7" s="159">
        <v>50034</v>
      </c>
      <c r="M7" s="159">
        <v>4650173</v>
      </c>
      <c r="N7" s="159">
        <v>13583466</v>
      </c>
      <c r="O7" s="159"/>
      <c r="P7" s="159"/>
      <c r="Q7" s="159"/>
      <c r="R7" s="159"/>
      <c r="S7" s="159"/>
      <c r="T7" s="159"/>
      <c r="U7" s="159"/>
      <c r="V7" s="159"/>
      <c r="W7" s="159">
        <v>13645416</v>
      </c>
      <c r="X7" s="159">
        <v>5150000</v>
      </c>
      <c r="Y7" s="159">
        <v>8495416</v>
      </c>
      <c r="Z7" s="141">
        <v>164.96</v>
      </c>
      <c r="AA7" s="225">
        <v>10300000</v>
      </c>
    </row>
    <row r="8" spans="1:27" ht="13.5">
      <c r="A8" s="138" t="s">
        <v>77</v>
      </c>
      <c r="B8" s="136"/>
      <c r="C8" s="155">
        <v>19246589</v>
      </c>
      <c r="D8" s="155"/>
      <c r="E8" s="156">
        <v>39000000</v>
      </c>
      <c r="F8" s="60">
        <v>39000000</v>
      </c>
      <c r="G8" s="60"/>
      <c r="H8" s="60"/>
      <c r="I8" s="60">
        <v>422031</v>
      </c>
      <c r="J8" s="60">
        <v>422031</v>
      </c>
      <c r="K8" s="60">
        <v>1159128</v>
      </c>
      <c r="L8" s="60">
        <v>3185771</v>
      </c>
      <c r="M8" s="60">
        <v>3553295</v>
      </c>
      <c r="N8" s="60">
        <v>7898194</v>
      </c>
      <c r="O8" s="60"/>
      <c r="P8" s="60"/>
      <c r="Q8" s="60"/>
      <c r="R8" s="60"/>
      <c r="S8" s="60"/>
      <c r="T8" s="60"/>
      <c r="U8" s="60"/>
      <c r="V8" s="60"/>
      <c r="W8" s="60">
        <v>8320225</v>
      </c>
      <c r="X8" s="60">
        <v>19500000</v>
      </c>
      <c r="Y8" s="60">
        <v>-11179775</v>
      </c>
      <c r="Z8" s="140">
        <v>-57.33</v>
      </c>
      <c r="AA8" s="62">
        <v>39000000</v>
      </c>
    </row>
    <row r="9" spans="1:27" ht="13.5">
      <c r="A9" s="135" t="s">
        <v>78</v>
      </c>
      <c r="B9" s="136"/>
      <c r="C9" s="153">
        <f aca="true" t="shared" si="1" ref="C9:Y9">SUM(C10:C14)</f>
        <v>154700021</v>
      </c>
      <c r="D9" s="153">
        <f>SUM(D10:D14)</f>
        <v>0</v>
      </c>
      <c r="E9" s="154">
        <f t="shared" si="1"/>
        <v>194034210</v>
      </c>
      <c r="F9" s="100">
        <f t="shared" si="1"/>
        <v>194034210</v>
      </c>
      <c r="G9" s="100">
        <f t="shared" si="1"/>
        <v>0</v>
      </c>
      <c r="H9" s="100">
        <f t="shared" si="1"/>
        <v>13427486</v>
      </c>
      <c r="I9" s="100">
        <f t="shared" si="1"/>
        <v>18504636</v>
      </c>
      <c r="J9" s="100">
        <f t="shared" si="1"/>
        <v>31932122</v>
      </c>
      <c r="K9" s="100">
        <f t="shared" si="1"/>
        <v>12052826</v>
      </c>
      <c r="L9" s="100">
        <f t="shared" si="1"/>
        <v>9660813</v>
      </c>
      <c r="M9" s="100">
        <f t="shared" si="1"/>
        <v>14373361</v>
      </c>
      <c r="N9" s="100">
        <f t="shared" si="1"/>
        <v>36087000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68019122</v>
      </c>
      <c r="X9" s="100">
        <f t="shared" si="1"/>
        <v>97017105</v>
      </c>
      <c r="Y9" s="100">
        <f t="shared" si="1"/>
        <v>-28997983</v>
      </c>
      <c r="Z9" s="137">
        <f>+IF(X9&lt;&gt;0,+(Y9/X9)*100,0)</f>
        <v>-29.889557104388963</v>
      </c>
      <c r="AA9" s="102">
        <f>SUM(AA10:AA14)</f>
        <v>194034210</v>
      </c>
    </row>
    <row r="10" spans="1:27" ht="13.5">
      <c r="A10" s="138" t="s">
        <v>79</v>
      </c>
      <c r="B10" s="136"/>
      <c r="C10" s="155"/>
      <c r="D10" s="155"/>
      <c r="E10" s="156">
        <v>8000000</v>
      </c>
      <c r="F10" s="60">
        <v>8000000</v>
      </c>
      <c r="G10" s="60"/>
      <c r="H10" s="60">
        <v>10</v>
      </c>
      <c r="I10" s="60"/>
      <c r="J10" s="60">
        <v>10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</v>
      </c>
      <c r="X10" s="60">
        <v>4000000</v>
      </c>
      <c r="Y10" s="60">
        <v>-3999990</v>
      </c>
      <c r="Z10" s="140">
        <v>-100</v>
      </c>
      <c r="AA10" s="62">
        <v>8000000</v>
      </c>
    </row>
    <row r="11" spans="1:27" ht="13.5">
      <c r="A11" s="138" t="s">
        <v>80</v>
      </c>
      <c r="B11" s="136"/>
      <c r="C11" s="155">
        <v>7795479</v>
      </c>
      <c r="D11" s="155"/>
      <c r="E11" s="156">
        <v>6000000</v>
      </c>
      <c r="F11" s="60">
        <v>6000000</v>
      </c>
      <c r="G11" s="60"/>
      <c r="H11" s="60">
        <v>1441899</v>
      </c>
      <c r="I11" s="60">
        <v>-11548</v>
      </c>
      <c r="J11" s="60">
        <v>1430351</v>
      </c>
      <c r="K11" s="60">
        <v>840323</v>
      </c>
      <c r="L11" s="60">
        <v>342858</v>
      </c>
      <c r="M11" s="60">
        <v>1960895</v>
      </c>
      <c r="N11" s="60">
        <v>3144076</v>
      </c>
      <c r="O11" s="60"/>
      <c r="P11" s="60"/>
      <c r="Q11" s="60"/>
      <c r="R11" s="60"/>
      <c r="S11" s="60"/>
      <c r="T11" s="60"/>
      <c r="U11" s="60"/>
      <c r="V11" s="60"/>
      <c r="W11" s="60">
        <v>4574427</v>
      </c>
      <c r="X11" s="60">
        <v>3000000</v>
      </c>
      <c r="Y11" s="60">
        <v>1574427</v>
      </c>
      <c r="Z11" s="140">
        <v>52.48</v>
      </c>
      <c r="AA11" s="62">
        <v>6000000</v>
      </c>
    </row>
    <row r="12" spans="1:27" ht="13.5">
      <c r="A12" s="138" t="s">
        <v>81</v>
      </c>
      <c r="B12" s="136"/>
      <c r="C12" s="155">
        <v>2819282</v>
      </c>
      <c r="D12" s="155"/>
      <c r="E12" s="156">
        <v>13000000</v>
      </c>
      <c r="F12" s="60">
        <v>13000000</v>
      </c>
      <c r="G12" s="60"/>
      <c r="H12" s="60">
        <v>309003</v>
      </c>
      <c r="I12" s="60">
        <v>215</v>
      </c>
      <c r="J12" s="60">
        <v>309218</v>
      </c>
      <c r="K12" s="60">
        <v>-215</v>
      </c>
      <c r="L12" s="60">
        <v>218340</v>
      </c>
      <c r="M12" s="60"/>
      <c r="N12" s="60">
        <v>218125</v>
      </c>
      <c r="O12" s="60"/>
      <c r="P12" s="60"/>
      <c r="Q12" s="60"/>
      <c r="R12" s="60"/>
      <c r="S12" s="60"/>
      <c r="T12" s="60"/>
      <c r="U12" s="60"/>
      <c r="V12" s="60"/>
      <c r="W12" s="60">
        <v>527343</v>
      </c>
      <c r="X12" s="60">
        <v>6500000</v>
      </c>
      <c r="Y12" s="60">
        <v>-5972657</v>
      </c>
      <c r="Z12" s="140">
        <v>-91.89</v>
      </c>
      <c r="AA12" s="62">
        <v>13000000</v>
      </c>
    </row>
    <row r="13" spans="1:27" ht="13.5">
      <c r="A13" s="138" t="s">
        <v>82</v>
      </c>
      <c r="B13" s="136"/>
      <c r="C13" s="155">
        <v>143504454</v>
      </c>
      <c r="D13" s="155"/>
      <c r="E13" s="156">
        <v>165934210</v>
      </c>
      <c r="F13" s="60">
        <v>165934210</v>
      </c>
      <c r="G13" s="60"/>
      <c r="H13" s="60">
        <v>11676574</v>
      </c>
      <c r="I13" s="60">
        <v>17870260</v>
      </c>
      <c r="J13" s="60">
        <v>29546834</v>
      </c>
      <c r="K13" s="60">
        <v>11858427</v>
      </c>
      <c r="L13" s="60">
        <v>9099615</v>
      </c>
      <c r="M13" s="60">
        <v>12375994</v>
      </c>
      <c r="N13" s="60">
        <v>33334036</v>
      </c>
      <c r="O13" s="60"/>
      <c r="P13" s="60"/>
      <c r="Q13" s="60"/>
      <c r="R13" s="60"/>
      <c r="S13" s="60"/>
      <c r="T13" s="60"/>
      <c r="U13" s="60"/>
      <c r="V13" s="60"/>
      <c r="W13" s="60">
        <v>62880870</v>
      </c>
      <c r="X13" s="60">
        <v>82967105</v>
      </c>
      <c r="Y13" s="60">
        <v>-20086235</v>
      </c>
      <c r="Z13" s="140">
        <v>-24.21</v>
      </c>
      <c r="AA13" s="62">
        <v>165934210</v>
      </c>
    </row>
    <row r="14" spans="1:27" ht="13.5">
      <c r="A14" s="138" t="s">
        <v>83</v>
      </c>
      <c r="B14" s="136"/>
      <c r="C14" s="157">
        <v>580806</v>
      </c>
      <c r="D14" s="157"/>
      <c r="E14" s="158">
        <v>1100000</v>
      </c>
      <c r="F14" s="159">
        <v>1100000</v>
      </c>
      <c r="G14" s="159"/>
      <c r="H14" s="159"/>
      <c r="I14" s="159">
        <v>645709</v>
      </c>
      <c r="J14" s="159">
        <v>645709</v>
      </c>
      <c r="K14" s="159">
        <v>-645709</v>
      </c>
      <c r="L14" s="159"/>
      <c r="M14" s="159">
        <v>36472</v>
      </c>
      <c r="N14" s="159">
        <v>-609237</v>
      </c>
      <c r="O14" s="159"/>
      <c r="P14" s="159"/>
      <c r="Q14" s="159"/>
      <c r="R14" s="159"/>
      <c r="S14" s="159"/>
      <c r="T14" s="159"/>
      <c r="U14" s="159"/>
      <c r="V14" s="159"/>
      <c r="W14" s="159">
        <v>36472</v>
      </c>
      <c r="X14" s="159">
        <v>550000</v>
      </c>
      <c r="Y14" s="159">
        <v>-513528</v>
      </c>
      <c r="Z14" s="141">
        <v>-93.37</v>
      </c>
      <c r="AA14" s="225">
        <v>1100000</v>
      </c>
    </row>
    <row r="15" spans="1:27" ht="13.5">
      <c r="A15" s="135" t="s">
        <v>84</v>
      </c>
      <c r="B15" s="142"/>
      <c r="C15" s="153">
        <f aca="true" t="shared" si="2" ref="C15:Y15">SUM(C16:C18)</f>
        <v>428687576</v>
      </c>
      <c r="D15" s="153">
        <f>SUM(D16:D18)</f>
        <v>0</v>
      </c>
      <c r="E15" s="154">
        <f t="shared" si="2"/>
        <v>262635504</v>
      </c>
      <c r="F15" s="100">
        <f t="shared" si="2"/>
        <v>262635504</v>
      </c>
      <c r="G15" s="100">
        <f t="shared" si="2"/>
        <v>6534952</v>
      </c>
      <c r="H15" s="100">
        <f t="shared" si="2"/>
        <v>5775373</v>
      </c>
      <c r="I15" s="100">
        <f t="shared" si="2"/>
        <v>4889509</v>
      </c>
      <c r="J15" s="100">
        <f t="shared" si="2"/>
        <v>17199834</v>
      </c>
      <c r="K15" s="100">
        <f t="shared" si="2"/>
        <v>8602407</v>
      </c>
      <c r="L15" s="100">
        <f t="shared" si="2"/>
        <v>30873173</v>
      </c>
      <c r="M15" s="100">
        <f t="shared" si="2"/>
        <v>64011046</v>
      </c>
      <c r="N15" s="100">
        <f t="shared" si="2"/>
        <v>103486626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120686460</v>
      </c>
      <c r="X15" s="100">
        <f t="shared" si="2"/>
        <v>131317752</v>
      </c>
      <c r="Y15" s="100">
        <f t="shared" si="2"/>
        <v>-10631292</v>
      </c>
      <c r="Z15" s="137">
        <f>+IF(X15&lt;&gt;0,+(Y15/X15)*100,0)</f>
        <v>-8.095852874484175</v>
      </c>
      <c r="AA15" s="102">
        <f>SUM(AA16:AA18)</f>
        <v>262635504</v>
      </c>
    </row>
    <row r="16" spans="1:27" ht="13.5">
      <c r="A16" s="138" t="s">
        <v>85</v>
      </c>
      <c r="B16" s="136"/>
      <c r="C16" s="155">
        <v>62442696</v>
      </c>
      <c r="D16" s="155"/>
      <c r="E16" s="156">
        <v>86627610</v>
      </c>
      <c r="F16" s="60">
        <v>86627610</v>
      </c>
      <c r="G16" s="60">
        <v>6491829</v>
      </c>
      <c r="H16" s="60">
        <v>4829677</v>
      </c>
      <c r="I16" s="60">
        <v>4091619</v>
      </c>
      <c r="J16" s="60">
        <v>15413125</v>
      </c>
      <c r="K16" s="60">
        <v>4740014</v>
      </c>
      <c r="L16" s="60">
        <v>114469</v>
      </c>
      <c r="M16" s="60">
        <v>2257106</v>
      </c>
      <c r="N16" s="60">
        <v>7111589</v>
      </c>
      <c r="O16" s="60"/>
      <c r="P16" s="60"/>
      <c r="Q16" s="60"/>
      <c r="R16" s="60"/>
      <c r="S16" s="60"/>
      <c r="T16" s="60"/>
      <c r="U16" s="60"/>
      <c r="V16" s="60"/>
      <c r="W16" s="60">
        <v>22524714</v>
      </c>
      <c r="X16" s="60">
        <v>43313805</v>
      </c>
      <c r="Y16" s="60">
        <v>-20789091</v>
      </c>
      <c r="Z16" s="140">
        <v>-48</v>
      </c>
      <c r="AA16" s="62">
        <v>86627610</v>
      </c>
    </row>
    <row r="17" spans="1:27" ht="13.5">
      <c r="A17" s="138" t="s">
        <v>86</v>
      </c>
      <c r="B17" s="136"/>
      <c r="C17" s="155">
        <v>354352229</v>
      </c>
      <c r="D17" s="155"/>
      <c r="E17" s="156">
        <v>150697894</v>
      </c>
      <c r="F17" s="60">
        <v>150697894</v>
      </c>
      <c r="G17" s="60">
        <v>43123</v>
      </c>
      <c r="H17" s="60">
        <v>817974</v>
      </c>
      <c r="I17" s="60"/>
      <c r="J17" s="60">
        <v>861097</v>
      </c>
      <c r="K17" s="60">
        <v>3105854</v>
      </c>
      <c r="L17" s="60">
        <v>30258793</v>
      </c>
      <c r="M17" s="60">
        <v>60198041</v>
      </c>
      <c r="N17" s="60">
        <v>93562688</v>
      </c>
      <c r="O17" s="60"/>
      <c r="P17" s="60"/>
      <c r="Q17" s="60"/>
      <c r="R17" s="60"/>
      <c r="S17" s="60"/>
      <c r="T17" s="60"/>
      <c r="U17" s="60"/>
      <c r="V17" s="60"/>
      <c r="W17" s="60">
        <v>94423785</v>
      </c>
      <c r="X17" s="60">
        <v>75348947</v>
      </c>
      <c r="Y17" s="60">
        <v>19074838</v>
      </c>
      <c r="Z17" s="140">
        <v>25.32</v>
      </c>
      <c r="AA17" s="62">
        <v>150697894</v>
      </c>
    </row>
    <row r="18" spans="1:27" ht="13.5">
      <c r="A18" s="138" t="s">
        <v>87</v>
      </c>
      <c r="B18" s="136"/>
      <c r="C18" s="155">
        <v>11892651</v>
      </c>
      <c r="D18" s="155"/>
      <c r="E18" s="156">
        <v>25310000</v>
      </c>
      <c r="F18" s="60">
        <v>25310000</v>
      </c>
      <c r="G18" s="60"/>
      <c r="H18" s="60">
        <v>127722</v>
      </c>
      <c r="I18" s="60">
        <v>797890</v>
      </c>
      <c r="J18" s="60">
        <v>925612</v>
      </c>
      <c r="K18" s="60">
        <v>756539</v>
      </c>
      <c r="L18" s="60">
        <v>499911</v>
      </c>
      <c r="M18" s="60">
        <v>1555899</v>
      </c>
      <c r="N18" s="60">
        <v>2812349</v>
      </c>
      <c r="O18" s="60"/>
      <c r="P18" s="60"/>
      <c r="Q18" s="60"/>
      <c r="R18" s="60"/>
      <c r="S18" s="60"/>
      <c r="T18" s="60"/>
      <c r="U18" s="60"/>
      <c r="V18" s="60"/>
      <c r="W18" s="60">
        <v>3737961</v>
      </c>
      <c r="X18" s="60">
        <v>12655000</v>
      </c>
      <c r="Y18" s="60">
        <v>-8917039</v>
      </c>
      <c r="Z18" s="140">
        <v>-70.46</v>
      </c>
      <c r="AA18" s="62">
        <v>25310000</v>
      </c>
    </row>
    <row r="19" spans="1:27" ht="13.5">
      <c r="A19" s="135" t="s">
        <v>88</v>
      </c>
      <c r="B19" s="142"/>
      <c r="C19" s="153">
        <f aca="true" t="shared" si="3" ref="C19:Y19">SUM(C20:C23)</f>
        <v>569538699</v>
      </c>
      <c r="D19" s="153">
        <f>SUM(D20:D23)</f>
        <v>0</v>
      </c>
      <c r="E19" s="154">
        <f t="shared" si="3"/>
        <v>666307281</v>
      </c>
      <c r="F19" s="100">
        <f t="shared" si="3"/>
        <v>666307281</v>
      </c>
      <c r="G19" s="100">
        <f t="shared" si="3"/>
        <v>4846171</v>
      </c>
      <c r="H19" s="100">
        <f t="shared" si="3"/>
        <v>33335765</v>
      </c>
      <c r="I19" s="100">
        <f t="shared" si="3"/>
        <v>18137314</v>
      </c>
      <c r="J19" s="100">
        <f t="shared" si="3"/>
        <v>56319250</v>
      </c>
      <c r="K19" s="100">
        <f t="shared" si="3"/>
        <v>48963665</v>
      </c>
      <c r="L19" s="100">
        <f t="shared" si="3"/>
        <v>32479391</v>
      </c>
      <c r="M19" s="100">
        <f t="shared" si="3"/>
        <v>45112588</v>
      </c>
      <c r="N19" s="100">
        <f t="shared" si="3"/>
        <v>126555644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182874894</v>
      </c>
      <c r="X19" s="100">
        <f t="shared" si="3"/>
        <v>333153641</v>
      </c>
      <c r="Y19" s="100">
        <f t="shared" si="3"/>
        <v>-150278747</v>
      </c>
      <c r="Z19" s="137">
        <f>+IF(X19&lt;&gt;0,+(Y19/X19)*100,0)</f>
        <v>-45.107940753377505</v>
      </c>
      <c r="AA19" s="102">
        <f>SUM(AA20:AA23)</f>
        <v>666307281</v>
      </c>
    </row>
    <row r="20" spans="1:27" ht="13.5">
      <c r="A20" s="138" t="s">
        <v>89</v>
      </c>
      <c r="B20" s="136"/>
      <c r="C20" s="155">
        <v>130183169</v>
      </c>
      <c r="D20" s="155"/>
      <c r="E20" s="156">
        <v>216957281</v>
      </c>
      <c r="F20" s="60">
        <v>216957281</v>
      </c>
      <c r="G20" s="60">
        <v>2841155</v>
      </c>
      <c r="H20" s="60">
        <v>7645677</v>
      </c>
      <c r="I20" s="60">
        <v>4631066</v>
      </c>
      <c r="J20" s="60">
        <v>15117898</v>
      </c>
      <c r="K20" s="60">
        <v>8927466</v>
      </c>
      <c r="L20" s="60">
        <v>8101665</v>
      </c>
      <c r="M20" s="60">
        <v>7992143</v>
      </c>
      <c r="N20" s="60">
        <v>25021274</v>
      </c>
      <c r="O20" s="60"/>
      <c r="P20" s="60"/>
      <c r="Q20" s="60"/>
      <c r="R20" s="60"/>
      <c r="S20" s="60"/>
      <c r="T20" s="60"/>
      <c r="U20" s="60"/>
      <c r="V20" s="60"/>
      <c r="W20" s="60">
        <v>40139172</v>
      </c>
      <c r="X20" s="60">
        <v>108478641</v>
      </c>
      <c r="Y20" s="60">
        <v>-68339469</v>
      </c>
      <c r="Z20" s="140">
        <v>-63</v>
      </c>
      <c r="AA20" s="62">
        <v>216957281</v>
      </c>
    </row>
    <row r="21" spans="1:27" ht="13.5">
      <c r="A21" s="138" t="s">
        <v>90</v>
      </c>
      <c r="B21" s="136"/>
      <c r="C21" s="155">
        <v>266414002</v>
      </c>
      <c r="D21" s="155"/>
      <c r="E21" s="156">
        <v>184650000</v>
      </c>
      <c r="F21" s="60">
        <v>184650000</v>
      </c>
      <c r="G21" s="60">
        <v>2005016</v>
      </c>
      <c r="H21" s="60">
        <v>13038136</v>
      </c>
      <c r="I21" s="60">
        <v>6682433</v>
      </c>
      <c r="J21" s="60">
        <v>21725585</v>
      </c>
      <c r="K21" s="60">
        <v>22302615</v>
      </c>
      <c r="L21" s="60">
        <v>12048598</v>
      </c>
      <c r="M21" s="60">
        <v>16035783</v>
      </c>
      <c r="N21" s="60">
        <v>50386996</v>
      </c>
      <c r="O21" s="60"/>
      <c r="P21" s="60"/>
      <c r="Q21" s="60"/>
      <c r="R21" s="60"/>
      <c r="S21" s="60"/>
      <c r="T21" s="60"/>
      <c r="U21" s="60"/>
      <c r="V21" s="60"/>
      <c r="W21" s="60">
        <v>72112581</v>
      </c>
      <c r="X21" s="60">
        <v>92325000</v>
      </c>
      <c r="Y21" s="60">
        <v>-20212419</v>
      </c>
      <c r="Z21" s="140">
        <v>-21.89</v>
      </c>
      <c r="AA21" s="62">
        <v>184650000</v>
      </c>
    </row>
    <row r="22" spans="1:27" ht="13.5">
      <c r="A22" s="138" t="s">
        <v>91</v>
      </c>
      <c r="B22" s="136"/>
      <c r="C22" s="157">
        <v>169499183</v>
      </c>
      <c r="D22" s="157"/>
      <c r="E22" s="158">
        <v>251000000</v>
      </c>
      <c r="F22" s="159">
        <v>251000000</v>
      </c>
      <c r="G22" s="159"/>
      <c r="H22" s="159">
        <v>12651952</v>
      </c>
      <c r="I22" s="159">
        <v>6821617</v>
      </c>
      <c r="J22" s="159">
        <v>19473569</v>
      </c>
      <c r="K22" s="159">
        <v>17571538</v>
      </c>
      <c r="L22" s="159">
        <v>12039149</v>
      </c>
      <c r="M22" s="159">
        <v>21060017</v>
      </c>
      <c r="N22" s="159">
        <v>50670704</v>
      </c>
      <c r="O22" s="159"/>
      <c r="P22" s="159"/>
      <c r="Q22" s="159"/>
      <c r="R22" s="159"/>
      <c r="S22" s="159"/>
      <c r="T22" s="159"/>
      <c r="U22" s="159"/>
      <c r="V22" s="159"/>
      <c r="W22" s="159">
        <v>70144273</v>
      </c>
      <c r="X22" s="159">
        <v>125500000</v>
      </c>
      <c r="Y22" s="159">
        <v>-55355727</v>
      </c>
      <c r="Z22" s="141">
        <v>-44.11</v>
      </c>
      <c r="AA22" s="225">
        <v>251000000</v>
      </c>
    </row>
    <row r="23" spans="1:27" ht="13.5">
      <c r="A23" s="138" t="s">
        <v>92</v>
      </c>
      <c r="B23" s="136"/>
      <c r="C23" s="155">
        <v>3442345</v>
      </c>
      <c r="D23" s="155"/>
      <c r="E23" s="156">
        <v>13700000</v>
      </c>
      <c r="F23" s="60">
        <v>13700000</v>
      </c>
      <c r="G23" s="60"/>
      <c r="H23" s="60"/>
      <c r="I23" s="60">
        <v>2198</v>
      </c>
      <c r="J23" s="60">
        <v>2198</v>
      </c>
      <c r="K23" s="60">
        <v>162046</v>
      </c>
      <c r="L23" s="60">
        <v>289979</v>
      </c>
      <c r="M23" s="60">
        <v>24645</v>
      </c>
      <c r="N23" s="60">
        <v>476670</v>
      </c>
      <c r="O23" s="60"/>
      <c r="P23" s="60"/>
      <c r="Q23" s="60"/>
      <c r="R23" s="60"/>
      <c r="S23" s="60"/>
      <c r="T23" s="60"/>
      <c r="U23" s="60"/>
      <c r="V23" s="60"/>
      <c r="W23" s="60">
        <v>478868</v>
      </c>
      <c r="X23" s="60">
        <v>6850000</v>
      </c>
      <c r="Y23" s="60">
        <v>-6371132</v>
      </c>
      <c r="Z23" s="140">
        <v>-93.01</v>
      </c>
      <c r="AA23" s="62">
        <v>13700000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1195023743</v>
      </c>
      <c r="D25" s="217">
        <f>+D5+D9+D15+D19+D24</f>
        <v>0</v>
      </c>
      <c r="E25" s="230">
        <f t="shared" si="4"/>
        <v>1177276995</v>
      </c>
      <c r="F25" s="219">
        <f t="shared" si="4"/>
        <v>1177276995</v>
      </c>
      <c r="G25" s="219">
        <f t="shared" si="4"/>
        <v>11437110</v>
      </c>
      <c r="H25" s="219">
        <f t="shared" si="4"/>
        <v>57121632</v>
      </c>
      <c r="I25" s="219">
        <f t="shared" si="4"/>
        <v>37488419</v>
      </c>
      <c r="J25" s="219">
        <f t="shared" si="4"/>
        <v>106047161</v>
      </c>
      <c r="K25" s="219">
        <f t="shared" si="4"/>
        <v>79751920</v>
      </c>
      <c r="L25" s="219">
        <f t="shared" si="4"/>
        <v>76305169</v>
      </c>
      <c r="M25" s="219">
        <f t="shared" si="4"/>
        <v>131756450</v>
      </c>
      <c r="N25" s="219">
        <f t="shared" si="4"/>
        <v>287813539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393860700</v>
      </c>
      <c r="X25" s="219">
        <f t="shared" si="4"/>
        <v>588638498</v>
      </c>
      <c r="Y25" s="219">
        <f t="shared" si="4"/>
        <v>-194777798</v>
      </c>
      <c r="Z25" s="231">
        <f>+IF(X25&lt;&gt;0,+(Y25/X25)*100,0)</f>
        <v>-33.08954454419663</v>
      </c>
      <c r="AA25" s="232">
        <f>+AA5+AA9+AA15+AA19+AA24</f>
        <v>1177276995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893455371</v>
      </c>
      <c r="D28" s="155"/>
      <c r="E28" s="156">
        <v>709812280</v>
      </c>
      <c r="F28" s="60">
        <v>709812280</v>
      </c>
      <c r="G28" s="60">
        <v>3290715</v>
      </c>
      <c r="H28" s="60">
        <v>37957495</v>
      </c>
      <c r="I28" s="60">
        <v>34562407</v>
      </c>
      <c r="J28" s="60">
        <v>75810617</v>
      </c>
      <c r="K28" s="60">
        <v>56695715</v>
      </c>
      <c r="L28" s="60">
        <v>63142571</v>
      </c>
      <c r="M28" s="60">
        <v>102886182</v>
      </c>
      <c r="N28" s="60">
        <v>222724468</v>
      </c>
      <c r="O28" s="60"/>
      <c r="P28" s="60"/>
      <c r="Q28" s="60"/>
      <c r="R28" s="60"/>
      <c r="S28" s="60"/>
      <c r="T28" s="60"/>
      <c r="U28" s="60"/>
      <c r="V28" s="60"/>
      <c r="W28" s="60">
        <v>298535085</v>
      </c>
      <c r="X28" s="60">
        <v>354906140</v>
      </c>
      <c r="Y28" s="60">
        <v>-56371055</v>
      </c>
      <c r="Z28" s="140">
        <v>-15.88</v>
      </c>
      <c r="AA28" s="155">
        <v>709812280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7700000</v>
      </c>
      <c r="F31" s="60">
        <v>7700000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3850000</v>
      </c>
      <c r="Y31" s="60">
        <v>-3850000</v>
      </c>
      <c r="Z31" s="140">
        <v>-100</v>
      </c>
      <c r="AA31" s="62">
        <v>7700000</v>
      </c>
    </row>
    <row r="32" spans="1:27" ht="13.5">
      <c r="A32" s="236" t="s">
        <v>46</v>
      </c>
      <c r="B32" s="136"/>
      <c r="C32" s="210">
        <f aca="true" t="shared" si="5" ref="C32:Y32">SUM(C28:C31)</f>
        <v>893455371</v>
      </c>
      <c r="D32" s="210">
        <f>SUM(D28:D31)</f>
        <v>0</v>
      </c>
      <c r="E32" s="211">
        <f t="shared" si="5"/>
        <v>717512280</v>
      </c>
      <c r="F32" s="77">
        <f t="shared" si="5"/>
        <v>717512280</v>
      </c>
      <c r="G32" s="77">
        <f t="shared" si="5"/>
        <v>3290715</v>
      </c>
      <c r="H32" s="77">
        <f t="shared" si="5"/>
        <v>37957495</v>
      </c>
      <c r="I32" s="77">
        <f t="shared" si="5"/>
        <v>34562407</v>
      </c>
      <c r="J32" s="77">
        <f t="shared" si="5"/>
        <v>75810617</v>
      </c>
      <c r="K32" s="77">
        <f t="shared" si="5"/>
        <v>56695715</v>
      </c>
      <c r="L32" s="77">
        <f t="shared" si="5"/>
        <v>63142571</v>
      </c>
      <c r="M32" s="77">
        <f t="shared" si="5"/>
        <v>102886182</v>
      </c>
      <c r="N32" s="77">
        <f t="shared" si="5"/>
        <v>222724468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298535085</v>
      </c>
      <c r="X32" s="77">
        <f t="shared" si="5"/>
        <v>358756140</v>
      </c>
      <c r="Y32" s="77">
        <f t="shared" si="5"/>
        <v>-60221055</v>
      </c>
      <c r="Z32" s="212">
        <f>+IF(X32&lt;&gt;0,+(Y32/X32)*100,0)</f>
        <v>-16.786069501138016</v>
      </c>
      <c r="AA32" s="79">
        <f>SUM(AA28:AA31)</f>
        <v>717512280</v>
      </c>
    </row>
    <row r="33" spans="1:27" ht="13.5">
      <c r="A33" s="237" t="s">
        <v>51</v>
      </c>
      <c r="B33" s="136" t="s">
        <v>137</v>
      </c>
      <c r="C33" s="155">
        <v>17694450</v>
      </c>
      <c r="D33" s="155"/>
      <c r="E33" s="156">
        <v>41200715</v>
      </c>
      <c r="F33" s="60">
        <v>41200715</v>
      </c>
      <c r="G33" s="60">
        <v>594137</v>
      </c>
      <c r="H33" s="60">
        <v>1424081</v>
      </c>
      <c r="I33" s="60">
        <v>897004</v>
      </c>
      <c r="J33" s="60">
        <v>2915222</v>
      </c>
      <c r="K33" s="60">
        <v>828864</v>
      </c>
      <c r="L33" s="60">
        <v>1072837</v>
      </c>
      <c r="M33" s="60">
        <v>1428250</v>
      </c>
      <c r="N33" s="60">
        <v>3329951</v>
      </c>
      <c r="O33" s="60"/>
      <c r="P33" s="60"/>
      <c r="Q33" s="60"/>
      <c r="R33" s="60"/>
      <c r="S33" s="60"/>
      <c r="T33" s="60"/>
      <c r="U33" s="60"/>
      <c r="V33" s="60"/>
      <c r="W33" s="60">
        <v>6245173</v>
      </c>
      <c r="X33" s="60">
        <v>20600358</v>
      </c>
      <c r="Y33" s="60">
        <v>-14355185</v>
      </c>
      <c r="Z33" s="140">
        <v>-69.68</v>
      </c>
      <c r="AA33" s="62">
        <v>41200715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283873922</v>
      </c>
      <c r="D35" s="155"/>
      <c r="E35" s="156">
        <v>418564000</v>
      </c>
      <c r="F35" s="60">
        <v>418564000</v>
      </c>
      <c r="G35" s="60">
        <v>7552258</v>
      </c>
      <c r="H35" s="60">
        <v>17740057</v>
      </c>
      <c r="I35" s="60">
        <v>2029007</v>
      </c>
      <c r="J35" s="60">
        <v>27321322</v>
      </c>
      <c r="K35" s="60">
        <v>22227343</v>
      </c>
      <c r="L35" s="60">
        <v>12089761</v>
      </c>
      <c r="M35" s="60">
        <v>27442018</v>
      </c>
      <c r="N35" s="60">
        <v>61759122</v>
      </c>
      <c r="O35" s="60"/>
      <c r="P35" s="60"/>
      <c r="Q35" s="60"/>
      <c r="R35" s="60"/>
      <c r="S35" s="60"/>
      <c r="T35" s="60"/>
      <c r="U35" s="60"/>
      <c r="V35" s="60"/>
      <c r="W35" s="60">
        <v>89080444</v>
      </c>
      <c r="X35" s="60">
        <v>209282000</v>
      </c>
      <c r="Y35" s="60">
        <v>-120201556</v>
      </c>
      <c r="Z35" s="140">
        <v>-57.44</v>
      </c>
      <c r="AA35" s="62">
        <v>418564000</v>
      </c>
    </row>
    <row r="36" spans="1:27" ht="13.5">
      <c r="A36" s="238" t="s">
        <v>139</v>
      </c>
      <c r="B36" s="149"/>
      <c r="C36" s="222">
        <f aca="true" t="shared" si="6" ref="C36:Y36">SUM(C32:C35)</f>
        <v>1195023743</v>
      </c>
      <c r="D36" s="222">
        <f>SUM(D32:D35)</f>
        <v>0</v>
      </c>
      <c r="E36" s="218">
        <f t="shared" si="6"/>
        <v>1177276995</v>
      </c>
      <c r="F36" s="220">
        <f t="shared" si="6"/>
        <v>1177276995</v>
      </c>
      <c r="G36" s="220">
        <f t="shared" si="6"/>
        <v>11437110</v>
      </c>
      <c r="H36" s="220">
        <f t="shared" si="6"/>
        <v>57121633</v>
      </c>
      <c r="I36" s="220">
        <f t="shared" si="6"/>
        <v>37488418</v>
      </c>
      <c r="J36" s="220">
        <f t="shared" si="6"/>
        <v>106047161</v>
      </c>
      <c r="K36" s="220">
        <f t="shared" si="6"/>
        <v>79751922</v>
      </c>
      <c r="L36" s="220">
        <f t="shared" si="6"/>
        <v>76305169</v>
      </c>
      <c r="M36" s="220">
        <f t="shared" si="6"/>
        <v>131756450</v>
      </c>
      <c r="N36" s="220">
        <f t="shared" si="6"/>
        <v>287813541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393860702</v>
      </c>
      <c r="X36" s="220">
        <f t="shared" si="6"/>
        <v>588638498</v>
      </c>
      <c r="Y36" s="220">
        <f t="shared" si="6"/>
        <v>-194777796</v>
      </c>
      <c r="Z36" s="221">
        <f>+IF(X36&lt;&gt;0,+(Y36/X36)*100,0)</f>
        <v>-33.08954420442952</v>
      </c>
      <c r="AA36" s="239">
        <f>SUM(AA32:AA35)</f>
        <v>1177276995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302579505</v>
      </c>
      <c r="D6" s="155"/>
      <c r="E6" s="59">
        <v>200120000</v>
      </c>
      <c r="F6" s="60">
        <v>200120000</v>
      </c>
      <c r="G6" s="60">
        <v>184725770</v>
      </c>
      <c r="H6" s="60">
        <v>191949606</v>
      </c>
      <c r="I6" s="60">
        <v>231302252</v>
      </c>
      <c r="J6" s="60">
        <v>231302252</v>
      </c>
      <c r="K6" s="60">
        <v>331114526</v>
      </c>
      <c r="L6" s="60">
        <v>429023379</v>
      </c>
      <c r="M6" s="60">
        <v>251925751</v>
      </c>
      <c r="N6" s="60">
        <v>251925751</v>
      </c>
      <c r="O6" s="60"/>
      <c r="P6" s="60"/>
      <c r="Q6" s="60"/>
      <c r="R6" s="60"/>
      <c r="S6" s="60"/>
      <c r="T6" s="60"/>
      <c r="U6" s="60"/>
      <c r="V6" s="60"/>
      <c r="W6" s="60">
        <v>251925751</v>
      </c>
      <c r="X6" s="60">
        <v>100060000</v>
      </c>
      <c r="Y6" s="60">
        <v>151865751</v>
      </c>
      <c r="Z6" s="140">
        <v>151.77</v>
      </c>
      <c r="AA6" s="62">
        <v>200120000</v>
      </c>
    </row>
    <row r="7" spans="1:27" ht="13.5">
      <c r="A7" s="249" t="s">
        <v>144</v>
      </c>
      <c r="B7" s="182"/>
      <c r="C7" s="155">
        <v>1248113543</v>
      </c>
      <c r="D7" s="155"/>
      <c r="E7" s="59">
        <v>798102000</v>
      </c>
      <c r="F7" s="60">
        <v>798102000</v>
      </c>
      <c r="G7" s="60">
        <v>1226335218</v>
      </c>
      <c r="H7" s="60">
        <v>1081499060</v>
      </c>
      <c r="I7" s="60">
        <v>1055108715</v>
      </c>
      <c r="J7" s="60">
        <v>1055108715</v>
      </c>
      <c r="K7" s="60">
        <v>959612627</v>
      </c>
      <c r="L7" s="60">
        <v>1268396784</v>
      </c>
      <c r="M7" s="60">
        <v>1411949284</v>
      </c>
      <c r="N7" s="60">
        <v>1411949284</v>
      </c>
      <c r="O7" s="60"/>
      <c r="P7" s="60"/>
      <c r="Q7" s="60"/>
      <c r="R7" s="60"/>
      <c r="S7" s="60"/>
      <c r="T7" s="60"/>
      <c r="U7" s="60"/>
      <c r="V7" s="60"/>
      <c r="W7" s="60">
        <v>1411949284</v>
      </c>
      <c r="X7" s="60">
        <v>399051000</v>
      </c>
      <c r="Y7" s="60">
        <v>1012898284</v>
      </c>
      <c r="Z7" s="140">
        <v>253.83</v>
      </c>
      <c r="AA7" s="62">
        <v>798102000</v>
      </c>
    </row>
    <row r="8" spans="1:27" ht="13.5">
      <c r="A8" s="249" t="s">
        <v>145</v>
      </c>
      <c r="B8" s="182"/>
      <c r="C8" s="155">
        <v>605291744</v>
      </c>
      <c r="D8" s="155"/>
      <c r="E8" s="59">
        <v>539098000</v>
      </c>
      <c r="F8" s="60">
        <v>539098000</v>
      </c>
      <c r="G8" s="60">
        <v>745171070</v>
      </c>
      <c r="H8" s="60">
        <v>1721712499</v>
      </c>
      <c r="I8" s="60">
        <v>578335303</v>
      </c>
      <c r="J8" s="60">
        <v>578335303</v>
      </c>
      <c r="K8" s="60">
        <v>585393351</v>
      </c>
      <c r="L8" s="60">
        <v>490056582</v>
      </c>
      <c r="M8" s="60">
        <v>597671354</v>
      </c>
      <c r="N8" s="60">
        <v>597671354</v>
      </c>
      <c r="O8" s="60"/>
      <c r="P8" s="60"/>
      <c r="Q8" s="60"/>
      <c r="R8" s="60"/>
      <c r="S8" s="60"/>
      <c r="T8" s="60"/>
      <c r="U8" s="60"/>
      <c r="V8" s="60"/>
      <c r="W8" s="60">
        <v>597671354</v>
      </c>
      <c r="X8" s="60">
        <v>269549000</v>
      </c>
      <c r="Y8" s="60">
        <v>328122354</v>
      </c>
      <c r="Z8" s="140">
        <v>121.73</v>
      </c>
      <c r="AA8" s="62">
        <v>539098000</v>
      </c>
    </row>
    <row r="9" spans="1:27" ht="13.5">
      <c r="A9" s="249" t="s">
        <v>146</v>
      </c>
      <c r="B9" s="182"/>
      <c r="C9" s="155">
        <v>322953320</v>
      </c>
      <c r="D9" s="155"/>
      <c r="E9" s="59">
        <v>402440350</v>
      </c>
      <c r="F9" s="60">
        <v>402440350</v>
      </c>
      <c r="G9" s="60">
        <v>357265350</v>
      </c>
      <c r="H9" s="60">
        <v>407719665</v>
      </c>
      <c r="I9" s="60">
        <v>404869665</v>
      </c>
      <c r="J9" s="60">
        <v>404869665</v>
      </c>
      <c r="K9" s="60">
        <v>357257733</v>
      </c>
      <c r="L9" s="60">
        <v>361709010</v>
      </c>
      <c r="M9" s="60">
        <v>402365350</v>
      </c>
      <c r="N9" s="60">
        <v>402365350</v>
      </c>
      <c r="O9" s="60"/>
      <c r="P9" s="60"/>
      <c r="Q9" s="60"/>
      <c r="R9" s="60"/>
      <c r="S9" s="60"/>
      <c r="T9" s="60"/>
      <c r="U9" s="60"/>
      <c r="V9" s="60"/>
      <c r="W9" s="60">
        <v>402365350</v>
      </c>
      <c r="X9" s="60">
        <v>201220175</v>
      </c>
      <c r="Y9" s="60">
        <v>201145175</v>
      </c>
      <c r="Z9" s="140">
        <v>99.96</v>
      </c>
      <c r="AA9" s="62">
        <v>402440350</v>
      </c>
    </row>
    <row r="10" spans="1:27" ht="13.5">
      <c r="A10" s="249" t="s">
        <v>147</v>
      </c>
      <c r="B10" s="182"/>
      <c r="C10" s="155">
        <v>80</v>
      </c>
      <c r="D10" s="155"/>
      <c r="E10" s="59">
        <v>5000</v>
      </c>
      <c r="F10" s="60">
        <v>5000</v>
      </c>
      <c r="G10" s="159">
        <v>5000</v>
      </c>
      <c r="H10" s="159">
        <v>80</v>
      </c>
      <c r="I10" s="159">
        <v>80</v>
      </c>
      <c r="J10" s="60">
        <v>80</v>
      </c>
      <c r="K10" s="159">
        <v>80</v>
      </c>
      <c r="L10" s="159">
        <v>80</v>
      </c>
      <c r="M10" s="60">
        <v>5000</v>
      </c>
      <c r="N10" s="159">
        <v>5000</v>
      </c>
      <c r="O10" s="159"/>
      <c r="P10" s="159"/>
      <c r="Q10" s="60"/>
      <c r="R10" s="159"/>
      <c r="S10" s="159"/>
      <c r="T10" s="60"/>
      <c r="U10" s="159"/>
      <c r="V10" s="159"/>
      <c r="W10" s="159">
        <v>5000</v>
      </c>
      <c r="X10" s="60">
        <v>2500</v>
      </c>
      <c r="Y10" s="159">
        <v>2500</v>
      </c>
      <c r="Z10" s="141">
        <v>100</v>
      </c>
      <c r="AA10" s="225">
        <v>5000</v>
      </c>
    </row>
    <row r="11" spans="1:27" ht="13.5">
      <c r="A11" s="249" t="s">
        <v>148</v>
      </c>
      <c r="B11" s="182"/>
      <c r="C11" s="155">
        <v>89376128</v>
      </c>
      <c r="D11" s="155"/>
      <c r="E11" s="59">
        <v>117000000</v>
      </c>
      <c r="F11" s="60">
        <v>117000000</v>
      </c>
      <c r="G11" s="60">
        <v>75988234</v>
      </c>
      <c r="H11" s="60">
        <v>89376128</v>
      </c>
      <c r="I11" s="60">
        <v>89376128</v>
      </c>
      <c r="J11" s="60">
        <v>89376128</v>
      </c>
      <c r="K11" s="60">
        <v>89376128</v>
      </c>
      <c r="L11" s="60">
        <v>89376128</v>
      </c>
      <c r="M11" s="60">
        <v>105956000</v>
      </c>
      <c r="N11" s="60">
        <v>105956000</v>
      </c>
      <c r="O11" s="60"/>
      <c r="P11" s="60"/>
      <c r="Q11" s="60"/>
      <c r="R11" s="60"/>
      <c r="S11" s="60"/>
      <c r="T11" s="60"/>
      <c r="U11" s="60"/>
      <c r="V11" s="60"/>
      <c r="W11" s="60">
        <v>105956000</v>
      </c>
      <c r="X11" s="60">
        <v>58500000</v>
      </c>
      <c r="Y11" s="60">
        <v>47456000</v>
      </c>
      <c r="Z11" s="140">
        <v>81.12</v>
      </c>
      <c r="AA11" s="62">
        <v>117000000</v>
      </c>
    </row>
    <row r="12" spans="1:27" ht="13.5">
      <c r="A12" s="250" t="s">
        <v>56</v>
      </c>
      <c r="B12" s="251"/>
      <c r="C12" s="168">
        <f aca="true" t="shared" si="0" ref="C12:Y12">SUM(C6:C11)</f>
        <v>2568314320</v>
      </c>
      <c r="D12" s="168">
        <f>SUM(D6:D11)</f>
        <v>0</v>
      </c>
      <c r="E12" s="72">
        <f t="shared" si="0"/>
        <v>2056765350</v>
      </c>
      <c r="F12" s="73">
        <f t="shared" si="0"/>
        <v>2056765350</v>
      </c>
      <c r="G12" s="73">
        <f t="shared" si="0"/>
        <v>2589490642</v>
      </c>
      <c r="H12" s="73">
        <f t="shared" si="0"/>
        <v>3492257038</v>
      </c>
      <c r="I12" s="73">
        <f t="shared" si="0"/>
        <v>2358992143</v>
      </c>
      <c r="J12" s="73">
        <f t="shared" si="0"/>
        <v>2358992143</v>
      </c>
      <c r="K12" s="73">
        <f t="shared" si="0"/>
        <v>2322754445</v>
      </c>
      <c r="L12" s="73">
        <f t="shared" si="0"/>
        <v>2638561963</v>
      </c>
      <c r="M12" s="73">
        <f t="shared" si="0"/>
        <v>2769872739</v>
      </c>
      <c r="N12" s="73">
        <f t="shared" si="0"/>
        <v>2769872739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2769872739</v>
      </c>
      <c r="X12" s="73">
        <f t="shared" si="0"/>
        <v>1028382675</v>
      </c>
      <c r="Y12" s="73">
        <f t="shared" si="0"/>
        <v>1741490064</v>
      </c>
      <c r="Z12" s="170">
        <f>+IF(X12&lt;&gt;0,+(Y12/X12)*100,0)</f>
        <v>169.3426101329449</v>
      </c>
      <c r="AA12" s="74">
        <f>SUM(AA6:AA11)</f>
        <v>2056765350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31910665</v>
      </c>
      <c r="D15" s="155"/>
      <c r="E15" s="59">
        <v>51685000</v>
      </c>
      <c r="F15" s="60">
        <v>51685000</v>
      </c>
      <c r="G15" s="60">
        <v>51685000</v>
      </c>
      <c r="H15" s="60">
        <v>31910665</v>
      </c>
      <c r="I15" s="60">
        <v>31910665</v>
      </c>
      <c r="J15" s="60">
        <v>31910665</v>
      </c>
      <c r="K15" s="60">
        <v>31910665</v>
      </c>
      <c r="L15" s="60">
        <v>31910665</v>
      </c>
      <c r="M15" s="60">
        <v>31910665</v>
      </c>
      <c r="N15" s="60">
        <v>31910665</v>
      </c>
      <c r="O15" s="60"/>
      <c r="P15" s="60"/>
      <c r="Q15" s="60"/>
      <c r="R15" s="60"/>
      <c r="S15" s="60"/>
      <c r="T15" s="60"/>
      <c r="U15" s="60"/>
      <c r="V15" s="60"/>
      <c r="W15" s="60">
        <v>31910665</v>
      </c>
      <c r="X15" s="60">
        <v>25842500</v>
      </c>
      <c r="Y15" s="60">
        <v>6068165</v>
      </c>
      <c r="Z15" s="140">
        <v>23.48</v>
      </c>
      <c r="AA15" s="62">
        <v>51685000</v>
      </c>
    </row>
    <row r="16" spans="1:27" ht="13.5">
      <c r="A16" s="249" t="s">
        <v>151</v>
      </c>
      <c r="B16" s="182"/>
      <c r="C16" s="155">
        <v>-487994</v>
      </c>
      <c r="D16" s="155"/>
      <c r="E16" s="59"/>
      <c r="F16" s="60"/>
      <c r="G16" s="159">
        <v>20000</v>
      </c>
      <c r="H16" s="159">
        <v>20000</v>
      </c>
      <c r="I16" s="159">
        <v>20000</v>
      </c>
      <c r="J16" s="60">
        <v>20000</v>
      </c>
      <c r="K16" s="159">
        <v>20000</v>
      </c>
      <c r="L16" s="159">
        <v>20000</v>
      </c>
      <c r="M16" s="60">
        <v>20000</v>
      </c>
      <c r="N16" s="159">
        <v>20000</v>
      </c>
      <c r="O16" s="159"/>
      <c r="P16" s="159"/>
      <c r="Q16" s="60"/>
      <c r="R16" s="159"/>
      <c r="S16" s="159"/>
      <c r="T16" s="60"/>
      <c r="U16" s="159"/>
      <c r="V16" s="159"/>
      <c r="W16" s="159">
        <v>20000</v>
      </c>
      <c r="X16" s="60"/>
      <c r="Y16" s="159">
        <v>20000</v>
      </c>
      <c r="Z16" s="141"/>
      <c r="AA16" s="225"/>
    </row>
    <row r="17" spans="1:27" ht="13.5">
      <c r="A17" s="249" t="s">
        <v>152</v>
      </c>
      <c r="B17" s="182"/>
      <c r="C17" s="155">
        <v>199262490</v>
      </c>
      <c r="D17" s="155"/>
      <c r="E17" s="59">
        <v>138892568</v>
      </c>
      <c r="F17" s="60">
        <v>138892568</v>
      </c>
      <c r="G17" s="60">
        <v>138892568</v>
      </c>
      <c r="H17" s="60">
        <v>199262496</v>
      </c>
      <c r="I17" s="60">
        <v>199262496</v>
      </c>
      <c r="J17" s="60">
        <v>199262496</v>
      </c>
      <c r="K17" s="60">
        <v>199262496</v>
      </c>
      <c r="L17" s="60">
        <v>199262496</v>
      </c>
      <c r="M17" s="60">
        <v>199262496</v>
      </c>
      <c r="N17" s="60">
        <v>199262496</v>
      </c>
      <c r="O17" s="60"/>
      <c r="P17" s="60"/>
      <c r="Q17" s="60"/>
      <c r="R17" s="60"/>
      <c r="S17" s="60"/>
      <c r="T17" s="60"/>
      <c r="U17" s="60"/>
      <c r="V17" s="60"/>
      <c r="W17" s="60">
        <v>199262496</v>
      </c>
      <c r="X17" s="60">
        <v>69446284</v>
      </c>
      <c r="Y17" s="60">
        <v>129816212</v>
      </c>
      <c r="Z17" s="140">
        <v>186.93</v>
      </c>
      <c r="AA17" s="62">
        <v>138892568</v>
      </c>
    </row>
    <row r="18" spans="1:27" ht="13.5">
      <c r="A18" s="249" t="s">
        <v>153</v>
      </c>
      <c r="B18" s="182"/>
      <c r="C18" s="155"/>
      <c r="D18" s="155"/>
      <c r="E18" s="59">
        <v>20000</v>
      </c>
      <c r="F18" s="60">
        <v>20000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10000</v>
      </c>
      <c r="Y18" s="60">
        <v>-10000</v>
      </c>
      <c r="Z18" s="140">
        <v>-100</v>
      </c>
      <c r="AA18" s="62">
        <v>20000</v>
      </c>
    </row>
    <row r="19" spans="1:27" ht="13.5">
      <c r="A19" s="249" t="s">
        <v>154</v>
      </c>
      <c r="B19" s="182"/>
      <c r="C19" s="155">
        <v>12743907037</v>
      </c>
      <c r="D19" s="155"/>
      <c r="E19" s="59">
        <v>12663668000</v>
      </c>
      <c r="F19" s="60">
        <v>12663668000</v>
      </c>
      <c r="G19" s="60">
        <v>12413892385</v>
      </c>
      <c r="H19" s="60">
        <v>12664790698</v>
      </c>
      <c r="I19" s="60">
        <v>12628527063</v>
      </c>
      <c r="J19" s="60">
        <v>12628527063</v>
      </c>
      <c r="K19" s="60">
        <v>12461165386</v>
      </c>
      <c r="L19" s="60">
        <v>12637307087</v>
      </c>
      <c r="M19" s="60">
        <v>12673391020</v>
      </c>
      <c r="N19" s="60">
        <v>12673391020</v>
      </c>
      <c r="O19" s="60"/>
      <c r="P19" s="60"/>
      <c r="Q19" s="60"/>
      <c r="R19" s="60"/>
      <c r="S19" s="60"/>
      <c r="T19" s="60"/>
      <c r="U19" s="60"/>
      <c r="V19" s="60"/>
      <c r="W19" s="60">
        <v>12673391020</v>
      </c>
      <c r="X19" s="60">
        <v>6331834000</v>
      </c>
      <c r="Y19" s="60">
        <v>6341557020</v>
      </c>
      <c r="Z19" s="140">
        <v>100.15</v>
      </c>
      <c r="AA19" s="62">
        <v>12663668000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207021519</v>
      </c>
      <c r="D22" s="155"/>
      <c r="E22" s="59">
        <v>310691590</v>
      </c>
      <c r="F22" s="60">
        <v>310691590</v>
      </c>
      <c r="G22" s="60">
        <v>274010072</v>
      </c>
      <c r="H22" s="60">
        <v>207024422</v>
      </c>
      <c r="I22" s="60">
        <v>207018939</v>
      </c>
      <c r="J22" s="60">
        <v>207018939</v>
      </c>
      <c r="K22" s="60">
        <v>207018079</v>
      </c>
      <c r="L22" s="60">
        <v>207017219</v>
      </c>
      <c r="M22" s="60">
        <v>207004329</v>
      </c>
      <c r="N22" s="60">
        <v>207004329</v>
      </c>
      <c r="O22" s="60"/>
      <c r="P22" s="60"/>
      <c r="Q22" s="60"/>
      <c r="R22" s="60"/>
      <c r="S22" s="60"/>
      <c r="T22" s="60"/>
      <c r="U22" s="60"/>
      <c r="V22" s="60"/>
      <c r="W22" s="60">
        <v>207004329</v>
      </c>
      <c r="X22" s="60">
        <v>155345795</v>
      </c>
      <c r="Y22" s="60">
        <v>51658534</v>
      </c>
      <c r="Z22" s="140">
        <v>33.25</v>
      </c>
      <c r="AA22" s="62">
        <v>310691590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13181613717</v>
      </c>
      <c r="D24" s="168">
        <f>SUM(D15:D23)</f>
        <v>0</v>
      </c>
      <c r="E24" s="76">
        <f t="shared" si="1"/>
        <v>13164957158</v>
      </c>
      <c r="F24" s="77">
        <f t="shared" si="1"/>
        <v>13164957158</v>
      </c>
      <c r="G24" s="77">
        <f t="shared" si="1"/>
        <v>12878500025</v>
      </c>
      <c r="H24" s="77">
        <f t="shared" si="1"/>
        <v>13103008281</v>
      </c>
      <c r="I24" s="77">
        <f t="shared" si="1"/>
        <v>13066739163</v>
      </c>
      <c r="J24" s="77">
        <f t="shared" si="1"/>
        <v>13066739163</v>
      </c>
      <c r="K24" s="77">
        <f t="shared" si="1"/>
        <v>12899376626</v>
      </c>
      <c r="L24" s="77">
        <f t="shared" si="1"/>
        <v>13075517467</v>
      </c>
      <c r="M24" s="77">
        <f t="shared" si="1"/>
        <v>13111588510</v>
      </c>
      <c r="N24" s="77">
        <f t="shared" si="1"/>
        <v>13111588510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13111588510</v>
      </c>
      <c r="X24" s="77">
        <f t="shared" si="1"/>
        <v>6582478579</v>
      </c>
      <c r="Y24" s="77">
        <f t="shared" si="1"/>
        <v>6529109931</v>
      </c>
      <c r="Z24" s="212">
        <f>+IF(X24&lt;&gt;0,+(Y24/X24)*100,0)</f>
        <v>99.18923172541326</v>
      </c>
      <c r="AA24" s="79">
        <f>SUM(AA15:AA23)</f>
        <v>13164957158</v>
      </c>
    </row>
    <row r="25" spans="1:27" ht="13.5">
      <c r="A25" s="250" t="s">
        <v>159</v>
      </c>
      <c r="B25" s="251"/>
      <c r="C25" s="168">
        <f aca="true" t="shared" si="2" ref="C25:Y25">+C12+C24</f>
        <v>15749928037</v>
      </c>
      <c r="D25" s="168">
        <f>+D12+D24</f>
        <v>0</v>
      </c>
      <c r="E25" s="72">
        <f t="shared" si="2"/>
        <v>15221722508</v>
      </c>
      <c r="F25" s="73">
        <f t="shared" si="2"/>
        <v>15221722508</v>
      </c>
      <c r="G25" s="73">
        <f t="shared" si="2"/>
        <v>15467990667</v>
      </c>
      <c r="H25" s="73">
        <f t="shared" si="2"/>
        <v>16595265319</v>
      </c>
      <c r="I25" s="73">
        <f t="shared" si="2"/>
        <v>15425731306</v>
      </c>
      <c r="J25" s="73">
        <f t="shared" si="2"/>
        <v>15425731306</v>
      </c>
      <c r="K25" s="73">
        <f t="shared" si="2"/>
        <v>15222131071</v>
      </c>
      <c r="L25" s="73">
        <f t="shared" si="2"/>
        <v>15714079430</v>
      </c>
      <c r="M25" s="73">
        <f t="shared" si="2"/>
        <v>15881461249</v>
      </c>
      <c r="N25" s="73">
        <f t="shared" si="2"/>
        <v>15881461249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15881461249</v>
      </c>
      <c r="X25" s="73">
        <f t="shared" si="2"/>
        <v>7610861254</v>
      </c>
      <c r="Y25" s="73">
        <f t="shared" si="2"/>
        <v>8270599995</v>
      </c>
      <c r="Z25" s="170">
        <f>+IF(X25&lt;&gt;0,+(Y25/X25)*100,0)</f>
        <v>108.66838481194576</v>
      </c>
      <c r="AA25" s="74">
        <f>+AA12+AA24</f>
        <v>15221722508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105569056</v>
      </c>
      <c r="D30" s="155"/>
      <c r="E30" s="59">
        <v>112968100</v>
      </c>
      <c r="F30" s="60">
        <v>112968100</v>
      </c>
      <c r="G30" s="60">
        <v>112968100</v>
      </c>
      <c r="H30" s="60">
        <v>112968100</v>
      </c>
      <c r="I30" s="60">
        <v>112968100</v>
      </c>
      <c r="J30" s="60">
        <v>112968100</v>
      </c>
      <c r="K30" s="60">
        <v>112968100</v>
      </c>
      <c r="L30" s="60">
        <v>112968100</v>
      </c>
      <c r="M30" s="60">
        <v>112968100</v>
      </c>
      <c r="N30" s="60">
        <v>112968100</v>
      </c>
      <c r="O30" s="60"/>
      <c r="P30" s="60"/>
      <c r="Q30" s="60"/>
      <c r="R30" s="60"/>
      <c r="S30" s="60"/>
      <c r="T30" s="60"/>
      <c r="U30" s="60"/>
      <c r="V30" s="60"/>
      <c r="W30" s="60">
        <v>112968100</v>
      </c>
      <c r="X30" s="60">
        <v>56484050</v>
      </c>
      <c r="Y30" s="60">
        <v>56484050</v>
      </c>
      <c r="Z30" s="140">
        <v>100</v>
      </c>
      <c r="AA30" s="62">
        <v>112968100</v>
      </c>
    </row>
    <row r="31" spans="1:27" ht="13.5">
      <c r="A31" s="249" t="s">
        <v>163</v>
      </c>
      <c r="B31" s="182"/>
      <c r="C31" s="155">
        <v>93158571</v>
      </c>
      <c r="D31" s="155"/>
      <c r="E31" s="59">
        <v>90224000</v>
      </c>
      <c r="F31" s="60">
        <v>90224000</v>
      </c>
      <c r="G31" s="60">
        <v>90224000</v>
      </c>
      <c r="H31" s="60">
        <v>90224000</v>
      </c>
      <c r="I31" s="60">
        <v>90224000</v>
      </c>
      <c r="J31" s="60">
        <v>90224000</v>
      </c>
      <c r="K31" s="60">
        <v>90224000</v>
      </c>
      <c r="L31" s="60">
        <v>90224000</v>
      </c>
      <c r="M31" s="60">
        <v>90224000</v>
      </c>
      <c r="N31" s="60">
        <v>90224000</v>
      </c>
      <c r="O31" s="60"/>
      <c r="P31" s="60"/>
      <c r="Q31" s="60"/>
      <c r="R31" s="60"/>
      <c r="S31" s="60"/>
      <c r="T31" s="60"/>
      <c r="U31" s="60"/>
      <c r="V31" s="60"/>
      <c r="W31" s="60">
        <v>90224000</v>
      </c>
      <c r="X31" s="60">
        <v>45112000</v>
      </c>
      <c r="Y31" s="60">
        <v>45112000</v>
      </c>
      <c r="Z31" s="140">
        <v>100</v>
      </c>
      <c r="AA31" s="62">
        <v>90224000</v>
      </c>
    </row>
    <row r="32" spans="1:27" ht="13.5">
      <c r="A32" s="249" t="s">
        <v>164</v>
      </c>
      <c r="B32" s="182"/>
      <c r="C32" s="155">
        <v>1840079855</v>
      </c>
      <c r="D32" s="155"/>
      <c r="E32" s="59">
        <v>1683799000</v>
      </c>
      <c r="F32" s="60">
        <v>1683799000</v>
      </c>
      <c r="G32" s="60">
        <v>1649835919</v>
      </c>
      <c r="H32" s="60">
        <v>1385028575</v>
      </c>
      <c r="I32" s="60">
        <v>1086848265</v>
      </c>
      <c r="J32" s="60">
        <v>1086848265</v>
      </c>
      <c r="K32" s="60">
        <v>1287569788</v>
      </c>
      <c r="L32" s="60">
        <v>1623005748</v>
      </c>
      <c r="M32" s="60">
        <v>1784180698</v>
      </c>
      <c r="N32" s="60">
        <v>1784180698</v>
      </c>
      <c r="O32" s="60"/>
      <c r="P32" s="60"/>
      <c r="Q32" s="60"/>
      <c r="R32" s="60"/>
      <c r="S32" s="60"/>
      <c r="T32" s="60"/>
      <c r="U32" s="60"/>
      <c r="V32" s="60"/>
      <c r="W32" s="60">
        <v>1784180698</v>
      </c>
      <c r="X32" s="60">
        <v>841899500</v>
      </c>
      <c r="Y32" s="60">
        <v>942281198</v>
      </c>
      <c r="Z32" s="140">
        <v>111.92</v>
      </c>
      <c r="AA32" s="62">
        <v>1683799000</v>
      </c>
    </row>
    <row r="33" spans="1:27" ht="13.5">
      <c r="A33" s="249" t="s">
        <v>165</v>
      </c>
      <c r="B33" s="182"/>
      <c r="C33" s="155">
        <v>204904261</v>
      </c>
      <c r="D33" s="155"/>
      <c r="E33" s="59">
        <v>118480000</v>
      </c>
      <c r="F33" s="60">
        <v>118480000</v>
      </c>
      <c r="G33" s="60">
        <v>118034283</v>
      </c>
      <c r="H33" s="60">
        <v>118052789</v>
      </c>
      <c r="I33" s="60">
        <v>118079183</v>
      </c>
      <c r="J33" s="60">
        <v>118079183</v>
      </c>
      <c r="K33" s="60">
        <v>118105577</v>
      </c>
      <c r="L33" s="60">
        <v>118131972</v>
      </c>
      <c r="M33" s="60">
        <v>118000000</v>
      </c>
      <c r="N33" s="60">
        <v>118000000</v>
      </c>
      <c r="O33" s="60"/>
      <c r="P33" s="60"/>
      <c r="Q33" s="60"/>
      <c r="R33" s="60"/>
      <c r="S33" s="60"/>
      <c r="T33" s="60"/>
      <c r="U33" s="60"/>
      <c r="V33" s="60"/>
      <c r="W33" s="60">
        <v>118000000</v>
      </c>
      <c r="X33" s="60">
        <v>59240000</v>
      </c>
      <c r="Y33" s="60">
        <v>58760000</v>
      </c>
      <c r="Z33" s="140">
        <v>99.19</v>
      </c>
      <c r="AA33" s="62">
        <v>118480000</v>
      </c>
    </row>
    <row r="34" spans="1:27" ht="13.5">
      <c r="A34" s="250" t="s">
        <v>58</v>
      </c>
      <c r="B34" s="251"/>
      <c r="C34" s="168">
        <f aca="true" t="shared" si="3" ref="C34:Y34">SUM(C29:C33)</f>
        <v>2243711743</v>
      </c>
      <c r="D34" s="168">
        <f>SUM(D29:D33)</f>
        <v>0</v>
      </c>
      <c r="E34" s="72">
        <f t="shared" si="3"/>
        <v>2005471100</v>
      </c>
      <c r="F34" s="73">
        <f t="shared" si="3"/>
        <v>2005471100</v>
      </c>
      <c r="G34" s="73">
        <f t="shared" si="3"/>
        <v>1971062302</v>
      </c>
      <c r="H34" s="73">
        <f t="shared" si="3"/>
        <v>1706273464</v>
      </c>
      <c r="I34" s="73">
        <f t="shared" si="3"/>
        <v>1408119548</v>
      </c>
      <c r="J34" s="73">
        <f t="shared" si="3"/>
        <v>1408119548</v>
      </c>
      <c r="K34" s="73">
        <f t="shared" si="3"/>
        <v>1608867465</v>
      </c>
      <c r="L34" s="73">
        <f t="shared" si="3"/>
        <v>1944329820</v>
      </c>
      <c r="M34" s="73">
        <f t="shared" si="3"/>
        <v>2105372798</v>
      </c>
      <c r="N34" s="73">
        <f t="shared" si="3"/>
        <v>2105372798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2105372798</v>
      </c>
      <c r="X34" s="73">
        <f t="shared" si="3"/>
        <v>1002735550</v>
      </c>
      <c r="Y34" s="73">
        <f t="shared" si="3"/>
        <v>1102637248</v>
      </c>
      <c r="Z34" s="170">
        <f>+IF(X34&lt;&gt;0,+(Y34/X34)*100,0)</f>
        <v>109.96291574583148</v>
      </c>
      <c r="AA34" s="74">
        <f>SUM(AA29:AA33)</f>
        <v>2005471100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1642587569</v>
      </c>
      <c r="D37" s="155"/>
      <c r="E37" s="59">
        <v>1516044910</v>
      </c>
      <c r="F37" s="60">
        <v>1516044910</v>
      </c>
      <c r="G37" s="60">
        <v>1516044910</v>
      </c>
      <c r="H37" s="60">
        <v>1516044910</v>
      </c>
      <c r="I37" s="60">
        <v>1516044910</v>
      </c>
      <c r="J37" s="60">
        <v>1516044910</v>
      </c>
      <c r="K37" s="60">
        <v>1516044910</v>
      </c>
      <c r="L37" s="60">
        <v>1516044910</v>
      </c>
      <c r="M37" s="60">
        <v>1516044910</v>
      </c>
      <c r="N37" s="60">
        <v>1516044910</v>
      </c>
      <c r="O37" s="60"/>
      <c r="P37" s="60"/>
      <c r="Q37" s="60"/>
      <c r="R37" s="60"/>
      <c r="S37" s="60"/>
      <c r="T37" s="60"/>
      <c r="U37" s="60"/>
      <c r="V37" s="60"/>
      <c r="W37" s="60">
        <v>1516044910</v>
      </c>
      <c r="X37" s="60">
        <v>758022455</v>
      </c>
      <c r="Y37" s="60">
        <v>758022455</v>
      </c>
      <c r="Z37" s="140">
        <v>100</v>
      </c>
      <c r="AA37" s="62">
        <v>1516044910</v>
      </c>
    </row>
    <row r="38" spans="1:27" ht="13.5">
      <c r="A38" s="249" t="s">
        <v>165</v>
      </c>
      <c r="B38" s="182"/>
      <c r="C38" s="155">
        <v>1612108631</v>
      </c>
      <c r="D38" s="155"/>
      <c r="E38" s="59">
        <v>1536373940</v>
      </c>
      <c r="F38" s="60">
        <v>1536373940</v>
      </c>
      <c r="G38" s="60">
        <v>1536373940</v>
      </c>
      <c r="H38" s="60">
        <v>1536373940</v>
      </c>
      <c r="I38" s="60">
        <v>1536373940</v>
      </c>
      <c r="J38" s="60">
        <v>1536373940</v>
      </c>
      <c r="K38" s="60">
        <v>1536373940</v>
      </c>
      <c r="L38" s="60">
        <v>1536373940</v>
      </c>
      <c r="M38" s="60">
        <v>1536373940</v>
      </c>
      <c r="N38" s="60">
        <v>1536373940</v>
      </c>
      <c r="O38" s="60"/>
      <c r="P38" s="60"/>
      <c r="Q38" s="60"/>
      <c r="R38" s="60"/>
      <c r="S38" s="60"/>
      <c r="T38" s="60"/>
      <c r="U38" s="60"/>
      <c r="V38" s="60"/>
      <c r="W38" s="60">
        <v>1536373940</v>
      </c>
      <c r="X38" s="60">
        <v>768186970</v>
      </c>
      <c r="Y38" s="60">
        <v>768186970</v>
      </c>
      <c r="Z38" s="140">
        <v>100</v>
      </c>
      <c r="AA38" s="62">
        <v>1536373940</v>
      </c>
    </row>
    <row r="39" spans="1:27" ht="13.5">
      <c r="A39" s="250" t="s">
        <v>59</v>
      </c>
      <c r="B39" s="253"/>
      <c r="C39" s="168">
        <f aca="true" t="shared" si="4" ref="C39:Y39">SUM(C37:C38)</f>
        <v>3254696200</v>
      </c>
      <c r="D39" s="168">
        <f>SUM(D37:D38)</f>
        <v>0</v>
      </c>
      <c r="E39" s="76">
        <f t="shared" si="4"/>
        <v>3052418850</v>
      </c>
      <c r="F39" s="77">
        <f t="shared" si="4"/>
        <v>3052418850</v>
      </c>
      <c r="G39" s="77">
        <f t="shared" si="4"/>
        <v>3052418850</v>
      </c>
      <c r="H39" s="77">
        <f t="shared" si="4"/>
        <v>3052418850</v>
      </c>
      <c r="I39" s="77">
        <f t="shared" si="4"/>
        <v>3052418850</v>
      </c>
      <c r="J39" s="77">
        <f t="shared" si="4"/>
        <v>3052418850</v>
      </c>
      <c r="K39" s="77">
        <f t="shared" si="4"/>
        <v>3052418850</v>
      </c>
      <c r="L39" s="77">
        <f t="shared" si="4"/>
        <v>3052418850</v>
      </c>
      <c r="M39" s="77">
        <f t="shared" si="4"/>
        <v>3052418850</v>
      </c>
      <c r="N39" s="77">
        <f t="shared" si="4"/>
        <v>3052418850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3052418850</v>
      </c>
      <c r="X39" s="77">
        <f t="shared" si="4"/>
        <v>1526209425</v>
      </c>
      <c r="Y39" s="77">
        <f t="shared" si="4"/>
        <v>1526209425</v>
      </c>
      <c r="Z39" s="212">
        <f>+IF(X39&lt;&gt;0,+(Y39/X39)*100,0)</f>
        <v>100</v>
      </c>
      <c r="AA39" s="79">
        <f>SUM(AA37:AA38)</f>
        <v>3052418850</v>
      </c>
    </row>
    <row r="40" spans="1:27" ht="13.5">
      <c r="A40" s="250" t="s">
        <v>167</v>
      </c>
      <c r="B40" s="251"/>
      <c r="C40" s="168">
        <f aca="true" t="shared" si="5" ref="C40:Y40">+C34+C39</f>
        <v>5498407943</v>
      </c>
      <c r="D40" s="168">
        <f>+D34+D39</f>
        <v>0</v>
      </c>
      <c r="E40" s="72">
        <f t="shared" si="5"/>
        <v>5057889950</v>
      </c>
      <c r="F40" s="73">
        <f t="shared" si="5"/>
        <v>5057889950</v>
      </c>
      <c r="G40" s="73">
        <f t="shared" si="5"/>
        <v>5023481152</v>
      </c>
      <c r="H40" s="73">
        <f t="shared" si="5"/>
        <v>4758692314</v>
      </c>
      <c r="I40" s="73">
        <f t="shared" si="5"/>
        <v>4460538398</v>
      </c>
      <c r="J40" s="73">
        <f t="shared" si="5"/>
        <v>4460538398</v>
      </c>
      <c r="K40" s="73">
        <f t="shared" si="5"/>
        <v>4661286315</v>
      </c>
      <c r="L40" s="73">
        <f t="shared" si="5"/>
        <v>4996748670</v>
      </c>
      <c r="M40" s="73">
        <f t="shared" si="5"/>
        <v>5157791648</v>
      </c>
      <c r="N40" s="73">
        <f t="shared" si="5"/>
        <v>5157791648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5157791648</v>
      </c>
      <c r="X40" s="73">
        <f t="shared" si="5"/>
        <v>2528944975</v>
      </c>
      <c r="Y40" s="73">
        <f t="shared" si="5"/>
        <v>2628846673</v>
      </c>
      <c r="Z40" s="170">
        <f>+IF(X40&lt;&gt;0,+(Y40/X40)*100,0)</f>
        <v>103.95033102687417</v>
      </c>
      <c r="AA40" s="74">
        <f>+AA34+AA39</f>
        <v>5057889950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10251520094</v>
      </c>
      <c r="D42" s="257">
        <f>+D25-D40</f>
        <v>0</v>
      </c>
      <c r="E42" s="258">
        <f t="shared" si="6"/>
        <v>10163832558</v>
      </c>
      <c r="F42" s="259">
        <f t="shared" si="6"/>
        <v>10163832558</v>
      </c>
      <c r="G42" s="259">
        <f t="shared" si="6"/>
        <v>10444509515</v>
      </c>
      <c r="H42" s="259">
        <f t="shared" si="6"/>
        <v>11836573005</v>
      </c>
      <c r="I42" s="259">
        <f t="shared" si="6"/>
        <v>10965192908</v>
      </c>
      <c r="J42" s="259">
        <f t="shared" si="6"/>
        <v>10965192908</v>
      </c>
      <c r="K42" s="259">
        <f t="shared" si="6"/>
        <v>10560844756</v>
      </c>
      <c r="L42" s="259">
        <f t="shared" si="6"/>
        <v>10717330760</v>
      </c>
      <c r="M42" s="259">
        <f t="shared" si="6"/>
        <v>10723669601</v>
      </c>
      <c r="N42" s="259">
        <f t="shared" si="6"/>
        <v>10723669601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10723669601</v>
      </c>
      <c r="X42" s="259">
        <f t="shared" si="6"/>
        <v>5081916279</v>
      </c>
      <c r="Y42" s="259">
        <f t="shared" si="6"/>
        <v>5641753322</v>
      </c>
      <c r="Z42" s="260">
        <f>+IF(X42&lt;&gt;0,+(Y42/X42)*100,0)</f>
        <v>111.01625867614968</v>
      </c>
      <c r="AA42" s="261">
        <f>+AA25-AA40</f>
        <v>10163832558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4131183678</v>
      </c>
      <c r="D45" s="155"/>
      <c r="E45" s="59">
        <v>4052808240</v>
      </c>
      <c r="F45" s="60">
        <v>4052808240</v>
      </c>
      <c r="G45" s="60">
        <v>4406312876</v>
      </c>
      <c r="H45" s="60">
        <v>4585106888</v>
      </c>
      <c r="I45" s="60">
        <v>4477445281</v>
      </c>
      <c r="J45" s="60">
        <v>4477445281</v>
      </c>
      <c r="K45" s="60">
        <v>10429524009</v>
      </c>
      <c r="L45" s="60">
        <v>10599199590</v>
      </c>
      <c r="M45" s="60">
        <v>10605538431</v>
      </c>
      <c r="N45" s="60">
        <v>10605538431</v>
      </c>
      <c r="O45" s="60"/>
      <c r="P45" s="60"/>
      <c r="Q45" s="60"/>
      <c r="R45" s="60"/>
      <c r="S45" s="60"/>
      <c r="T45" s="60"/>
      <c r="U45" s="60"/>
      <c r="V45" s="60"/>
      <c r="W45" s="60">
        <v>10605538431</v>
      </c>
      <c r="X45" s="60">
        <v>2026404120</v>
      </c>
      <c r="Y45" s="60">
        <v>8579134311</v>
      </c>
      <c r="Z45" s="139">
        <v>423.37</v>
      </c>
      <c r="AA45" s="62">
        <v>4052808240</v>
      </c>
    </row>
    <row r="46" spans="1:27" ht="13.5">
      <c r="A46" s="249" t="s">
        <v>171</v>
      </c>
      <c r="B46" s="182"/>
      <c r="C46" s="155">
        <v>6120336416</v>
      </c>
      <c r="D46" s="155"/>
      <c r="E46" s="59">
        <v>6111024318</v>
      </c>
      <c r="F46" s="60">
        <v>6111024318</v>
      </c>
      <c r="G46" s="60">
        <v>6038196639</v>
      </c>
      <c r="H46" s="60">
        <v>7251466117</v>
      </c>
      <c r="I46" s="60">
        <v>6487747627</v>
      </c>
      <c r="J46" s="60">
        <v>6487747627</v>
      </c>
      <c r="K46" s="60">
        <v>131320747</v>
      </c>
      <c r="L46" s="60">
        <v>118131170</v>
      </c>
      <c r="M46" s="60">
        <v>118131170</v>
      </c>
      <c r="N46" s="60">
        <v>118131170</v>
      </c>
      <c r="O46" s="60"/>
      <c r="P46" s="60"/>
      <c r="Q46" s="60"/>
      <c r="R46" s="60"/>
      <c r="S46" s="60"/>
      <c r="T46" s="60"/>
      <c r="U46" s="60"/>
      <c r="V46" s="60"/>
      <c r="W46" s="60">
        <v>118131170</v>
      </c>
      <c r="X46" s="60">
        <v>3055512159</v>
      </c>
      <c r="Y46" s="60">
        <v>-2937380989</v>
      </c>
      <c r="Z46" s="139">
        <v>-96.13</v>
      </c>
      <c r="AA46" s="62">
        <v>6111024318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10251520094</v>
      </c>
      <c r="D48" s="217">
        <f>SUM(D45:D47)</f>
        <v>0</v>
      </c>
      <c r="E48" s="264">
        <f t="shared" si="7"/>
        <v>10163832558</v>
      </c>
      <c r="F48" s="219">
        <f t="shared" si="7"/>
        <v>10163832558</v>
      </c>
      <c r="G48" s="219">
        <f t="shared" si="7"/>
        <v>10444509515</v>
      </c>
      <c r="H48" s="219">
        <f t="shared" si="7"/>
        <v>11836573005</v>
      </c>
      <c r="I48" s="219">
        <f t="shared" si="7"/>
        <v>10965192908</v>
      </c>
      <c r="J48" s="219">
        <f t="shared" si="7"/>
        <v>10965192908</v>
      </c>
      <c r="K48" s="219">
        <f t="shared" si="7"/>
        <v>10560844756</v>
      </c>
      <c r="L48" s="219">
        <f t="shared" si="7"/>
        <v>10717330760</v>
      </c>
      <c r="M48" s="219">
        <f t="shared" si="7"/>
        <v>10723669601</v>
      </c>
      <c r="N48" s="219">
        <f t="shared" si="7"/>
        <v>10723669601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10723669601</v>
      </c>
      <c r="X48" s="219">
        <f t="shared" si="7"/>
        <v>5081916279</v>
      </c>
      <c r="Y48" s="219">
        <f t="shared" si="7"/>
        <v>5641753322</v>
      </c>
      <c r="Z48" s="265">
        <f>+IF(X48&lt;&gt;0,+(Y48/X48)*100,0)</f>
        <v>111.01625867614968</v>
      </c>
      <c r="AA48" s="232">
        <f>SUM(AA45:AA47)</f>
        <v>10163832558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5461581265</v>
      </c>
      <c r="D6" s="155"/>
      <c r="E6" s="59">
        <v>5496481453</v>
      </c>
      <c r="F6" s="60">
        <v>5496481453</v>
      </c>
      <c r="G6" s="60">
        <v>441083383</v>
      </c>
      <c r="H6" s="60">
        <v>616745160</v>
      </c>
      <c r="I6" s="60">
        <v>610106353</v>
      </c>
      <c r="J6" s="60">
        <v>1667934896</v>
      </c>
      <c r="K6" s="60">
        <v>550944225</v>
      </c>
      <c r="L6" s="60">
        <v>427528308</v>
      </c>
      <c r="M6" s="60">
        <v>596331628</v>
      </c>
      <c r="N6" s="60">
        <v>1574804161</v>
      </c>
      <c r="O6" s="60"/>
      <c r="P6" s="60"/>
      <c r="Q6" s="60"/>
      <c r="R6" s="60"/>
      <c r="S6" s="60"/>
      <c r="T6" s="60"/>
      <c r="U6" s="60"/>
      <c r="V6" s="60"/>
      <c r="W6" s="60">
        <v>3242739057</v>
      </c>
      <c r="X6" s="60">
        <v>2863786000</v>
      </c>
      <c r="Y6" s="60">
        <v>378953057</v>
      </c>
      <c r="Z6" s="140">
        <v>13.23</v>
      </c>
      <c r="AA6" s="62">
        <v>5496481453</v>
      </c>
    </row>
    <row r="7" spans="1:27" ht="13.5">
      <c r="A7" s="249" t="s">
        <v>178</v>
      </c>
      <c r="B7" s="182"/>
      <c r="C7" s="155">
        <v>1320059622</v>
      </c>
      <c r="D7" s="155"/>
      <c r="E7" s="59">
        <v>1106417000</v>
      </c>
      <c r="F7" s="60">
        <v>1106417000</v>
      </c>
      <c r="G7" s="60">
        <v>406926439</v>
      </c>
      <c r="H7" s="60">
        <v>23213135</v>
      </c>
      <c r="I7" s="60">
        <v>41428711</v>
      </c>
      <c r="J7" s="60">
        <v>471568285</v>
      </c>
      <c r="K7" s="60">
        <v>66939420</v>
      </c>
      <c r="L7" s="60">
        <v>279016537</v>
      </c>
      <c r="M7" s="60">
        <v>100087985</v>
      </c>
      <c r="N7" s="60">
        <v>446043942</v>
      </c>
      <c r="O7" s="60"/>
      <c r="P7" s="60"/>
      <c r="Q7" s="60"/>
      <c r="R7" s="60"/>
      <c r="S7" s="60"/>
      <c r="T7" s="60"/>
      <c r="U7" s="60"/>
      <c r="V7" s="60"/>
      <c r="W7" s="60">
        <v>917612227</v>
      </c>
      <c r="X7" s="60">
        <v>618479000</v>
      </c>
      <c r="Y7" s="60">
        <v>299133227</v>
      </c>
      <c r="Z7" s="140">
        <v>48.37</v>
      </c>
      <c r="AA7" s="62">
        <v>1106417000</v>
      </c>
    </row>
    <row r="8" spans="1:27" ht="13.5">
      <c r="A8" s="249" t="s">
        <v>179</v>
      </c>
      <c r="B8" s="182"/>
      <c r="C8" s="155">
        <v>784984220</v>
      </c>
      <c r="D8" s="155"/>
      <c r="E8" s="59">
        <v>809186000</v>
      </c>
      <c r="F8" s="60">
        <v>809186000</v>
      </c>
      <c r="G8" s="60">
        <v>138793586</v>
      </c>
      <c r="H8" s="60"/>
      <c r="I8" s="60">
        <v>17053000</v>
      </c>
      <c r="J8" s="60">
        <v>155846586</v>
      </c>
      <c r="K8" s="60"/>
      <c r="L8" s="60">
        <v>363993000</v>
      </c>
      <c r="M8" s="60"/>
      <c r="N8" s="60">
        <v>363993000</v>
      </c>
      <c r="O8" s="60"/>
      <c r="P8" s="60"/>
      <c r="Q8" s="60"/>
      <c r="R8" s="60"/>
      <c r="S8" s="60"/>
      <c r="T8" s="60"/>
      <c r="U8" s="60"/>
      <c r="V8" s="60"/>
      <c r="W8" s="60">
        <v>519839586</v>
      </c>
      <c r="X8" s="60">
        <v>562487000</v>
      </c>
      <c r="Y8" s="60">
        <v>-42647414</v>
      </c>
      <c r="Z8" s="140">
        <v>-7.58</v>
      </c>
      <c r="AA8" s="62">
        <v>809186000</v>
      </c>
    </row>
    <row r="9" spans="1:27" ht="13.5">
      <c r="A9" s="249" t="s">
        <v>180</v>
      </c>
      <c r="B9" s="182"/>
      <c r="C9" s="155">
        <v>68223685</v>
      </c>
      <c r="D9" s="155"/>
      <c r="E9" s="59">
        <v>45240040</v>
      </c>
      <c r="F9" s="60">
        <v>45240040</v>
      </c>
      <c r="G9" s="60">
        <v>9251704</v>
      </c>
      <c r="H9" s="60">
        <v>5912532</v>
      </c>
      <c r="I9" s="60">
        <v>6210813</v>
      </c>
      <c r="J9" s="60">
        <v>21375049</v>
      </c>
      <c r="K9" s="60">
        <v>7223197</v>
      </c>
      <c r="L9" s="60">
        <v>5096837</v>
      </c>
      <c r="M9" s="60">
        <v>2888016</v>
      </c>
      <c r="N9" s="60">
        <v>15208050</v>
      </c>
      <c r="O9" s="60"/>
      <c r="P9" s="60"/>
      <c r="Q9" s="60"/>
      <c r="R9" s="60"/>
      <c r="S9" s="60"/>
      <c r="T9" s="60"/>
      <c r="U9" s="60"/>
      <c r="V9" s="60"/>
      <c r="W9" s="60">
        <v>36583099</v>
      </c>
      <c r="X9" s="60">
        <v>25971000</v>
      </c>
      <c r="Y9" s="60">
        <v>10612099</v>
      </c>
      <c r="Z9" s="140">
        <v>40.86</v>
      </c>
      <c r="AA9" s="62">
        <v>45240040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-5717005231</v>
      </c>
      <c r="D12" s="155"/>
      <c r="E12" s="59">
        <v>-5934034742</v>
      </c>
      <c r="F12" s="60">
        <v>-5934034742</v>
      </c>
      <c r="G12" s="60">
        <v>-747134883</v>
      </c>
      <c r="H12" s="60">
        <v>-669179273</v>
      </c>
      <c r="I12" s="60">
        <v>-634377830</v>
      </c>
      <c r="J12" s="60">
        <v>-2050691986</v>
      </c>
      <c r="K12" s="60">
        <v>-530952664</v>
      </c>
      <c r="L12" s="60">
        <v>-571790323</v>
      </c>
      <c r="M12" s="60">
        <v>-603913432</v>
      </c>
      <c r="N12" s="60">
        <v>-1706656419</v>
      </c>
      <c r="O12" s="60"/>
      <c r="P12" s="60"/>
      <c r="Q12" s="60"/>
      <c r="R12" s="60"/>
      <c r="S12" s="60"/>
      <c r="T12" s="60"/>
      <c r="U12" s="60"/>
      <c r="V12" s="60"/>
      <c r="W12" s="60">
        <v>-3757348405</v>
      </c>
      <c r="X12" s="60">
        <v>-3102324000</v>
      </c>
      <c r="Y12" s="60">
        <v>-655024405</v>
      </c>
      <c r="Z12" s="140">
        <v>21.11</v>
      </c>
      <c r="AA12" s="62">
        <v>-5934034742</v>
      </c>
    </row>
    <row r="13" spans="1:27" ht="13.5">
      <c r="A13" s="249" t="s">
        <v>40</v>
      </c>
      <c r="B13" s="182"/>
      <c r="C13" s="155">
        <v>-202622310</v>
      </c>
      <c r="D13" s="155"/>
      <c r="E13" s="59">
        <v>-190534160</v>
      </c>
      <c r="F13" s="60">
        <v>-190534160</v>
      </c>
      <c r="G13" s="60">
        <v>-62535876</v>
      </c>
      <c r="H13" s="60"/>
      <c r="I13" s="60">
        <v>-27116299</v>
      </c>
      <c r="J13" s="60">
        <v>-89652175</v>
      </c>
      <c r="K13" s="60"/>
      <c r="L13" s="60">
        <v>-21020000</v>
      </c>
      <c r="M13" s="60">
        <v>-8020664</v>
      </c>
      <c r="N13" s="60">
        <v>-29040664</v>
      </c>
      <c r="O13" s="60"/>
      <c r="P13" s="60"/>
      <c r="Q13" s="60"/>
      <c r="R13" s="60"/>
      <c r="S13" s="60"/>
      <c r="T13" s="60"/>
      <c r="U13" s="60"/>
      <c r="V13" s="60"/>
      <c r="W13" s="60">
        <v>-118692839</v>
      </c>
      <c r="X13" s="60">
        <v>-91759000</v>
      </c>
      <c r="Y13" s="60">
        <v>-26933839</v>
      </c>
      <c r="Z13" s="140">
        <v>29.35</v>
      </c>
      <c r="AA13" s="62">
        <v>-190534160</v>
      </c>
    </row>
    <row r="14" spans="1:27" ht="13.5">
      <c r="A14" s="249" t="s">
        <v>42</v>
      </c>
      <c r="B14" s="182"/>
      <c r="C14" s="155">
        <v>-15118057</v>
      </c>
      <c r="D14" s="155"/>
      <c r="E14" s="59">
        <v>-25586580</v>
      </c>
      <c r="F14" s="60">
        <v>-25586580</v>
      </c>
      <c r="G14" s="60">
        <v>-3206700</v>
      </c>
      <c r="H14" s="60"/>
      <c r="I14" s="60">
        <v>-72130</v>
      </c>
      <c r="J14" s="60">
        <v>-3278830</v>
      </c>
      <c r="K14" s="60">
        <v>-3143530</v>
      </c>
      <c r="L14" s="60">
        <v>-2423896</v>
      </c>
      <c r="M14" s="60">
        <v>-2423896</v>
      </c>
      <c r="N14" s="60">
        <v>-7991322</v>
      </c>
      <c r="O14" s="60"/>
      <c r="P14" s="60"/>
      <c r="Q14" s="60"/>
      <c r="R14" s="60"/>
      <c r="S14" s="60"/>
      <c r="T14" s="60"/>
      <c r="U14" s="60"/>
      <c r="V14" s="60"/>
      <c r="W14" s="60">
        <v>-11270152</v>
      </c>
      <c r="X14" s="60">
        <v>-7962000</v>
      </c>
      <c r="Y14" s="60">
        <v>-3308152</v>
      </c>
      <c r="Z14" s="140">
        <v>41.55</v>
      </c>
      <c r="AA14" s="62">
        <v>-25586580</v>
      </c>
    </row>
    <row r="15" spans="1:27" ht="13.5">
      <c r="A15" s="250" t="s">
        <v>184</v>
      </c>
      <c r="B15" s="251"/>
      <c r="C15" s="168">
        <f aca="true" t="shared" si="0" ref="C15:Y15">SUM(C6:C14)</f>
        <v>1700103194</v>
      </c>
      <c r="D15" s="168">
        <f>SUM(D6:D14)</f>
        <v>0</v>
      </c>
      <c r="E15" s="72">
        <f t="shared" si="0"/>
        <v>1307169011</v>
      </c>
      <c r="F15" s="73">
        <f t="shared" si="0"/>
        <v>1307169011</v>
      </c>
      <c r="G15" s="73">
        <f t="shared" si="0"/>
        <v>183177653</v>
      </c>
      <c r="H15" s="73">
        <f t="shared" si="0"/>
        <v>-23308446</v>
      </c>
      <c r="I15" s="73">
        <f t="shared" si="0"/>
        <v>13232618</v>
      </c>
      <c r="J15" s="73">
        <f t="shared" si="0"/>
        <v>173101825</v>
      </c>
      <c r="K15" s="73">
        <f t="shared" si="0"/>
        <v>91010648</v>
      </c>
      <c r="L15" s="73">
        <f t="shared" si="0"/>
        <v>480400463</v>
      </c>
      <c r="M15" s="73">
        <f t="shared" si="0"/>
        <v>84949637</v>
      </c>
      <c r="N15" s="73">
        <f t="shared" si="0"/>
        <v>656360748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829462573</v>
      </c>
      <c r="X15" s="73">
        <f t="shared" si="0"/>
        <v>868678000</v>
      </c>
      <c r="Y15" s="73">
        <f t="shared" si="0"/>
        <v>-39215427</v>
      </c>
      <c r="Z15" s="170">
        <f>+IF(X15&lt;&gt;0,+(Y15/X15)*100,0)</f>
        <v>-4.514380127043623</v>
      </c>
      <c r="AA15" s="74">
        <f>SUM(AA6:AA14)</f>
        <v>1307169011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-1266803492</v>
      </c>
      <c r="D24" s="155"/>
      <c r="E24" s="59">
        <v>-1218292481</v>
      </c>
      <c r="F24" s="60">
        <v>-1218292481</v>
      </c>
      <c r="G24" s="60">
        <v>-284749387</v>
      </c>
      <c r="H24" s="60">
        <v>-56153941</v>
      </c>
      <c r="I24" s="60">
        <v>-39972885</v>
      </c>
      <c r="J24" s="60">
        <v>-380876213</v>
      </c>
      <c r="K24" s="60">
        <v>-86694463</v>
      </c>
      <c r="L24" s="60">
        <v>-69598454</v>
      </c>
      <c r="M24" s="60">
        <v>-103494765</v>
      </c>
      <c r="N24" s="60">
        <v>-259787682</v>
      </c>
      <c r="O24" s="60"/>
      <c r="P24" s="60"/>
      <c r="Q24" s="60"/>
      <c r="R24" s="60"/>
      <c r="S24" s="60"/>
      <c r="T24" s="60"/>
      <c r="U24" s="60"/>
      <c r="V24" s="60"/>
      <c r="W24" s="60">
        <v>-640663895</v>
      </c>
      <c r="X24" s="60">
        <v>-628165441</v>
      </c>
      <c r="Y24" s="60">
        <v>-12498454</v>
      </c>
      <c r="Z24" s="140">
        <v>1.99</v>
      </c>
      <c r="AA24" s="62">
        <v>-1218292481</v>
      </c>
    </row>
    <row r="25" spans="1:27" ht="13.5">
      <c r="A25" s="250" t="s">
        <v>191</v>
      </c>
      <c r="B25" s="251"/>
      <c r="C25" s="168">
        <f aca="true" t="shared" si="1" ref="C25:Y25">SUM(C19:C24)</f>
        <v>-1266803492</v>
      </c>
      <c r="D25" s="168">
        <f>SUM(D19:D24)</f>
        <v>0</v>
      </c>
      <c r="E25" s="72">
        <f t="shared" si="1"/>
        <v>-1218292481</v>
      </c>
      <c r="F25" s="73">
        <f t="shared" si="1"/>
        <v>-1218292481</v>
      </c>
      <c r="G25" s="73">
        <f t="shared" si="1"/>
        <v>-284749387</v>
      </c>
      <c r="H25" s="73">
        <f t="shared" si="1"/>
        <v>-56153941</v>
      </c>
      <c r="I25" s="73">
        <f t="shared" si="1"/>
        <v>-39972885</v>
      </c>
      <c r="J25" s="73">
        <f t="shared" si="1"/>
        <v>-380876213</v>
      </c>
      <c r="K25" s="73">
        <f t="shared" si="1"/>
        <v>-86694463</v>
      </c>
      <c r="L25" s="73">
        <f t="shared" si="1"/>
        <v>-69598454</v>
      </c>
      <c r="M25" s="73">
        <f t="shared" si="1"/>
        <v>-103494765</v>
      </c>
      <c r="N25" s="73">
        <f t="shared" si="1"/>
        <v>-259787682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-640663895</v>
      </c>
      <c r="X25" s="73">
        <f t="shared" si="1"/>
        <v>-628165441</v>
      </c>
      <c r="Y25" s="73">
        <f t="shared" si="1"/>
        <v>-12498454</v>
      </c>
      <c r="Z25" s="170">
        <f>+IF(X25&lt;&gt;0,+(Y25/X25)*100,0)</f>
        <v>1.989675519255444</v>
      </c>
      <c r="AA25" s="74">
        <f>SUM(AA19:AA24)</f>
        <v>-1218292481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848969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-97443691</v>
      </c>
      <c r="D33" s="155"/>
      <c r="E33" s="59">
        <v>-105158824</v>
      </c>
      <c r="F33" s="60">
        <v>-105158824</v>
      </c>
      <c r="G33" s="60">
        <v>-13711274</v>
      </c>
      <c r="H33" s="60"/>
      <c r="I33" s="60">
        <v>-18447368</v>
      </c>
      <c r="J33" s="60">
        <v>-32158642</v>
      </c>
      <c r="K33" s="60"/>
      <c r="L33" s="60">
        <v>-4109000</v>
      </c>
      <c r="M33" s="60">
        <v>-15000000</v>
      </c>
      <c r="N33" s="60">
        <v>-19109000</v>
      </c>
      <c r="O33" s="60"/>
      <c r="P33" s="60"/>
      <c r="Q33" s="60"/>
      <c r="R33" s="60"/>
      <c r="S33" s="60"/>
      <c r="T33" s="60"/>
      <c r="U33" s="60"/>
      <c r="V33" s="60"/>
      <c r="W33" s="60">
        <v>-51267642</v>
      </c>
      <c r="X33" s="60">
        <v>-47920000</v>
      </c>
      <c r="Y33" s="60">
        <v>-3347642</v>
      </c>
      <c r="Z33" s="140">
        <v>6.99</v>
      </c>
      <c r="AA33" s="62">
        <v>-105158824</v>
      </c>
    </row>
    <row r="34" spans="1:27" ht="13.5">
      <c r="A34" s="250" t="s">
        <v>197</v>
      </c>
      <c r="B34" s="251"/>
      <c r="C34" s="168">
        <f aca="true" t="shared" si="2" ref="C34:Y34">SUM(C29:C33)</f>
        <v>-96594722</v>
      </c>
      <c r="D34" s="168">
        <f>SUM(D29:D33)</f>
        <v>0</v>
      </c>
      <c r="E34" s="72">
        <f t="shared" si="2"/>
        <v>-105158824</v>
      </c>
      <c r="F34" s="73">
        <f t="shared" si="2"/>
        <v>-105158824</v>
      </c>
      <c r="G34" s="73">
        <f t="shared" si="2"/>
        <v>-13711274</v>
      </c>
      <c r="H34" s="73">
        <f t="shared" si="2"/>
        <v>0</v>
      </c>
      <c r="I34" s="73">
        <f t="shared" si="2"/>
        <v>-18447368</v>
      </c>
      <c r="J34" s="73">
        <f t="shared" si="2"/>
        <v>-32158642</v>
      </c>
      <c r="K34" s="73">
        <f t="shared" si="2"/>
        <v>0</v>
      </c>
      <c r="L34" s="73">
        <f t="shared" si="2"/>
        <v>-4109000</v>
      </c>
      <c r="M34" s="73">
        <f t="shared" si="2"/>
        <v>-15000000</v>
      </c>
      <c r="N34" s="73">
        <f t="shared" si="2"/>
        <v>-19109000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-51267642</v>
      </c>
      <c r="X34" s="73">
        <f t="shared" si="2"/>
        <v>-47920000</v>
      </c>
      <c r="Y34" s="73">
        <f t="shared" si="2"/>
        <v>-3347642</v>
      </c>
      <c r="Z34" s="170">
        <f>+IF(X34&lt;&gt;0,+(Y34/X34)*100,0)</f>
        <v>6.985897328881468</v>
      </c>
      <c r="AA34" s="74">
        <f>SUM(AA29:AA33)</f>
        <v>-105158824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336704980</v>
      </c>
      <c r="D36" s="153">
        <f>+D15+D25+D34</f>
        <v>0</v>
      </c>
      <c r="E36" s="99">
        <f t="shared" si="3"/>
        <v>-16282294</v>
      </c>
      <c r="F36" s="100">
        <f t="shared" si="3"/>
        <v>-16282294</v>
      </c>
      <c r="G36" s="100">
        <f t="shared" si="3"/>
        <v>-115283008</v>
      </c>
      <c r="H36" s="100">
        <f t="shared" si="3"/>
        <v>-79462387</v>
      </c>
      <c r="I36" s="100">
        <f t="shared" si="3"/>
        <v>-45187635</v>
      </c>
      <c r="J36" s="100">
        <f t="shared" si="3"/>
        <v>-239933030</v>
      </c>
      <c r="K36" s="100">
        <f t="shared" si="3"/>
        <v>4316185</v>
      </c>
      <c r="L36" s="100">
        <f t="shared" si="3"/>
        <v>406693009</v>
      </c>
      <c r="M36" s="100">
        <f t="shared" si="3"/>
        <v>-33545128</v>
      </c>
      <c r="N36" s="100">
        <f t="shared" si="3"/>
        <v>377464066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137531036</v>
      </c>
      <c r="X36" s="100">
        <f t="shared" si="3"/>
        <v>192592559</v>
      </c>
      <c r="Y36" s="100">
        <f t="shared" si="3"/>
        <v>-55061523</v>
      </c>
      <c r="Z36" s="137">
        <f>+IF(X36&lt;&gt;0,+(Y36/X36)*100,0)</f>
        <v>-28.589641929001008</v>
      </c>
      <c r="AA36" s="102">
        <f>+AA15+AA25+AA34</f>
        <v>-16282294</v>
      </c>
    </row>
    <row r="37" spans="1:27" ht="13.5">
      <c r="A37" s="249" t="s">
        <v>199</v>
      </c>
      <c r="B37" s="182"/>
      <c r="C37" s="153">
        <v>1212105794</v>
      </c>
      <c r="D37" s="153"/>
      <c r="E37" s="99">
        <v>1014503830</v>
      </c>
      <c r="F37" s="100">
        <v>1014503830</v>
      </c>
      <c r="G37" s="100">
        <v>1526343998</v>
      </c>
      <c r="H37" s="100">
        <v>1411060990</v>
      </c>
      <c r="I37" s="100">
        <v>1331598603</v>
      </c>
      <c r="J37" s="100">
        <v>1526343998</v>
      </c>
      <c r="K37" s="100">
        <v>1286410968</v>
      </c>
      <c r="L37" s="100">
        <v>1290727153</v>
      </c>
      <c r="M37" s="100">
        <v>1697420162</v>
      </c>
      <c r="N37" s="100">
        <v>1286410968</v>
      </c>
      <c r="O37" s="100"/>
      <c r="P37" s="100"/>
      <c r="Q37" s="100"/>
      <c r="R37" s="100"/>
      <c r="S37" s="100"/>
      <c r="T37" s="100"/>
      <c r="U37" s="100"/>
      <c r="V37" s="100"/>
      <c r="W37" s="100">
        <v>1526343998</v>
      </c>
      <c r="X37" s="100">
        <v>1014503830</v>
      </c>
      <c r="Y37" s="100">
        <v>511840168</v>
      </c>
      <c r="Z37" s="137">
        <v>50.45</v>
      </c>
      <c r="AA37" s="102">
        <v>1014503830</v>
      </c>
    </row>
    <row r="38" spans="1:27" ht="13.5">
      <c r="A38" s="269" t="s">
        <v>200</v>
      </c>
      <c r="B38" s="256"/>
      <c r="C38" s="257">
        <v>1548810774</v>
      </c>
      <c r="D38" s="257"/>
      <c r="E38" s="258">
        <v>998221536</v>
      </c>
      <c r="F38" s="259">
        <v>998221536</v>
      </c>
      <c r="G38" s="259">
        <v>1411060990</v>
      </c>
      <c r="H38" s="259">
        <v>1331598603</v>
      </c>
      <c r="I38" s="259">
        <v>1286410968</v>
      </c>
      <c r="J38" s="259">
        <v>1286410968</v>
      </c>
      <c r="K38" s="259">
        <v>1290727153</v>
      </c>
      <c r="L38" s="259">
        <v>1697420162</v>
      </c>
      <c r="M38" s="259">
        <v>1663875034</v>
      </c>
      <c r="N38" s="259">
        <v>1663875034</v>
      </c>
      <c r="O38" s="259"/>
      <c r="P38" s="259"/>
      <c r="Q38" s="259"/>
      <c r="R38" s="259"/>
      <c r="S38" s="259"/>
      <c r="T38" s="259"/>
      <c r="U38" s="259"/>
      <c r="V38" s="259"/>
      <c r="W38" s="259">
        <v>1663875034</v>
      </c>
      <c r="X38" s="259">
        <v>1207096389</v>
      </c>
      <c r="Y38" s="259">
        <v>456778645</v>
      </c>
      <c r="Z38" s="260">
        <v>37.84</v>
      </c>
      <c r="AA38" s="261">
        <v>998221536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727200851</v>
      </c>
      <c r="D5" s="200">
        <f t="shared" si="0"/>
        <v>0</v>
      </c>
      <c r="E5" s="106">
        <f t="shared" si="0"/>
        <v>464105619</v>
      </c>
      <c r="F5" s="106">
        <f t="shared" si="0"/>
        <v>464105619</v>
      </c>
      <c r="G5" s="106">
        <f t="shared" si="0"/>
        <v>2226444</v>
      </c>
      <c r="H5" s="106">
        <f t="shared" si="0"/>
        <v>30169679</v>
      </c>
      <c r="I5" s="106">
        <f t="shared" si="0"/>
        <v>22267294</v>
      </c>
      <c r="J5" s="106">
        <f t="shared" si="0"/>
        <v>54663417</v>
      </c>
      <c r="K5" s="106">
        <f t="shared" si="0"/>
        <v>44562482</v>
      </c>
      <c r="L5" s="106">
        <f t="shared" si="0"/>
        <v>44541938</v>
      </c>
      <c r="M5" s="106">
        <f t="shared" si="0"/>
        <v>40418688</v>
      </c>
      <c r="N5" s="106">
        <f t="shared" si="0"/>
        <v>129523108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184186525</v>
      </c>
      <c r="X5" s="106">
        <f t="shared" si="0"/>
        <v>232052810</v>
      </c>
      <c r="Y5" s="106">
        <f t="shared" si="0"/>
        <v>-47866285</v>
      </c>
      <c r="Z5" s="201">
        <f>+IF(X5&lt;&gt;0,+(Y5/X5)*100,0)</f>
        <v>-20.627324013012384</v>
      </c>
      <c r="AA5" s="199">
        <f>SUM(AA11:AA18)</f>
        <v>464105619</v>
      </c>
    </row>
    <row r="6" spans="1:27" ht="13.5">
      <c r="A6" s="291" t="s">
        <v>204</v>
      </c>
      <c r="B6" s="142"/>
      <c r="C6" s="62">
        <v>286379599</v>
      </c>
      <c r="D6" s="156"/>
      <c r="E6" s="60">
        <v>90500000</v>
      </c>
      <c r="F6" s="60">
        <v>90500000</v>
      </c>
      <c r="G6" s="60"/>
      <c r="H6" s="60"/>
      <c r="I6" s="60"/>
      <c r="J6" s="60"/>
      <c r="K6" s="60">
        <v>977349</v>
      </c>
      <c r="L6" s="60">
        <v>23944599</v>
      </c>
      <c r="M6" s="60">
        <v>12679522</v>
      </c>
      <c r="N6" s="60">
        <v>37601470</v>
      </c>
      <c r="O6" s="60"/>
      <c r="P6" s="60"/>
      <c r="Q6" s="60"/>
      <c r="R6" s="60"/>
      <c r="S6" s="60"/>
      <c r="T6" s="60"/>
      <c r="U6" s="60"/>
      <c r="V6" s="60"/>
      <c r="W6" s="60">
        <v>37601470</v>
      </c>
      <c r="X6" s="60">
        <v>45250000</v>
      </c>
      <c r="Y6" s="60">
        <v>-7648530</v>
      </c>
      <c r="Z6" s="140">
        <v>-16.9</v>
      </c>
      <c r="AA6" s="155">
        <v>90500000</v>
      </c>
    </row>
    <row r="7" spans="1:27" ht="13.5">
      <c r="A7" s="291" t="s">
        <v>205</v>
      </c>
      <c r="B7" s="142"/>
      <c r="C7" s="62">
        <v>27545908</v>
      </c>
      <c r="D7" s="156"/>
      <c r="E7" s="60">
        <v>53695694</v>
      </c>
      <c r="F7" s="60">
        <v>53695694</v>
      </c>
      <c r="G7" s="60">
        <v>231044</v>
      </c>
      <c r="H7" s="60">
        <v>4082490</v>
      </c>
      <c r="I7" s="60">
        <v>3968480</v>
      </c>
      <c r="J7" s="60">
        <v>8282014</v>
      </c>
      <c r="K7" s="60">
        <v>4089804</v>
      </c>
      <c r="L7" s="60">
        <v>3600192</v>
      </c>
      <c r="M7" s="60">
        <v>1631517</v>
      </c>
      <c r="N7" s="60">
        <v>9321513</v>
      </c>
      <c r="O7" s="60"/>
      <c r="P7" s="60"/>
      <c r="Q7" s="60"/>
      <c r="R7" s="60"/>
      <c r="S7" s="60"/>
      <c r="T7" s="60"/>
      <c r="U7" s="60"/>
      <c r="V7" s="60"/>
      <c r="W7" s="60">
        <v>17603527</v>
      </c>
      <c r="X7" s="60">
        <v>26847847</v>
      </c>
      <c r="Y7" s="60">
        <v>-9244320</v>
      </c>
      <c r="Z7" s="140">
        <v>-34.43</v>
      </c>
      <c r="AA7" s="155">
        <v>53695694</v>
      </c>
    </row>
    <row r="8" spans="1:27" ht="13.5">
      <c r="A8" s="291" t="s">
        <v>206</v>
      </c>
      <c r="B8" s="142"/>
      <c r="C8" s="62">
        <v>179994560</v>
      </c>
      <c r="D8" s="156"/>
      <c r="E8" s="60">
        <v>30000000</v>
      </c>
      <c r="F8" s="60">
        <v>30000000</v>
      </c>
      <c r="G8" s="60">
        <v>1931515</v>
      </c>
      <c r="H8" s="60">
        <v>5448187</v>
      </c>
      <c r="I8" s="60">
        <v>2693501</v>
      </c>
      <c r="J8" s="60">
        <v>10073203</v>
      </c>
      <c r="K8" s="60">
        <v>12056755</v>
      </c>
      <c r="L8" s="60">
        <v>4726797</v>
      </c>
      <c r="M8" s="60">
        <v>6279768</v>
      </c>
      <c r="N8" s="60">
        <v>23063320</v>
      </c>
      <c r="O8" s="60"/>
      <c r="P8" s="60"/>
      <c r="Q8" s="60"/>
      <c r="R8" s="60"/>
      <c r="S8" s="60"/>
      <c r="T8" s="60"/>
      <c r="U8" s="60"/>
      <c r="V8" s="60"/>
      <c r="W8" s="60">
        <v>33136523</v>
      </c>
      <c r="X8" s="60">
        <v>15000000</v>
      </c>
      <c r="Y8" s="60">
        <v>18136523</v>
      </c>
      <c r="Z8" s="140">
        <v>120.91</v>
      </c>
      <c r="AA8" s="155">
        <v>30000000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200227126</v>
      </c>
      <c r="D10" s="156"/>
      <c r="E10" s="60">
        <v>171634210</v>
      </c>
      <c r="F10" s="60">
        <v>171634210</v>
      </c>
      <c r="G10" s="60"/>
      <c r="H10" s="60">
        <v>11470571</v>
      </c>
      <c r="I10" s="60">
        <v>17702173</v>
      </c>
      <c r="J10" s="60">
        <v>29172744</v>
      </c>
      <c r="K10" s="60">
        <v>12779669</v>
      </c>
      <c r="L10" s="60">
        <v>12034122</v>
      </c>
      <c r="M10" s="60">
        <v>12769260</v>
      </c>
      <c r="N10" s="60">
        <v>37583051</v>
      </c>
      <c r="O10" s="60"/>
      <c r="P10" s="60"/>
      <c r="Q10" s="60"/>
      <c r="R10" s="60"/>
      <c r="S10" s="60"/>
      <c r="T10" s="60"/>
      <c r="U10" s="60"/>
      <c r="V10" s="60"/>
      <c r="W10" s="60">
        <v>66755795</v>
      </c>
      <c r="X10" s="60">
        <v>85817105</v>
      </c>
      <c r="Y10" s="60">
        <v>-19061310</v>
      </c>
      <c r="Z10" s="140">
        <v>-22.21</v>
      </c>
      <c r="AA10" s="155">
        <v>171634210</v>
      </c>
    </row>
    <row r="11" spans="1:27" ht="13.5">
      <c r="A11" s="292" t="s">
        <v>209</v>
      </c>
      <c r="B11" s="142"/>
      <c r="C11" s="293">
        <f aca="true" t="shared" si="1" ref="C11:Y11">SUM(C6:C10)</f>
        <v>694147193</v>
      </c>
      <c r="D11" s="294">
        <f t="shared" si="1"/>
        <v>0</v>
      </c>
      <c r="E11" s="295">
        <f t="shared" si="1"/>
        <v>345829904</v>
      </c>
      <c r="F11" s="295">
        <f t="shared" si="1"/>
        <v>345829904</v>
      </c>
      <c r="G11" s="295">
        <f t="shared" si="1"/>
        <v>2162559</v>
      </c>
      <c r="H11" s="295">
        <f t="shared" si="1"/>
        <v>21001248</v>
      </c>
      <c r="I11" s="295">
        <f t="shared" si="1"/>
        <v>24364154</v>
      </c>
      <c r="J11" s="295">
        <f t="shared" si="1"/>
        <v>47527961</v>
      </c>
      <c r="K11" s="295">
        <f t="shared" si="1"/>
        <v>29903577</v>
      </c>
      <c r="L11" s="295">
        <f t="shared" si="1"/>
        <v>44305710</v>
      </c>
      <c r="M11" s="295">
        <f t="shared" si="1"/>
        <v>33360067</v>
      </c>
      <c r="N11" s="295">
        <f t="shared" si="1"/>
        <v>107569354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155097315</v>
      </c>
      <c r="X11" s="295">
        <f t="shared" si="1"/>
        <v>172914952</v>
      </c>
      <c r="Y11" s="295">
        <f t="shared" si="1"/>
        <v>-17817637</v>
      </c>
      <c r="Z11" s="296">
        <f>+IF(X11&lt;&gt;0,+(Y11/X11)*100,0)</f>
        <v>-10.304277793166204</v>
      </c>
      <c r="AA11" s="297">
        <f>SUM(AA6:AA10)</f>
        <v>345829904</v>
      </c>
    </row>
    <row r="12" spans="1:27" ht="13.5">
      <c r="A12" s="298" t="s">
        <v>210</v>
      </c>
      <c r="B12" s="136"/>
      <c r="C12" s="62">
        <v>5146994</v>
      </c>
      <c r="D12" s="156"/>
      <c r="E12" s="60">
        <v>76544715</v>
      </c>
      <c r="F12" s="60">
        <v>76544715</v>
      </c>
      <c r="G12" s="60"/>
      <c r="H12" s="60">
        <v>4647373</v>
      </c>
      <c r="I12" s="60">
        <v>2033485</v>
      </c>
      <c r="J12" s="60">
        <v>6680858</v>
      </c>
      <c r="K12" s="60">
        <v>5036771</v>
      </c>
      <c r="L12" s="60">
        <v>32402</v>
      </c>
      <c r="M12" s="60">
        <v>2351373</v>
      </c>
      <c r="N12" s="60">
        <v>7420546</v>
      </c>
      <c r="O12" s="60"/>
      <c r="P12" s="60"/>
      <c r="Q12" s="60"/>
      <c r="R12" s="60"/>
      <c r="S12" s="60"/>
      <c r="T12" s="60"/>
      <c r="U12" s="60"/>
      <c r="V12" s="60"/>
      <c r="W12" s="60">
        <v>14101404</v>
      </c>
      <c r="X12" s="60">
        <v>38272358</v>
      </c>
      <c r="Y12" s="60">
        <v>-24170954</v>
      </c>
      <c r="Z12" s="140">
        <v>-63.16</v>
      </c>
      <c r="AA12" s="155">
        <v>76544715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9586303</v>
      </c>
      <c r="D15" s="156"/>
      <c r="E15" s="60">
        <v>36731000</v>
      </c>
      <c r="F15" s="60">
        <v>36731000</v>
      </c>
      <c r="G15" s="60">
        <v>7898</v>
      </c>
      <c r="H15" s="60"/>
      <c r="I15" s="60">
        <v>1481</v>
      </c>
      <c r="J15" s="60">
        <v>9379</v>
      </c>
      <c r="K15" s="60">
        <v>1623579</v>
      </c>
      <c r="L15" s="60">
        <v>147839</v>
      </c>
      <c r="M15" s="60">
        <v>647724</v>
      </c>
      <c r="N15" s="60">
        <v>2419142</v>
      </c>
      <c r="O15" s="60"/>
      <c r="P15" s="60"/>
      <c r="Q15" s="60"/>
      <c r="R15" s="60"/>
      <c r="S15" s="60"/>
      <c r="T15" s="60"/>
      <c r="U15" s="60"/>
      <c r="V15" s="60"/>
      <c r="W15" s="60">
        <v>2428521</v>
      </c>
      <c r="X15" s="60">
        <v>18365500</v>
      </c>
      <c r="Y15" s="60">
        <v>-15936979</v>
      </c>
      <c r="Z15" s="140">
        <v>-86.78</v>
      </c>
      <c r="AA15" s="155">
        <v>36731000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18320361</v>
      </c>
      <c r="D18" s="276"/>
      <c r="E18" s="82">
        <v>5000000</v>
      </c>
      <c r="F18" s="82">
        <v>5000000</v>
      </c>
      <c r="G18" s="82">
        <v>55987</v>
      </c>
      <c r="H18" s="82">
        <v>4521058</v>
      </c>
      <c r="I18" s="82">
        <v>-4131826</v>
      </c>
      <c r="J18" s="82">
        <v>445219</v>
      </c>
      <c r="K18" s="82">
        <v>7998555</v>
      </c>
      <c r="L18" s="82">
        <v>55987</v>
      </c>
      <c r="M18" s="82">
        <v>4059524</v>
      </c>
      <c r="N18" s="82">
        <v>12114066</v>
      </c>
      <c r="O18" s="82"/>
      <c r="P18" s="82"/>
      <c r="Q18" s="82"/>
      <c r="R18" s="82"/>
      <c r="S18" s="82"/>
      <c r="T18" s="82"/>
      <c r="U18" s="82"/>
      <c r="V18" s="82"/>
      <c r="W18" s="82">
        <v>12559285</v>
      </c>
      <c r="X18" s="82">
        <v>2500000</v>
      </c>
      <c r="Y18" s="82">
        <v>10059285</v>
      </c>
      <c r="Z18" s="270">
        <v>402.37</v>
      </c>
      <c r="AA18" s="278">
        <v>5000000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467822892</v>
      </c>
      <c r="D20" s="154">
        <f t="shared" si="2"/>
        <v>0</v>
      </c>
      <c r="E20" s="100">
        <f t="shared" si="2"/>
        <v>713171376</v>
      </c>
      <c r="F20" s="100">
        <f t="shared" si="2"/>
        <v>713171376</v>
      </c>
      <c r="G20" s="100">
        <f t="shared" si="2"/>
        <v>9210666</v>
      </c>
      <c r="H20" s="100">
        <f t="shared" si="2"/>
        <v>26951953</v>
      </c>
      <c r="I20" s="100">
        <f t="shared" si="2"/>
        <v>15221125</v>
      </c>
      <c r="J20" s="100">
        <f t="shared" si="2"/>
        <v>51383744</v>
      </c>
      <c r="K20" s="100">
        <f t="shared" si="2"/>
        <v>35189438</v>
      </c>
      <c r="L20" s="100">
        <f t="shared" si="2"/>
        <v>31763231</v>
      </c>
      <c r="M20" s="100">
        <f t="shared" si="2"/>
        <v>91337762</v>
      </c>
      <c r="N20" s="100">
        <f t="shared" si="2"/>
        <v>158290431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209674175</v>
      </c>
      <c r="X20" s="100">
        <f t="shared" si="2"/>
        <v>356585689</v>
      </c>
      <c r="Y20" s="100">
        <f t="shared" si="2"/>
        <v>-146911514</v>
      </c>
      <c r="Z20" s="137">
        <f>+IF(X20&lt;&gt;0,+(Y20/X20)*100,0)</f>
        <v>-41.199498053888526</v>
      </c>
      <c r="AA20" s="153">
        <f>SUM(AA26:AA33)</f>
        <v>713171376</v>
      </c>
    </row>
    <row r="21" spans="1:27" ht="13.5">
      <c r="A21" s="291" t="s">
        <v>204</v>
      </c>
      <c r="B21" s="142"/>
      <c r="C21" s="62">
        <v>60507295</v>
      </c>
      <c r="D21" s="156"/>
      <c r="E21" s="60">
        <v>55117894</v>
      </c>
      <c r="F21" s="60">
        <v>55117894</v>
      </c>
      <c r="G21" s="60">
        <v>1260813</v>
      </c>
      <c r="H21" s="60">
        <v>817974</v>
      </c>
      <c r="I21" s="60">
        <v>1138535</v>
      </c>
      <c r="J21" s="60">
        <v>3217322</v>
      </c>
      <c r="K21" s="60">
        <v>2198854</v>
      </c>
      <c r="L21" s="60">
        <v>6246140</v>
      </c>
      <c r="M21" s="60">
        <v>46585903</v>
      </c>
      <c r="N21" s="60">
        <v>55030897</v>
      </c>
      <c r="O21" s="60"/>
      <c r="P21" s="60"/>
      <c r="Q21" s="60"/>
      <c r="R21" s="60"/>
      <c r="S21" s="60"/>
      <c r="T21" s="60"/>
      <c r="U21" s="60"/>
      <c r="V21" s="60"/>
      <c r="W21" s="60">
        <v>58248219</v>
      </c>
      <c r="X21" s="60">
        <v>27558947</v>
      </c>
      <c r="Y21" s="60">
        <v>30689272</v>
      </c>
      <c r="Z21" s="140">
        <v>111.36</v>
      </c>
      <c r="AA21" s="155">
        <v>55117894</v>
      </c>
    </row>
    <row r="22" spans="1:27" ht="13.5">
      <c r="A22" s="291" t="s">
        <v>205</v>
      </c>
      <c r="B22" s="142"/>
      <c r="C22" s="62">
        <v>95012736</v>
      </c>
      <c r="D22" s="156"/>
      <c r="E22" s="60">
        <v>147810000</v>
      </c>
      <c r="F22" s="60">
        <v>147810000</v>
      </c>
      <c r="G22" s="60">
        <v>2610111</v>
      </c>
      <c r="H22" s="60">
        <v>3563187</v>
      </c>
      <c r="I22" s="60">
        <v>662586</v>
      </c>
      <c r="J22" s="60">
        <v>6835884</v>
      </c>
      <c r="K22" s="60">
        <v>4814622</v>
      </c>
      <c r="L22" s="60">
        <v>1530887</v>
      </c>
      <c r="M22" s="60">
        <v>5669317</v>
      </c>
      <c r="N22" s="60">
        <v>12014826</v>
      </c>
      <c r="O22" s="60"/>
      <c r="P22" s="60"/>
      <c r="Q22" s="60"/>
      <c r="R22" s="60"/>
      <c r="S22" s="60"/>
      <c r="T22" s="60"/>
      <c r="U22" s="60"/>
      <c r="V22" s="60"/>
      <c r="W22" s="60">
        <v>18850710</v>
      </c>
      <c r="X22" s="60">
        <v>73905000</v>
      </c>
      <c r="Y22" s="60">
        <v>-55054290</v>
      </c>
      <c r="Z22" s="140">
        <v>-74.49</v>
      </c>
      <c r="AA22" s="155">
        <v>147810000</v>
      </c>
    </row>
    <row r="23" spans="1:27" ht="13.5">
      <c r="A23" s="291" t="s">
        <v>206</v>
      </c>
      <c r="B23" s="142"/>
      <c r="C23" s="62">
        <v>83810280</v>
      </c>
      <c r="D23" s="156"/>
      <c r="E23" s="60">
        <v>142650000</v>
      </c>
      <c r="F23" s="60">
        <v>142650000</v>
      </c>
      <c r="G23" s="60">
        <v>73501</v>
      </c>
      <c r="H23" s="60">
        <v>7589949</v>
      </c>
      <c r="I23" s="60">
        <v>3988932</v>
      </c>
      <c r="J23" s="60">
        <v>11652382</v>
      </c>
      <c r="K23" s="60">
        <v>10138010</v>
      </c>
      <c r="L23" s="60">
        <v>7142155</v>
      </c>
      <c r="M23" s="60">
        <v>9659015</v>
      </c>
      <c r="N23" s="60">
        <v>26939180</v>
      </c>
      <c r="O23" s="60"/>
      <c r="P23" s="60"/>
      <c r="Q23" s="60"/>
      <c r="R23" s="60"/>
      <c r="S23" s="60"/>
      <c r="T23" s="60"/>
      <c r="U23" s="60"/>
      <c r="V23" s="60"/>
      <c r="W23" s="60">
        <v>38591562</v>
      </c>
      <c r="X23" s="60">
        <v>71325000</v>
      </c>
      <c r="Y23" s="60">
        <v>-32733438</v>
      </c>
      <c r="Z23" s="140">
        <v>-45.89</v>
      </c>
      <c r="AA23" s="155">
        <v>142650000</v>
      </c>
    </row>
    <row r="24" spans="1:27" ht="13.5">
      <c r="A24" s="291" t="s">
        <v>207</v>
      </c>
      <c r="B24" s="142"/>
      <c r="C24" s="62">
        <v>168770513</v>
      </c>
      <c r="D24" s="156"/>
      <c r="E24" s="60">
        <v>249000000</v>
      </c>
      <c r="F24" s="60">
        <v>249000000</v>
      </c>
      <c r="G24" s="60"/>
      <c r="H24" s="60">
        <v>12651952</v>
      </c>
      <c r="I24" s="60">
        <v>6821617</v>
      </c>
      <c r="J24" s="60">
        <v>19473569</v>
      </c>
      <c r="K24" s="60">
        <v>17498584</v>
      </c>
      <c r="L24" s="60">
        <v>12039149</v>
      </c>
      <c r="M24" s="60">
        <v>21060017</v>
      </c>
      <c r="N24" s="60">
        <v>50597750</v>
      </c>
      <c r="O24" s="60"/>
      <c r="P24" s="60"/>
      <c r="Q24" s="60"/>
      <c r="R24" s="60"/>
      <c r="S24" s="60"/>
      <c r="T24" s="60"/>
      <c r="U24" s="60"/>
      <c r="V24" s="60"/>
      <c r="W24" s="60">
        <v>70071319</v>
      </c>
      <c r="X24" s="60">
        <v>124500000</v>
      </c>
      <c r="Y24" s="60">
        <v>-54428681</v>
      </c>
      <c r="Z24" s="140">
        <v>-43.72</v>
      </c>
      <c r="AA24" s="155">
        <v>249000000</v>
      </c>
    </row>
    <row r="25" spans="1:27" ht="13.5">
      <c r="A25" s="291" t="s">
        <v>208</v>
      </c>
      <c r="B25" s="142"/>
      <c r="C25" s="62">
        <v>4243966</v>
      </c>
      <c r="D25" s="156"/>
      <c r="E25" s="60">
        <v>14382895</v>
      </c>
      <c r="F25" s="60">
        <v>14382895</v>
      </c>
      <c r="G25" s="60"/>
      <c r="H25" s="60">
        <v>206003</v>
      </c>
      <c r="I25" s="60">
        <v>-21703</v>
      </c>
      <c r="J25" s="60">
        <v>184300</v>
      </c>
      <c r="K25" s="60">
        <v>17243</v>
      </c>
      <c r="L25" s="60">
        <v>817006</v>
      </c>
      <c r="M25" s="60">
        <v>490536</v>
      </c>
      <c r="N25" s="60">
        <v>1324785</v>
      </c>
      <c r="O25" s="60"/>
      <c r="P25" s="60"/>
      <c r="Q25" s="60"/>
      <c r="R25" s="60"/>
      <c r="S25" s="60"/>
      <c r="T25" s="60"/>
      <c r="U25" s="60"/>
      <c r="V25" s="60"/>
      <c r="W25" s="60">
        <v>1509085</v>
      </c>
      <c r="X25" s="60">
        <v>7191448</v>
      </c>
      <c r="Y25" s="60">
        <v>-5682363</v>
      </c>
      <c r="Z25" s="140">
        <v>-79.02</v>
      </c>
      <c r="AA25" s="155">
        <v>14382895</v>
      </c>
    </row>
    <row r="26" spans="1:27" ht="13.5">
      <c r="A26" s="292" t="s">
        <v>209</v>
      </c>
      <c r="B26" s="302"/>
      <c r="C26" s="293">
        <f aca="true" t="shared" si="3" ref="C26:Y26">SUM(C21:C25)</f>
        <v>412344790</v>
      </c>
      <c r="D26" s="294">
        <f t="shared" si="3"/>
        <v>0</v>
      </c>
      <c r="E26" s="295">
        <f t="shared" si="3"/>
        <v>608960789</v>
      </c>
      <c r="F26" s="295">
        <f t="shared" si="3"/>
        <v>608960789</v>
      </c>
      <c r="G26" s="295">
        <f t="shared" si="3"/>
        <v>3944425</v>
      </c>
      <c r="H26" s="295">
        <f t="shared" si="3"/>
        <v>24829065</v>
      </c>
      <c r="I26" s="295">
        <f t="shared" si="3"/>
        <v>12589967</v>
      </c>
      <c r="J26" s="295">
        <f t="shared" si="3"/>
        <v>41363457</v>
      </c>
      <c r="K26" s="295">
        <f t="shared" si="3"/>
        <v>34667313</v>
      </c>
      <c r="L26" s="295">
        <f t="shared" si="3"/>
        <v>27775337</v>
      </c>
      <c r="M26" s="295">
        <f t="shared" si="3"/>
        <v>83464788</v>
      </c>
      <c r="N26" s="295">
        <f t="shared" si="3"/>
        <v>145907438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187270895</v>
      </c>
      <c r="X26" s="295">
        <f t="shared" si="3"/>
        <v>304480395</v>
      </c>
      <c r="Y26" s="295">
        <f t="shared" si="3"/>
        <v>-117209500</v>
      </c>
      <c r="Z26" s="296">
        <f>+IF(X26&lt;&gt;0,+(Y26/X26)*100,0)</f>
        <v>-38.494925100185846</v>
      </c>
      <c r="AA26" s="297">
        <f>SUM(AA21:AA25)</f>
        <v>608960789</v>
      </c>
    </row>
    <row r="27" spans="1:27" ht="13.5">
      <c r="A27" s="298" t="s">
        <v>210</v>
      </c>
      <c r="B27" s="147"/>
      <c r="C27" s="62">
        <v>16168682</v>
      </c>
      <c r="D27" s="156"/>
      <c r="E27" s="60">
        <v>32850000</v>
      </c>
      <c r="F27" s="60">
        <v>32850000</v>
      </c>
      <c r="G27" s="60">
        <v>3313651</v>
      </c>
      <c r="H27" s="60">
        <v>2060938</v>
      </c>
      <c r="I27" s="60">
        <v>732956</v>
      </c>
      <c r="J27" s="60">
        <v>6107545</v>
      </c>
      <c r="K27" s="60">
        <v>1035706</v>
      </c>
      <c r="L27" s="60">
        <v>774310</v>
      </c>
      <c r="M27" s="60">
        <v>2701477</v>
      </c>
      <c r="N27" s="60">
        <v>4511493</v>
      </c>
      <c r="O27" s="60"/>
      <c r="P27" s="60"/>
      <c r="Q27" s="60"/>
      <c r="R27" s="60"/>
      <c r="S27" s="60"/>
      <c r="T27" s="60"/>
      <c r="U27" s="60"/>
      <c r="V27" s="60"/>
      <c r="W27" s="60">
        <v>10619038</v>
      </c>
      <c r="X27" s="60">
        <v>16425000</v>
      </c>
      <c r="Y27" s="60">
        <v>-5805962</v>
      </c>
      <c r="Z27" s="140">
        <v>-35.35</v>
      </c>
      <c r="AA27" s="155">
        <v>32850000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>
        <v>1952590</v>
      </c>
      <c r="H28" s="275"/>
      <c r="I28" s="275">
        <v>1807218</v>
      </c>
      <c r="J28" s="275">
        <v>3759808</v>
      </c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>
        <v>3759808</v>
      </c>
      <c r="X28" s="275"/>
      <c r="Y28" s="275">
        <v>3759808</v>
      </c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31525213</v>
      </c>
      <c r="D30" s="156"/>
      <c r="E30" s="60">
        <v>54780587</v>
      </c>
      <c r="F30" s="60">
        <v>54780587</v>
      </c>
      <c r="G30" s="60"/>
      <c r="H30" s="60">
        <v>61950</v>
      </c>
      <c r="I30" s="60">
        <v>90984</v>
      </c>
      <c r="J30" s="60">
        <v>152934</v>
      </c>
      <c r="K30" s="60">
        <v>-1267001</v>
      </c>
      <c r="L30" s="60">
        <v>2892465</v>
      </c>
      <c r="M30" s="60">
        <v>4715586</v>
      </c>
      <c r="N30" s="60">
        <v>6341050</v>
      </c>
      <c r="O30" s="60"/>
      <c r="P30" s="60"/>
      <c r="Q30" s="60"/>
      <c r="R30" s="60"/>
      <c r="S30" s="60"/>
      <c r="T30" s="60"/>
      <c r="U30" s="60"/>
      <c r="V30" s="60"/>
      <c r="W30" s="60">
        <v>6493984</v>
      </c>
      <c r="X30" s="60">
        <v>27390294</v>
      </c>
      <c r="Y30" s="60">
        <v>-20896310</v>
      </c>
      <c r="Z30" s="140">
        <v>-76.29</v>
      </c>
      <c r="AA30" s="155">
        <v>54780587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7784207</v>
      </c>
      <c r="D33" s="276"/>
      <c r="E33" s="82">
        <v>16580000</v>
      </c>
      <c r="F33" s="82">
        <v>16580000</v>
      </c>
      <c r="G33" s="82"/>
      <c r="H33" s="82"/>
      <c r="I33" s="82"/>
      <c r="J33" s="82"/>
      <c r="K33" s="82">
        <v>753420</v>
      </c>
      <c r="L33" s="82">
        <v>321119</v>
      </c>
      <c r="M33" s="82">
        <v>455911</v>
      </c>
      <c r="N33" s="82">
        <v>1530450</v>
      </c>
      <c r="O33" s="82"/>
      <c r="P33" s="82"/>
      <c r="Q33" s="82"/>
      <c r="R33" s="82"/>
      <c r="S33" s="82"/>
      <c r="T33" s="82"/>
      <c r="U33" s="82"/>
      <c r="V33" s="82"/>
      <c r="W33" s="82">
        <v>1530450</v>
      </c>
      <c r="X33" s="82">
        <v>8290000</v>
      </c>
      <c r="Y33" s="82">
        <v>-6759550</v>
      </c>
      <c r="Z33" s="270">
        <v>-81.54</v>
      </c>
      <c r="AA33" s="278">
        <v>16580000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346886894</v>
      </c>
      <c r="D36" s="156">
        <f t="shared" si="4"/>
        <v>0</v>
      </c>
      <c r="E36" s="60">
        <f t="shared" si="4"/>
        <v>145617894</v>
      </c>
      <c r="F36" s="60">
        <f t="shared" si="4"/>
        <v>145617894</v>
      </c>
      <c r="G36" s="60">
        <f t="shared" si="4"/>
        <v>1260813</v>
      </c>
      <c r="H36" s="60">
        <f t="shared" si="4"/>
        <v>817974</v>
      </c>
      <c r="I36" s="60">
        <f t="shared" si="4"/>
        <v>1138535</v>
      </c>
      <c r="J36" s="60">
        <f t="shared" si="4"/>
        <v>3217322</v>
      </c>
      <c r="K36" s="60">
        <f t="shared" si="4"/>
        <v>3176203</v>
      </c>
      <c r="L36" s="60">
        <f t="shared" si="4"/>
        <v>30190739</v>
      </c>
      <c r="M36" s="60">
        <f t="shared" si="4"/>
        <v>59265425</v>
      </c>
      <c r="N36" s="60">
        <f t="shared" si="4"/>
        <v>92632367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95849689</v>
      </c>
      <c r="X36" s="60">
        <f t="shared" si="4"/>
        <v>72808947</v>
      </c>
      <c r="Y36" s="60">
        <f t="shared" si="4"/>
        <v>23040742</v>
      </c>
      <c r="Z36" s="140">
        <f aca="true" t="shared" si="5" ref="Z36:Z49">+IF(X36&lt;&gt;0,+(Y36/X36)*100,0)</f>
        <v>31.645481701582632</v>
      </c>
      <c r="AA36" s="155">
        <f>AA6+AA21</f>
        <v>145617894</v>
      </c>
    </row>
    <row r="37" spans="1:27" ht="13.5">
      <c r="A37" s="291" t="s">
        <v>205</v>
      </c>
      <c r="B37" s="142"/>
      <c r="C37" s="62">
        <f t="shared" si="4"/>
        <v>122558644</v>
      </c>
      <c r="D37" s="156">
        <f t="shared" si="4"/>
        <v>0</v>
      </c>
      <c r="E37" s="60">
        <f t="shared" si="4"/>
        <v>201505694</v>
      </c>
      <c r="F37" s="60">
        <f t="shared" si="4"/>
        <v>201505694</v>
      </c>
      <c r="G37" s="60">
        <f t="shared" si="4"/>
        <v>2841155</v>
      </c>
      <c r="H37" s="60">
        <f t="shared" si="4"/>
        <v>7645677</v>
      </c>
      <c r="I37" s="60">
        <f t="shared" si="4"/>
        <v>4631066</v>
      </c>
      <c r="J37" s="60">
        <f t="shared" si="4"/>
        <v>15117898</v>
      </c>
      <c r="K37" s="60">
        <f t="shared" si="4"/>
        <v>8904426</v>
      </c>
      <c r="L37" s="60">
        <f t="shared" si="4"/>
        <v>5131079</v>
      </c>
      <c r="M37" s="60">
        <f t="shared" si="4"/>
        <v>7300834</v>
      </c>
      <c r="N37" s="60">
        <f t="shared" si="4"/>
        <v>21336339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36454237</v>
      </c>
      <c r="X37" s="60">
        <f t="shared" si="4"/>
        <v>100752847</v>
      </c>
      <c r="Y37" s="60">
        <f t="shared" si="4"/>
        <v>-64298610</v>
      </c>
      <c r="Z37" s="140">
        <f t="shared" si="5"/>
        <v>-63.8181569201712</v>
      </c>
      <c r="AA37" s="155">
        <f>AA7+AA22</f>
        <v>201505694</v>
      </c>
    </row>
    <row r="38" spans="1:27" ht="13.5">
      <c r="A38" s="291" t="s">
        <v>206</v>
      </c>
      <c r="B38" s="142"/>
      <c r="C38" s="62">
        <f t="shared" si="4"/>
        <v>263804840</v>
      </c>
      <c r="D38" s="156">
        <f t="shared" si="4"/>
        <v>0</v>
      </c>
      <c r="E38" s="60">
        <f t="shared" si="4"/>
        <v>172650000</v>
      </c>
      <c r="F38" s="60">
        <f t="shared" si="4"/>
        <v>172650000</v>
      </c>
      <c r="G38" s="60">
        <f t="shared" si="4"/>
        <v>2005016</v>
      </c>
      <c r="H38" s="60">
        <f t="shared" si="4"/>
        <v>13038136</v>
      </c>
      <c r="I38" s="60">
        <f t="shared" si="4"/>
        <v>6682433</v>
      </c>
      <c r="J38" s="60">
        <f t="shared" si="4"/>
        <v>21725585</v>
      </c>
      <c r="K38" s="60">
        <f t="shared" si="4"/>
        <v>22194765</v>
      </c>
      <c r="L38" s="60">
        <f t="shared" si="4"/>
        <v>11868952</v>
      </c>
      <c r="M38" s="60">
        <f t="shared" si="4"/>
        <v>15938783</v>
      </c>
      <c r="N38" s="60">
        <f t="shared" si="4"/>
        <v>50002500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71728085</v>
      </c>
      <c r="X38" s="60">
        <f t="shared" si="4"/>
        <v>86325000</v>
      </c>
      <c r="Y38" s="60">
        <f t="shared" si="4"/>
        <v>-14596915</v>
      </c>
      <c r="Z38" s="140">
        <f t="shared" si="5"/>
        <v>-16.90925571966406</v>
      </c>
      <c r="AA38" s="155">
        <f>AA8+AA23</f>
        <v>172650000</v>
      </c>
    </row>
    <row r="39" spans="1:27" ht="13.5">
      <c r="A39" s="291" t="s">
        <v>207</v>
      </c>
      <c r="B39" s="142"/>
      <c r="C39" s="62">
        <f t="shared" si="4"/>
        <v>168770513</v>
      </c>
      <c r="D39" s="156">
        <f t="shared" si="4"/>
        <v>0</v>
      </c>
      <c r="E39" s="60">
        <f t="shared" si="4"/>
        <v>249000000</v>
      </c>
      <c r="F39" s="60">
        <f t="shared" si="4"/>
        <v>249000000</v>
      </c>
      <c r="G39" s="60">
        <f t="shared" si="4"/>
        <v>0</v>
      </c>
      <c r="H39" s="60">
        <f t="shared" si="4"/>
        <v>12651952</v>
      </c>
      <c r="I39" s="60">
        <f t="shared" si="4"/>
        <v>6821617</v>
      </c>
      <c r="J39" s="60">
        <f t="shared" si="4"/>
        <v>19473569</v>
      </c>
      <c r="K39" s="60">
        <f t="shared" si="4"/>
        <v>17498584</v>
      </c>
      <c r="L39" s="60">
        <f t="shared" si="4"/>
        <v>12039149</v>
      </c>
      <c r="M39" s="60">
        <f t="shared" si="4"/>
        <v>21060017</v>
      </c>
      <c r="N39" s="60">
        <f t="shared" si="4"/>
        <v>50597750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70071319</v>
      </c>
      <c r="X39" s="60">
        <f t="shared" si="4"/>
        <v>124500000</v>
      </c>
      <c r="Y39" s="60">
        <f t="shared" si="4"/>
        <v>-54428681</v>
      </c>
      <c r="Z39" s="140">
        <f t="shared" si="5"/>
        <v>-43.71781606425703</v>
      </c>
      <c r="AA39" s="155">
        <f>AA9+AA24</f>
        <v>249000000</v>
      </c>
    </row>
    <row r="40" spans="1:27" ht="13.5">
      <c r="A40" s="291" t="s">
        <v>208</v>
      </c>
      <c r="B40" s="142"/>
      <c r="C40" s="62">
        <f t="shared" si="4"/>
        <v>204471092</v>
      </c>
      <c r="D40" s="156">
        <f t="shared" si="4"/>
        <v>0</v>
      </c>
      <c r="E40" s="60">
        <f t="shared" si="4"/>
        <v>186017105</v>
      </c>
      <c r="F40" s="60">
        <f t="shared" si="4"/>
        <v>186017105</v>
      </c>
      <c r="G40" s="60">
        <f t="shared" si="4"/>
        <v>0</v>
      </c>
      <c r="H40" s="60">
        <f t="shared" si="4"/>
        <v>11676574</v>
      </c>
      <c r="I40" s="60">
        <f t="shared" si="4"/>
        <v>17680470</v>
      </c>
      <c r="J40" s="60">
        <f t="shared" si="4"/>
        <v>29357044</v>
      </c>
      <c r="K40" s="60">
        <f t="shared" si="4"/>
        <v>12796912</v>
      </c>
      <c r="L40" s="60">
        <f t="shared" si="4"/>
        <v>12851128</v>
      </c>
      <c r="M40" s="60">
        <f t="shared" si="4"/>
        <v>13259796</v>
      </c>
      <c r="N40" s="60">
        <f t="shared" si="4"/>
        <v>38907836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68264880</v>
      </c>
      <c r="X40" s="60">
        <f t="shared" si="4"/>
        <v>93008553</v>
      </c>
      <c r="Y40" s="60">
        <f t="shared" si="4"/>
        <v>-24743673</v>
      </c>
      <c r="Z40" s="140">
        <f t="shared" si="5"/>
        <v>-26.603653322076738</v>
      </c>
      <c r="AA40" s="155">
        <f>AA10+AA25</f>
        <v>186017105</v>
      </c>
    </row>
    <row r="41" spans="1:27" ht="13.5">
      <c r="A41" s="292" t="s">
        <v>209</v>
      </c>
      <c r="B41" s="142"/>
      <c r="C41" s="293">
        <f aca="true" t="shared" si="6" ref="C41:Y41">SUM(C36:C40)</f>
        <v>1106491983</v>
      </c>
      <c r="D41" s="294">
        <f t="shared" si="6"/>
        <v>0</v>
      </c>
      <c r="E41" s="295">
        <f t="shared" si="6"/>
        <v>954790693</v>
      </c>
      <c r="F41" s="295">
        <f t="shared" si="6"/>
        <v>954790693</v>
      </c>
      <c r="G41" s="295">
        <f t="shared" si="6"/>
        <v>6106984</v>
      </c>
      <c r="H41" s="295">
        <f t="shared" si="6"/>
        <v>45830313</v>
      </c>
      <c r="I41" s="295">
        <f t="shared" si="6"/>
        <v>36954121</v>
      </c>
      <c r="J41" s="295">
        <f t="shared" si="6"/>
        <v>88891418</v>
      </c>
      <c r="K41" s="295">
        <f t="shared" si="6"/>
        <v>64570890</v>
      </c>
      <c r="L41" s="295">
        <f t="shared" si="6"/>
        <v>72081047</v>
      </c>
      <c r="M41" s="295">
        <f t="shared" si="6"/>
        <v>116824855</v>
      </c>
      <c r="N41" s="295">
        <f t="shared" si="6"/>
        <v>253476792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342368210</v>
      </c>
      <c r="X41" s="295">
        <f t="shared" si="6"/>
        <v>477395347</v>
      </c>
      <c r="Y41" s="295">
        <f t="shared" si="6"/>
        <v>-135027137</v>
      </c>
      <c r="Z41" s="296">
        <f t="shared" si="5"/>
        <v>-28.284133443805853</v>
      </c>
      <c r="AA41" s="297">
        <f>SUM(AA36:AA40)</f>
        <v>954790693</v>
      </c>
    </row>
    <row r="42" spans="1:27" ht="13.5">
      <c r="A42" s="298" t="s">
        <v>210</v>
      </c>
      <c r="B42" s="136"/>
      <c r="C42" s="95">
        <f aca="true" t="shared" si="7" ref="C42:Y48">C12+C27</f>
        <v>21315676</v>
      </c>
      <c r="D42" s="129">
        <f t="shared" si="7"/>
        <v>0</v>
      </c>
      <c r="E42" s="54">
        <f t="shared" si="7"/>
        <v>109394715</v>
      </c>
      <c r="F42" s="54">
        <f t="shared" si="7"/>
        <v>109394715</v>
      </c>
      <c r="G42" s="54">
        <f t="shared" si="7"/>
        <v>3313651</v>
      </c>
      <c r="H42" s="54">
        <f t="shared" si="7"/>
        <v>6708311</v>
      </c>
      <c r="I42" s="54">
        <f t="shared" si="7"/>
        <v>2766441</v>
      </c>
      <c r="J42" s="54">
        <f t="shared" si="7"/>
        <v>12788403</v>
      </c>
      <c r="K42" s="54">
        <f t="shared" si="7"/>
        <v>6072477</v>
      </c>
      <c r="L42" s="54">
        <f t="shared" si="7"/>
        <v>806712</v>
      </c>
      <c r="M42" s="54">
        <f t="shared" si="7"/>
        <v>5052850</v>
      </c>
      <c r="N42" s="54">
        <f t="shared" si="7"/>
        <v>11932039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24720442</v>
      </c>
      <c r="X42" s="54">
        <f t="shared" si="7"/>
        <v>54697358</v>
      </c>
      <c r="Y42" s="54">
        <f t="shared" si="7"/>
        <v>-29976916</v>
      </c>
      <c r="Z42" s="184">
        <f t="shared" si="5"/>
        <v>-54.80505292412844</v>
      </c>
      <c r="AA42" s="130">
        <f aca="true" t="shared" si="8" ref="AA42:AA48">AA12+AA27</f>
        <v>109394715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1952590</v>
      </c>
      <c r="H43" s="305">
        <f t="shared" si="7"/>
        <v>0</v>
      </c>
      <c r="I43" s="305">
        <f t="shared" si="7"/>
        <v>1807218</v>
      </c>
      <c r="J43" s="305">
        <f t="shared" si="7"/>
        <v>3759808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3759808</v>
      </c>
      <c r="X43" s="305">
        <f t="shared" si="7"/>
        <v>0</v>
      </c>
      <c r="Y43" s="305">
        <f t="shared" si="7"/>
        <v>3759808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41111516</v>
      </c>
      <c r="D45" s="129">
        <f t="shared" si="7"/>
        <v>0</v>
      </c>
      <c r="E45" s="54">
        <f t="shared" si="7"/>
        <v>91511587</v>
      </c>
      <c r="F45" s="54">
        <f t="shared" si="7"/>
        <v>91511587</v>
      </c>
      <c r="G45" s="54">
        <f t="shared" si="7"/>
        <v>7898</v>
      </c>
      <c r="H45" s="54">
        <f t="shared" si="7"/>
        <v>61950</v>
      </c>
      <c r="I45" s="54">
        <f t="shared" si="7"/>
        <v>92465</v>
      </c>
      <c r="J45" s="54">
        <f t="shared" si="7"/>
        <v>162313</v>
      </c>
      <c r="K45" s="54">
        <f t="shared" si="7"/>
        <v>356578</v>
      </c>
      <c r="L45" s="54">
        <f t="shared" si="7"/>
        <v>3040304</v>
      </c>
      <c r="M45" s="54">
        <f t="shared" si="7"/>
        <v>5363310</v>
      </c>
      <c r="N45" s="54">
        <f t="shared" si="7"/>
        <v>8760192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8922505</v>
      </c>
      <c r="X45" s="54">
        <f t="shared" si="7"/>
        <v>45755794</v>
      </c>
      <c r="Y45" s="54">
        <f t="shared" si="7"/>
        <v>-36833289</v>
      </c>
      <c r="Z45" s="184">
        <f t="shared" si="5"/>
        <v>-80.49972643901665</v>
      </c>
      <c r="AA45" s="130">
        <f t="shared" si="8"/>
        <v>91511587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26104568</v>
      </c>
      <c r="D48" s="129">
        <f t="shared" si="7"/>
        <v>0</v>
      </c>
      <c r="E48" s="54">
        <f t="shared" si="7"/>
        <v>21580000</v>
      </c>
      <c r="F48" s="54">
        <f t="shared" si="7"/>
        <v>21580000</v>
      </c>
      <c r="G48" s="54">
        <f t="shared" si="7"/>
        <v>55987</v>
      </c>
      <c r="H48" s="54">
        <f t="shared" si="7"/>
        <v>4521058</v>
      </c>
      <c r="I48" s="54">
        <f t="shared" si="7"/>
        <v>-4131826</v>
      </c>
      <c r="J48" s="54">
        <f t="shared" si="7"/>
        <v>445219</v>
      </c>
      <c r="K48" s="54">
        <f t="shared" si="7"/>
        <v>8751975</v>
      </c>
      <c r="L48" s="54">
        <f t="shared" si="7"/>
        <v>377106</v>
      </c>
      <c r="M48" s="54">
        <f t="shared" si="7"/>
        <v>4515435</v>
      </c>
      <c r="N48" s="54">
        <f t="shared" si="7"/>
        <v>13644516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14089735</v>
      </c>
      <c r="X48" s="54">
        <f t="shared" si="7"/>
        <v>10790000</v>
      </c>
      <c r="Y48" s="54">
        <f t="shared" si="7"/>
        <v>3299735</v>
      </c>
      <c r="Z48" s="184">
        <f t="shared" si="5"/>
        <v>30.58141797961075</v>
      </c>
      <c r="AA48" s="130">
        <f t="shared" si="8"/>
        <v>21580000</v>
      </c>
    </row>
    <row r="49" spans="1:27" ht="13.5">
      <c r="A49" s="308" t="s">
        <v>219</v>
      </c>
      <c r="B49" s="149"/>
      <c r="C49" s="239">
        <f aca="true" t="shared" si="9" ref="C49:Y49">SUM(C41:C48)</f>
        <v>1195023743</v>
      </c>
      <c r="D49" s="218">
        <f t="shared" si="9"/>
        <v>0</v>
      </c>
      <c r="E49" s="220">
        <f t="shared" si="9"/>
        <v>1177276995</v>
      </c>
      <c r="F49" s="220">
        <f t="shared" si="9"/>
        <v>1177276995</v>
      </c>
      <c r="G49" s="220">
        <f t="shared" si="9"/>
        <v>11437110</v>
      </c>
      <c r="H49" s="220">
        <f t="shared" si="9"/>
        <v>57121632</v>
      </c>
      <c r="I49" s="220">
        <f t="shared" si="9"/>
        <v>37488419</v>
      </c>
      <c r="J49" s="220">
        <f t="shared" si="9"/>
        <v>106047161</v>
      </c>
      <c r="K49" s="220">
        <f t="shared" si="9"/>
        <v>79751920</v>
      </c>
      <c r="L49" s="220">
        <f t="shared" si="9"/>
        <v>76305169</v>
      </c>
      <c r="M49" s="220">
        <f t="shared" si="9"/>
        <v>131756450</v>
      </c>
      <c r="N49" s="220">
        <f t="shared" si="9"/>
        <v>287813539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393860700</v>
      </c>
      <c r="X49" s="220">
        <f t="shared" si="9"/>
        <v>588638499</v>
      </c>
      <c r="Y49" s="220">
        <f t="shared" si="9"/>
        <v>-194777799</v>
      </c>
      <c r="Z49" s="221">
        <f t="shared" si="5"/>
        <v>-33.08954465786649</v>
      </c>
      <c r="AA49" s="222">
        <f>SUM(AA41:AA48)</f>
        <v>1177276995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537635280</v>
      </c>
      <c r="F51" s="54">
        <f t="shared" si="10"/>
        <v>537635280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268817640</v>
      </c>
      <c r="Y51" s="54">
        <f t="shared" si="10"/>
        <v>-268817640</v>
      </c>
      <c r="Z51" s="184">
        <f>+IF(X51&lt;&gt;0,+(Y51/X51)*100,0)</f>
        <v>-100</v>
      </c>
      <c r="AA51" s="130">
        <f>SUM(AA57:AA61)</f>
        <v>537635280</v>
      </c>
    </row>
    <row r="52" spans="1:27" ht="13.5">
      <c r="A52" s="310" t="s">
        <v>204</v>
      </c>
      <c r="B52" s="142"/>
      <c r="C52" s="62"/>
      <c r="D52" s="156"/>
      <c r="E52" s="60">
        <v>96276812</v>
      </c>
      <c r="F52" s="60">
        <v>96276812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48138406</v>
      </c>
      <c r="Y52" s="60">
        <v>-48138406</v>
      </c>
      <c r="Z52" s="140">
        <v>-100</v>
      </c>
      <c r="AA52" s="155">
        <v>96276812</v>
      </c>
    </row>
    <row r="53" spans="1:27" ht="13.5">
      <c r="A53" s="310" t="s">
        <v>205</v>
      </c>
      <c r="B53" s="142"/>
      <c r="C53" s="62"/>
      <c r="D53" s="156"/>
      <c r="E53" s="60">
        <v>48147088</v>
      </c>
      <c r="F53" s="60">
        <v>48147088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24073544</v>
      </c>
      <c r="Y53" s="60">
        <v>-24073544</v>
      </c>
      <c r="Z53" s="140">
        <v>-100</v>
      </c>
      <c r="AA53" s="155">
        <v>48147088</v>
      </c>
    </row>
    <row r="54" spans="1:27" ht="13.5">
      <c r="A54" s="310" t="s">
        <v>206</v>
      </c>
      <c r="B54" s="142"/>
      <c r="C54" s="62"/>
      <c r="D54" s="156"/>
      <c r="E54" s="60">
        <v>136481924</v>
      </c>
      <c r="F54" s="60">
        <v>136481924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68240962</v>
      </c>
      <c r="Y54" s="60">
        <v>-68240962</v>
      </c>
      <c r="Z54" s="140">
        <v>-100</v>
      </c>
      <c r="AA54" s="155">
        <v>136481924</v>
      </c>
    </row>
    <row r="55" spans="1:27" ht="13.5">
      <c r="A55" s="310" t="s">
        <v>207</v>
      </c>
      <c r="B55" s="142"/>
      <c r="C55" s="62"/>
      <c r="D55" s="156"/>
      <c r="E55" s="60">
        <v>143243132</v>
      </c>
      <c r="F55" s="60">
        <v>143243132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71621566</v>
      </c>
      <c r="Y55" s="60">
        <v>-71621566</v>
      </c>
      <c r="Z55" s="140">
        <v>-100</v>
      </c>
      <c r="AA55" s="155">
        <v>143243132</v>
      </c>
    </row>
    <row r="56" spans="1:27" ht="13.5">
      <c r="A56" s="310" t="s">
        <v>208</v>
      </c>
      <c r="B56" s="142"/>
      <c r="C56" s="62"/>
      <c r="D56" s="156"/>
      <c r="E56" s="60">
        <v>7630794</v>
      </c>
      <c r="F56" s="60">
        <v>7630794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3815397</v>
      </c>
      <c r="Y56" s="60">
        <v>-3815397</v>
      </c>
      <c r="Z56" s="140">
        <v>-100</v>
      </c>
      <c r="AA56" s="155">
        <v>7630794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431779750</v>
      </c>
      <c r="F57" s="295">
        <f t="shared" si="11"/>
        <v>431779750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215889875</v>
      </c>
      <c r="Y57" s="295">
        <f t="shared" si="11"/>
        <v>-215889875</v>
      </c>
      <c r="Z57" s="296">
        <f>+IF(X57&lt;&gt;0,+(Y57/X57)*100,0)</f>
        <v>-100</v>
      </c>
      <c r="AA57" s="297">
        <f>SUM(AA52:AA56)</f>
        <v>431779750</v>
      </c>
    </row>
    <row r="58" spans="1:27" ht="13.5">
      <c r="A58" s="311" t="s">
        <v>210</v>
      </c>
      <c r="B58" s="136"/>
      <c r="C58" s="62"/>
      <c r="D58" s="156"/>
      <c r="E58" s="60">
        <v>43310042</v>
      </c>
      <c r="F58" s="60">
        <v>43310042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21655021</v>
      </c>
      <c r="Y58" s="60">
        <v>-21655021</v>
      </c>
      <c r="Z58" s="140">
        <v>-100</v>
      </c>
      <c r="AA58" s="155">
        <v>43310042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62545488</v>
      </c>
      <c r="F61" s="60">
        <v>62545488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31272744</v>
      </c>
      <c r="Y61" s="60">
        <v>-31272744</v>
      </c>
      <c r="Z61" s="140">
        <v>-100</v>
      </c>
      <c r="AA61" s="155">
        <v>62545488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537635270</v>
      </c>
      <c r="F66" s="275"/>
      <c r="G66" s="275">
        <v>6331558</v>
      </c>
      <c r="H66" s="275">
        <v>17108419</v>
      </c>
      <c r="I66" s="275">
        <v>35642583</v>
      </c>
      <c r="J66" s="275">
        <v>59082560</v>
      </c>
      <c r="K66" s="275">
        <v>52451534</v>
      </c>
      <c r="L66" s="275">
        <v>36756724</v>
      </c>
      <c r="M66" s="275">
        <v>19798322</v>
      </c>
      <c r="N66" s="275">
        <v>109006580</v>
      </c>
      <c r="O66" s="275"/>
      <c r="P66" s="275"/>
      <c r="Q66" s="275"/>
      <c r="R66" s="275"/>
      <c r="S66" s="275"/>
      <c r="T66" s="275"/>
      <c r="U66" s="275"/>
      <c r="V66" s="275"/>
      <c r="W66" s="275">
        <v>168089140</v>
      </c>
      <c r="X66" s="275"/>
      <c r="Y66" s="275">
        <v>168089140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537635270</v>
      </c>
      <c r="F69" s="220">
        <f t="shared" si="12"/>
        <v>0</v>
      </c>
      <c r="G69" s="220">
        <f t="shared" si="12"/>
        <v>6331558</v>
      </c>
      <c r="H69" s="220">
        <f t="shared" si="12"/>
        <v>17108419</v>
      </c>
      <c r="I69" s="220">
        <f t="shared" si="12"/>
        <v>35642583</v>
      </c>
      <c r="J69" s="220">
        <f t="shared" si="12"/>
        <v>59082560</v>
      </c>
      <c r="K69" s="220">
        <f t="shared" si="12"/>
        <v>52451534</v>
      </c>
      <c r="L69" s="220">
        <f t="shared" si="12"/>
        <v>36756724</v>
      </c>
      <c r="M69" s="220">
        <f t="shared" si="12"/>
        <v>19798322</v>
      </c>
      <c r="N69" s="220">
        <f t="shared" si="12"/>
        <v>109006580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168089140</v>
      </c>
      <c r="X69" s="220">
        <f t="shared" si="12"/>
        <v>0</v>
      </c>
      <c r="Y69" s="220">
        <f t="shared" si="12"/>
        <v>168089140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694147193</v>
      </c>
      <c r="D5" s="357">
        <f t="shared" si="0"/>
        <v>0</v>
      </c>
      <c r="E5" s="356">
        <f t="shared" si="0"/>
        <v>345829904</v>
      </c>
      <c r="F5" s="358">
        <f t="shared" si="0"/>
        <v>345829904</v>
      </c>
      <c r="G5" s="358">
        <f t="shared" si="0"/>
        <v>2162559</v>
      </c>
      <c r="H5" s="356">
        <f t="shared" si="0"/>
        <v>21001248</v>
      </c>
      <c r="I5" s="356">
        <f t="shared" si="0"/>
        <v>24364154</v>
      </c>
      <c r="J5" s="358">
        <f t="shared" si="0"/>
        <v>47527961</v>
      </c>
      <c r="K5" s="358">
        <f t="shared" si="0"/>
        <v>29903577</v>
      </c>
      <c r="L5" s="356">
        <f t="shared" si="0"/>
        <v>44305710</v>
      </c>
      <c r="M5" s="356">
        <f t="shared" si="0"/>
        <v>33360067</v>
      </c>
      <c r="N5" s="358">
        <f t="shared" si="0"/>
        <v>107569354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155097315</v>
      </c>
      <c r="X5" s="356">
        <f t="shared" si="0"/>
        <v>172914952</v>
      </c>
      <c r="Y5" s="358">
        <f t="shared" si="0"/>
        <v>-17817637</v>
      </c>
      <c r="Z5" s="359">
        <f>+IF(X5&lt;&gt;0,+(Y5/X5)*100,0)</f>
        <v>-10.304277793166204</v>
      </c>
      <c r="AA5" s="360">
        <f>+AA6+AA8+AA11+AA13+AA15</f>
        <v>345829904</v>
      </c>
    </row>
    <row r="6" spans="1:27" ht="13.5">
      <c r="A6" s="361" t="s">
        <v>204</v>
      </c>
      <c r="B6" s="142"/>
      <c r="C6" s="60">
        <f>+C7</f>
        <v>286379599</v>
      </c>
      <c r="D6" s="340">
        <f aca="true" t="shared" si="1" ref="D6:AA6">+D7</f>
        <v>0</v>
      </c>
      <c r="E6" s="60">
        <f t="shared" si="1"/>
        <v>90500000</v>
      </c>
      <c r="F6" s="59">
        <f t="shared" si="1"/>
        <v>90500000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977349</v>
      </c>
      <c r="L6" s="60">
        <f t="shared" si="1"/>
        <v>23944599</v>
      </c>
      <c r="M6" s="60">
        <f t="shared" si="1"/>
        <v>12679522</v>
      </c>
      <c r="N6" s="59">
        <f t="shared" si="1"/>
        <v>37601470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37601470</v>
      </c>
      <c r="X6" s="60">
        <f t="shared" si="1"/>
        <v>45250000</v>
      </c>
      <c r="Y6" s="59">
        <f t="shared" si="1"/>
        <v>-7648530</v>
      </c>
      <c r="Z6" s="61">
        <f>+IF(X6&lt;&gt;0,+(Y6/X6)*100,0)</f>
        <v>-16.90282872928177</v>
      </c>
      <c r="AA6" s="62">
        <f t="shared" si="1"/>
        <v>90500000</v>
      </c>
    </row>
    <row r="7" spans="1:27" ht="13.5">
      <c r="A7" s="291" t="s">
        <v>228</v>
      </c>
      <c r="B7" s="142"/>
      <c r="C7" s="60">
        <v>286379599</v>
      </c>
      <c r="D7" s="340"/>
      <c r="E7" s="60">
        <v>90500000</v>
      </c>
      <c r="F7" s="59">
        <v>90500000</v>
      </c>
      <c r="G7" s="59"/>
      <c r="H7" s="60"/>
      <c r="I7" s="60"/>
      <c r="J7" s="59"/>
      <c r="K7" s="59">
        <v>977349</v>
      </c>
      <c r="L7" s="60">
        <v>23944599</v>
      </c>
      <c r="M7" s="60">
        <v>12679522</v>
      </c>
      <c r="N7" s="59">
        <v>37601470</v>
      </c>
      <c r="O7" s="59"/>
      <c r="P7" s="60"/>
      <c r="Q7" s="60"/>
      <c r="R7" s="59"/>
      <c r="S7" s="59"/>
      <c r="T7" s="60"/>
      <c r="U7" s="60"/>
      <c r="V7" s="59"/>
      <c r="W7" s="59">
        <v>37601470</v>
      </c>
      <c r="X7" s="60">
        <v>45250000</v>
      </c>
      <c r="Y7" s="59">
        <v>-7648530</v>
      </c>
      <c r="Z7" s="61">
        <v>-16.9</v>
      </c>
      <c r="AA7" s="62">
        <v>90500000</v>
      </c>
    </row>
    <row r="8" spans="1:27" ht="13.5">
      <c r="A8" s="361" t="s">
        <v>205</v>
      </c>
      <c r="B8" s="142"/>
      <c r="C8" s="60">
        <f aca="true" t="shared" si="2" ref="C8:Y8">SUM(C9:C10)</f>
        <v>27545908</v>
      </c>
      <c r="D8" s="340">
        <f t="shared" si="2"/>
        <v>0</v>
      </c>
      <c r="E8" s="60">
        <f t="shared" si="2"/>
        <v>53695694</v>
      </c>
      <c r="F8" s="59">
        <f t="shared" si="2"/>
        <v>53695694</v>
      </c>
      <c r="G8" s="59">
        <f t="shared" si="2"/>
        <v>231044</v>
      </c>
      <c r="H8" s="60">
        <f t="shared" si="2"/>
        <v>4082490</v>
      </c>
      <c r="I8" s="60">
        <f t="shared" si="2"/>
        <v>3968480</v>
      </c>
      <c r="J8" s="59">
        <f t="shared" si="2"/>
        <v>8282014</v>
      </c>
      <c r="K8" s="59">
        <f t="shared" si="2"/>
        <v>4089804</v>
      </c>
      <c r="L8" s="60">
        <f t="shared" si="2"/>
        <v>3600192</v>
      </c>
      <c r="M8" s="60">
        <f t="shared" si="2"/>
        <v>1631517</v>
      </c>
      <c r="N8" s="59">
        <f t="shared" si="2"/>
        <v>9321513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17603527</v>
      </c>
      <c r="X8" s="60">
        <f t="shared" si="2"/>
        <v>26847847</v>
      </c>
      <c r="Y8" s="59">
        <f t="shared" si="2"/>
        <v>-9244320</v>
      </c>
      <c r="Z8" s="61">
        <f>+IF(X8&lt;&gt;0,+(Y8/X8)*100,0)</f>
        <v>-34.432258199326</v>
      </c>
      <c r="AA8" s="62">
        <f>SUM(AA9:AA10)</f>
        <v>53695694</v>
      </c>
    </row>
    <row r="9" spans="1:27" ht="13.5">
      <c r="A9" s="291" t="s">
        <v>229</v>
      </c>
      <c r="B9" s="142"/>
      <c r="C9" s="60">
        <v>20725923</v>
      </c>
      <c r="D9" s="340"/>
      <c r="E9" s="60">
        <v>48695694</v>
      </c>
      <c r="F9" s="59">
        <v>48695694</v>
      </c>
      <c r="G9" s="59">
        <v>185165</v>
      </c>
      <c r="H9" s="60">
        <v>3865113</v>
      </c>
      <c r="I9" s="60">
        <v>3852351</v>
      </c>
      <c r="J9" s="59">
        <v>7902629</v>
      </c>
      <c r="K9" s="59">
        <v>3169480</v>
      </c>
      <c r="L9" s="60">
        <v>2803938</v>
      </c>
      <c r="M9" s="60">
        <v>1538642</v>
      </c>
      <c r="N9" s="59">
        <v>7512060</v>
      </c>
      <c r="O9" s="59"/>
      <c r="P9" s="60"/>
      <c r="Q9" s="60"/>
      <c r="R9" s="59"/>
      <c r="S9" s="59"/>
      <c r="T9" s="60"/>
      <c r="U9" s="60"/>
      <c r="V9" s="59"/>
      <c r="W9" s="59">
        <v>15414689</v>
      </c>
      <c r="X9" s="60">
        <v>24347847</v>
      </c>
      <c r="Y9" s="59">
        <v>-8933158</v>
      </c>
      <c r="Z9" s="61">
        <v>-36.69</v>
      </c>
      <c r="AA9" s="62">
        <v>48695694</v>
      </c>
    </row>
    <row r="10" spans="1:27" ht="13.5">
      <c r="A10" s="291" t="s">
        <v>230</v>
      </c>
      <c r="B10" s="142"/>
      <c r="C10" s="60">
        <v>6819985</v>
      </c>
      <c r="D10" s="340"/>
      <c r="E10" s="60">
        <v>5000000</v>
      </c>
      <c r="F10" s="59">
        <v>5000000</v>
      </c>
      <c r="G10" s="59">
        <v>45879</v>
      </c>
      <c r="H10" s="60">
        <v>217377</v>
      </c>
      <c r="I10" s="60">
        <v>116129</v>
      </c>
      <c r="J10" s="59">
        <v>379385</v>
      </c>
      <c r="K10" s="59">
        <v>920324</v>
      </c>
      <c r="L10" s="60">
        <v>796254</v>
      </c>
      <c r="M10" s="60">
        <v>92875</v>
      </c>
      <c r="N10" s="59">
        <v>1809453</v>
      </c>
      <c r="O10" s="59"/>
      <c r="P10" s="60"/>
      <c r="Q10" s="60"/>
      <c r="R10" s="59"/>
      <c r="S10" s="59"/>
      <c r="T10" s="60"/>
      <c r="U10" s="60"/>
      <c r="V10" s="59"/>
      <c r="W10" s="59">
        <v>2188838</v>
      </c>
      <c r="X10" s="60">
        <v>2500000</v>
      </c>
      <c r="Y10" s="59">
        <v>-311162</v>
      </c>
      <c r="Z10" s="61">
        <v>-12.45</v>
      </c>
      <c r="AA10" s="62">
        <v>5000000</v>
      </c>
    </row>
    <row r="11" spans="1:27" ht="13.5">
      <c r="A11" s="361" t="s">
        <v>206</v>
      </c>
      <c r="B11" s="142"/>
      <c r="C11" s="362">
        <f>+C12</f>
        <v>179994560</v>
      </c>
      <c r="D11" s="363">
        <f aca="true" t="shared" si="3" ref="D11:AA11">+D12</f>
        <v>0</v>
      </c>
      <c r="E11" s="362">
        <f t="shared" si="3"/>
        <v>30000000</v>
      </c>
      <c r="F11" s="364">
        <f t="shared" si="3"/>
        <v>30000000</v>
      </c>
      <c r="G11" s="364">
        <f t="shared" si="3"/>
        <v>1931515</v>
      </c>
      <c r="H11" s="362">
        <f t="shared" si="3"/>
        <v>5448187</v>
      </c>
      <c r="I11" s="362">
        <f t="shared" si="3"/>
        <v>2693501</v>
      </c>
      <c r="J11" s="364">
        <f t="shared" si="3"/>
        <v>10073203</v>
      </c>
      <c r="K11" s="364">
        <f t="shared" si="3"/>
        <v>12056755</v>
      </c>
      <c r="L11" s="362">
        <f t="shared" si="3"/>
        <v>4726797</v>
      </c>
      <c r="M11" s="362">
        <f t="shared" si="3"/>
        <v>6279768</v>
      </c>
      <c r="N11" s="364">
        <f t="shared" si="3"/>
        <v>23063320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33136523</v>
      </c>
      <c r="X11" s="362">
        <f t="shared" si="3"/>
        <v>15000000</v>
      </c>
      <c r="Y11" s="364">
        <f t="shared" si="3"/>
        <v>18136523</v>
      </c>
      <c r="Z11" s="365">
        <f>+IF(X11&lt;&gt;0,+(Y11/X11)*100,0)</f>
        <v>120.91015333333333</v>
      </c>
      <c r="AA11" s="366">
        <f t="shared" si="3"/>
        <v>30000000</v>
      </c>
    </row>
    <row r="12" spans="1:27" ht="13.5">
      <c r="A12" s="291" t="s">
        <v>231</v>
      </c>
      <c r="B12" s="136"/>
      <c r="C12" s="60">
        <v>179994560</v>
      </c>
      <c r="D12" s="340"/>
      <c r="E12" s="60">
        <v>30000000</v>
      </c>
      <c r="F12" s="59">
        <v>30000000</v>
      </c>
      <c r="G12" s="59">
        <v>1931515</v>
      </c>
      <c r="H12" s="60">
        <v>5448187</v>
      </c>
      <c r="I12" s="60">
        <v>2693501</v>
      </c>
      <c r="J12" s="59">
        <v>10073203</v>
      </c>
      <c r="K12" s="59">
        <v>12056755</v>
      </c>
      <c r="L12" s="60">
        <v>4726797</v>
      </c>
      <c r="M12" s="60">
        <v>6279768</v>
      </c>
      <c r="N12" s="59">
        <v>23063320</v>
      </c>
      <c r="O12" s="59"/>
      <c r="P12" s="60"/>
      <c r="Q12" s="60"/>
      <c r="R12" s="59"/>
      <c r="S12" s="59"/>
      <c r="T12" s="60"/>
      <c r="U12" s="60"/>
      <c r="V12" s="59"/>
      <c r="W12" s="59">
        <v>33136523</v>
      </c>
      <c r="X12" s="60">
        <v>15000000</v>
      </c>
      <c r="Y12" s="59">
        <v>18136523</v>
      </c>
      <c r="Z12" s="61">
        <v>120.91</v>
      </c>
      <c r="AA12" s="62">
        <v>30000000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200227126</v>
      </c>
      <c r="D15" s="340">
        <f t="shared" si="5"/>
        <v>0</v>
      </c>
      <c r="E15" s="60">
        <f t="shared" si="5"/>
        <v>171634210</v>
      </c>
      <c r="F15" s="59">
        <f t="shared" si="5"/>
        <v>171634210</v>
      </c>
      <c r="G15" s="59">
        <f t="shared" si="5"/>
        <v>0</v>
      </c>
      <c r="H15" s="60">
        <f t="shared" si="5"/>
        <v>11470571</v>
      </c>
      <c r="I15" s="60">
        <f t="shared" si="5"/>
        <v>17702173</v>
      </c>
      <c r="J15" s="59">
        <f t="shared" si="5"/>
        <v>29172744</v>
      </c>
      <c r="K15" s="59">
        <f t="shared" si="5"/>
        <v>12779669</v>
      </c>
      <c r="L15" s="60">
        <f t="shared" si="5"/>
        <v>12034122</v>
      </c>
      <c r="M15" s="60">
        <f t="shared" si="5"/>
        <v>12769260</v>
      </c>
      <c r="N15" s="59">
        <f t="shared" si="5"/>
        <v>37583051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66755795</v>
      </c>
      <c r="X15" s="60">
        <f t="shared" si="5"/>
        <v>85817105</v>
      </c>
      <c r="Y15" s="59">
        <f t="shared" si="5"/>
        <v>-19061310</v>
      </c>
      <c r="Z15" s="61">
        <f>+IF(X15&lt;&gt;0,+(Y15/X15)*100,0)</f>
        <v>-22.211550948962913</v>
      </c>
      <c r="AA15" s="62">
        <f>SUM(AA16:AA20)</f>
        <v>171634210</v>
      </c>
    </row>
    <row r="16" spans="1:27" ht="13.5">
      <c r="A16" s="291" t="s">
        <v>233</v>
      </c>
      <c r="B16" s="300"/>
      <c r="C16" s="60"/>
      <c r="D16" s="340"/>
      <c r="E16" s="60">
        <v>5700000</v>
      </c>
      <c r="F16" s="59">
        <v>5700000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2850000</v>
      </c>
      <c r="Y16" s="59">
        <v>-2850000</v>
      </c>
      <c r="Z16" s="61">
        <v>-100</v>
      </c>
      <c r="AA16" s="62">
        <v>5700000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141337263</v>
      </c>
      <c r="D18" s="340"/>
      <c r="E18" s="60">
        <v>165934210</v>
      </c>
      <c r="F18" s="59">
        <v>165934210</v>
      </c>
      <c r="G18" s="59"/>
      <c r="H18" s="60"/>
      <c r="I18" s="60"/>
      <c r="J18" s="59"/>
      <c r="K18" s="59"/>
      <c r="L18" s="60">
        <v>9075194</v>
      </c>
      <c r="M18" s="60">
        <v>12330664</v>
      </c>
      <c r="N18" s="59">
        <v>21405858</v>
      </c>
      <c r="O18" s="59"/>
      <c r="P18" s="60"/>
      <c r="Q18" s="60"/>
      <c r="R18" s="59"/>
      <c r="S18" s="59"/>
      <c r="T18" s="60"/>
      <c r="U18" s="60"/>
      <c r="V18" s="59"/>
      <c r="W18" s="59">
        <v>21405858</v>
      </c>
      <c r="X18" s="60">
        <v>82967105</v>
      </c>
      <c r="Y18" s="59">
        <v>-61561247</v>
      </c>
      <c r="Z18" s="61">
        <v>-74.2</v>
      </c>
      <c r="AA18" s="62">
        <v>165934210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58889863</v>
      </c>
      <c r="D20" s="340"/>
      <c r="E20" s="60"/>
      <c r="F20" s="59"/>
      <c r="G20" s="59"/>
      <c r="H20" s="60">
        <v>11470571</v>
      </c>
      <c r="I20" s="60">
        <v>17702173</v>
      </c>
      <c r="J20" s="59">
        <v>29172744</v>
      </c>
      <c r="K20" s="59">
        <v>12779669</v>
      </c>
      <c r="L20" s="60">
        <v>2958928</v>
      </c>
      <c r="M20" s="60">
        <v>438596</v>
      </c>
      <c r="N20" s="59">
        <v>16177193</v>
      </c>
      <c r="O20" s="59"/>
      <c r="P20" s="60"/>
      <c r="Q20" s="60"/>
      <c r="R20" s="59"/>
      <c r="S20" s="59"/>
      <c r="T20" s="60"/>
      <c r="U20" s="60"/>
      <c r="V20" s="59"/>
      <c r="W20" s="59">
        <v>45349937</v>
      </c>
      <c r="X20" s="60"/>
      <c r="Y20" s="59">
        <v>45349937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5146994</v>
      </c>
      <c r="D22" s="344">
        <f t="shared" si="6"/>
        <v>0</v>
      </c>
      <c r="E22" s="343">
        <f t="shared" si="6"/>
        <v>76544715</v>
      </c>
      <c r="F22" s="345">
        <f t="shared" si="6"/>
        <v>76544715</v>
      </c>
      <c r="G22" s="345">
        <f t="shared" si="6"/>
        <v>0</v>
      </c>
      <c r="H22" s="343">
        <f t="shared" si="6"/>
        <v>4647373</v>
      </c>
      <c r="I22" s="343">
        <f t="shared" si="6"/>
        <v>2033485</v>
      </c>
      <c r="J22" s="345">
        <f t="shared" si="6"/>
        <v>6680858</v>
      </c>
      <c r="K22" s="345">
        <f t="shared" si="6"/>
        <v>5036771</v>
      </c>
      <c r="L22" s="343">
        <f t="shared" si="6"/>
        <v>32402</v>
      </c>
      <c r="M22" s="343">
        <f t="shared" si="6"/>
        <v>2351373</v>
      </c>
      <c r="N22" s="345">
        <f t="shared" si="6"/>
        <v>7420546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14101404</v>
      </c>
      <c r="X22" s="343">
        <f t="shared" si="6"/>
        <v>38272358</v>
      </c>
      <c r="Y22" s="345">
        <f t="shared" si="6"/>
        <v>-24170954</v>
      </c>
      <c r="Z22" s="336">
        <f>+IF(X22&lt;&gt;0,+(Y22/X22)*100,0)</f>
        <v>-63.1551209883645</v>
      </c>
      <c r="AA22" s="350">
        <f>SUM(AA23:AA32)</f>
        <v>76544715</v>
      </c>
    </row>
    <row r="23" spans="1:27" ht="13.5">
      <c r="A23" s="361" t="s">
        <v>236</v>
      </c>
      <c r="B23" s="142"/>
      <c r="C23" s="60">
        <v>3034908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489488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35088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489488</v>
      </c>
      <c r="I27" s="60"/>
      <c r="J27" s="59">
        <v>489488</v>
      </c>
      <c r="K27" s="59">
        <v>314000</v>
      </c>
      <c r="L27" s="60"/>
      <c r="M27" s="60">
        <v>152597</v>
      </c>
      <c r="N27" s="59">
        <v>466597</v>
      </c>
      <c r="O27" s="59"/>
      <c r="P27" s="60"/>
      <c r="Q27" s="60"/>
      <c r="R27" s="59"/>
      <c r="S27" s="59"/>
      <c r="T27" s="60"/>
      <c r="U27" s="60"/>
      <c r="V27" s="59"/>
      <c r="W27" s="59">
        <v>956085</v>
      </c>
      <c r="X27" s="60"/>
      <c r="Y27" s="59">
        <v>956085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2000000</v>
      </c>
      <c r="F28" s="342">
        <v>2000000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1000000</v>
      </c>
      <c r="Y28" s="342">
        <v>-1000000</v>
      </c>
      <c r="Z28" s="335">
        <v>-100</v>
      </c>
      <c r="AA28" s="273">
        <v>2000000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1587510</v>
      </c>
      <c r="D32" s="340"/>
      <c r="E32" s="60">
        <v>74544715</v>
      </c>
      <c r="F32" s="59">
        <v>74544715</v>
      </c>
      <c r="G32" s="59"/>
      <c r="H32" s="60">
        <v>4157885</v>
      </c>
      <c r="I32" s="60">
        <v>2033485</v>
      </c>
      <c r="J32" s="59">
        <v>6191370</v>
      </c>
      <c r="K32" s="59">
        <v>4722771</v>
      </c>
      <c r="L32" s="60">
        <v>32402</v>
      </c>
      <c r="M32" s="60">
        <v>2198776</v>
      </c>
      <c r="N32" s="59">
        <v>6953949</v>
      </c>
      <c r="O32" s="59"/>
      <c r="P32" s="60"/>
      <c r="Q32" s="60"/>
      <c r="R32" s="59"/>
      <c r="S32" s="59"/>
      <c r="T32" s="60"/>
      <c r="U32" s="60"/>
      <c r="V32" s="59"/>
      <c r="W32" s="59">
        <v>13145319</v>
      </c>
      <c r="X32" s="60">
        <v>37272358</v>
      </c>
      <c r="Y32" s="59">
        <v>-24127039</v>
      </c>
      <c r="Z32" s="61">
        <v>-64.73</v>
      </c>
      <c r="AA32" s="62">
        <v>74544715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9586303</v>
      </c>
      <c r="D40" s="344">
        <f t="shared" si="9"/>
        <v>0</v>
      </c>
      <c r="E40" s="343">
        <f t="shared" si="9"/>
        <v>36731000</v>
      </c>
      <c r="F40" s="345">
        <f t="shared" si="9"/>
        <v>36731000</v>
      </c>
      <c r="G40" s="345">
        <f t="shared" si="9"/>
        <v>7898</v>
      </c>
      <c r="H40" s="343">
        <f t="shared" si="9"/>
        <v>0</v>
      </c>
      <c r="I40" s="343">
        <f t="shared" si="9"/>
        <v>1481</v>
      </c>
      <c r="J40" s="345">
        <f t="shared" si="9"/>
        <v>9379</v>
      </c>
      <c r="K40" s="345">
        <f t="shared" si="9"/>
        <v>1623579</v>
      </c>
      <c r="L40" s="343">
        <f t="shared" si="9"/>
        <v>147839</v>
      </c>
      <c r="M40" s="343">
        <f t="shared" si="9"/>
        <v>647724</v>
      </c>
      <c r="N40" s="345">
        <f t="shared" si="9"/>
        <v>2419142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2428521</v>
      </c>
      <c r="X40" s="343">
        <f t="shared" si="9"/>
        <v>18365500</v>
      </c>
      <c r="Y40" s="345">
        <f t="shared" si="9"/>
        <v>-15936979</v>
      </c>
      <c r="Z40" s="336">
        <f>+IF(X40&lt;&gt;0,+(Y40/X40)*100,0)</f>
        <v>-86.77672265933408</v>
      </c>
      <c r="AA40" s="350">
        <f>SUM(AA41:AA49)</f>
        <v>36731000</v>
      </c>
    </row>
    <row r="41" spans="1:27" ht="13.5">
      <c r="A41" s="361" t="s">
        <v>247</v>
      </c>
      <c r="B41" s="142"/>
      <c r="C41" s="362">
        <v>496956</v>
      </c>
      <c r="D41" s="363"/>
      <c r="E41" s="362">
        <v>4000000</v>
      </c>
      <c r="F41" s="364">
        <v>4000000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2000000</v>
      </c>
      <c r="Y41" s="364">
        <v>-2000000</v>
      </c>
      <c r="Z41" s="365">
        <v>-100</v>
      </c>
      <c r="AA41" s="366">
        <v>4000000</v>
      </c>
    </row>
    <row r="42" spans="1:27" ht="13.5">
      <c r="A42" s="361" t="s">
        <v>248</v>
      </c>
      <c r="B42" s="136"/>
      <c r="C42" s="60">
        <f aca="true" t="shared" si="10" ref="C42:Y42">+C62</f>
        <v>1652883</v>
      </c>
      <c r="D42" s="368">
        <f t="shared" si="10"/>
        <v>0</v>
      </c>
      <c r="E42" s="54">
        <f t="shared" si="10"/>
        <v>6000000</v>
      </c>
      <c r="F42" s="53">
        <f t="shared" si="10"/>
        <v>6000000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3000000</v>
      </c>
      <c r="Y42" s="53">
        <f t="shared" si="10"/>
        <v>-3000000</v>
      </c>
      <c r="Z42" s="94">
        <f>+IF(X42&lt;&gt;0,+(Y42/X42)*100,0)</f>
        <v>-100</v>
      </c>
      <c r="AA42" s="95">
        <f>+AA62</f>
        <v>6000000</v>
      </c>
    </row>
    <row r="43" spans="1:27" ht="13.5">
      <c r="A43" s="361" t="s">
        <v>249</v>
      </c>
      <c r="B43" s="136"/>
      <c r="C43" s="275">
        <v>2749638</v>
      </c>
      <c r="D43" s="369"/>
      <c r="E43" s="305">
        <v>14361000</v>
      </c>
      <c r="F43" s="370">
        <v>14361000</v>
      </c>
      <c r="G43" s="370"/>
      <c r="H43" s="305"/>
      <c r="I43" s="305">
        <v>1481</v>
      </c>
      <c r="J43" s="370">
        <v>1481</v>
      </c>
      <c r="K43" s="370">
        <v>1137385</v>
      </c>
      <c r="L43" s="305">
        <v>130558</v>
      </c>
      <c r="M43" s="305">
        <v>118496</v>
      </c>
      <c r="N43" s="370">
        <v>1386439</v>
      </c>
      <c r="O43" s="370"/>
      <c r="P43" s="305"/>
      <c r="Q43" s="305"/>
      <c r="R43" s="370"/>
      <c r="S43" s="370"/>
      <c r="T43" s="305"/>
      <c r="U43" s="305"/>
      <c r="V43" s="370"/>
      <c r="W43" s="370">
        <v>1387920</v>
      </c>
      <c r="X43" s="305">
        <v>7180500</v>
      </c>
      <c r="Y43" s="370">
        <v>-5792580</v>
      </c>
      <c r="Z43" s="371">
        <v>-80.67</v>
      </c>
      <c r="AA43" s="303">
        <v>14361000</v>
      </c>
    </row>
    <row r="44" spans="1:27" ht="13.5">
      <c r="A44" s="361" t="s">
        <v>250</v>
      </c>
      <c r="B44" s="136"/>
      <c r="C44" s="60">
        <v>527664</v>
      </c>
      <c r="D44" s="368"/>
      <c r="E44" s="54">
        <v>3500000</v>
      </c>
      <c r="F44" s="53">
        <v>3500000</v>
      </c>
      <c r="G44" s="53"/>
      <c r="H44" s="54"/>
      <c r="I44" s="54"/>
      <c r="J44" s="53"/>
      <c r="K44" s="53">
        <v>378344</v>
      </c>
      <c r="L44" s="54"/>
      <c r="M44" s="54">
        <v>429829</v>
      </c>
      <c r="N44" s="53">
        <v>808173</v>
      </c>
      <c r="O44" s="53"/>
      <c r="P44" s="54"/>
      <c r="Q44" s="54"/>
      <c r="R44" s="53"/>
      <c r="S44" s="53"/>
      <c r="T44" s="54"/>
      <c r="U44" s="54"/>
      <c r="V44" s="53"/>
      <c r="W44" s="53">
        <v>808173</v>
      </c>
      <c r="X44" s="54">
        <v>1750000</v>
      </c>
      <c r="Y44" s="53">
        <v>-941827</v>
      </c>
      <c r="Z44" s="94">
        <v>-53.82</v>
      </c>
      <c r="AA44" s="95">
        <v>3500000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5000000</v>
      </c>
      <c r="F48" s="53">
        <v>5000000</v>
      </c>
      <c r="G48" s="53"/>
      <c r="H48" s="54"/>
      <c r="I48" s="54"/>
      <c r="J48" s="53"/>
      <c r="K48" s="53">
        <v>107850</v>
      </c>
      <c r="L48" s="54"/>
      <c r="M48" s="54">
        <v>97000</v>
      </c>
      <c r="N48" s="53">
        <v>204850</v>
      </c>
      <c r="O48" s="53"/>
      <c r="P48" s="54"/>
      <c r="Q48" s="54"/>
      <c r="R48" s="53"/>
      <c r="S48" s="53"/>
      <c r="T48" s="54"/>
      <c r="U48" s="54"/>
      <c r="V48" s="53"/>
      <c r="W48" s="53">
        <v>204850</v>
      </c>
      <c r="X48" s="54">
        <v>2500000</v>
      </c>
      <c r="Y48" s="53">
        <v>-2295150</v>
      </c>
      <c r="Z48" s="94">
        <v>-91.81</v>
      </c>
      <c r="AA48" s="95">
        <v>5000000</v>
      </c>
    </row>
    <row r="49" spans="1:27" ht="13.5">
      <c r="A49" s="361" t="s">
        <v>93</v>
      </c>
      <c r="B49" s="136"/>
      <c r="C49" s="54">
        <v>4159162</v>
      </c>
      <c r="D49" s="368"/>
      <c r="E49" s="54">
        <v>3870000</v>
      </c>
      <c r="F49" s="53">
        <v>3870000</v>
      </c>
      <c r="G49" s="53">
        <v>7898</v>
      </c>
      <c r="H49" s="54"/>
      <c r="I49" s="54"/>
      <c r="J49" s="53">
        <v>7898</v>
      </c>
      <c r="K49" s="53"/>
      <c r="L49" s="54">
        <v>17281</v>
      </c>
      <c r="M49" s="54">
        <v>2399</v>
      </c>
      <c r="N49" s="53">
        <v>19680</v>
      </c>
      <c r="O49" s="53"/>
      <c r="P49" s="54"/>
      <c r="Q49" s="54"/>
      <c r="R49" s="53"/>
      <c r="S49" s="53"/>
      <c r="T49" s="54"/>
      <c r="U49" s="54"/>
      <c r="V49" s="53"/>
      <c r="W49" s="53">
        <v>27578</v>
      </c>
      <c r="X49" s="54">
        <v>1935000</v>
      </c>
      <c r="Y49" s="53">
        <v>-1907422</v>
      </c>
      <c r="Z49" s="94">
        <v>-98.57</v>
      </c>
      <c r="AA49" s="95">
        <v>3870000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18320361</v>
      </c>
      <c r="D57" s="344">
        <f aca="true" t="shared" si="13" ref="D57:AA57">+D58</f>
        <v>0</v>
      </c>
      <c r="E57" s="343">
        <f t="shared" si="13"/>
        <v>5000000</v>
      </c>
      <c r="F57" s="345">
        <f t="shared" si="13"/>
        <v>5000000</v>
      </c>
      <c r="G57" s="345">
        <f t="shared" si="13"/>
        <v>55987</v>
      </c>
      <c r="H57" s="343">
        <f t="shared" si="13"/>
        <v>4521058</v>
      </c>
      <c r="I57" s="343">
        <f t="shared" si="13"/>
        <v>-4131826</v>
      </c>
      <c r="J57" s="345">
        <f t="shared" si="13"/>
        <v>445219</v>
      </c>
      <c r="K57" s="345">
        <f t="shared" si="13"/>
        <v>7998555</v>
      </c>
      <c r="L57" s="343">
        <f t="shared" si="13"/>
        <v>55987</v>
      </c>
      <c r="M57" s="343">
        <f t="shared" si="13"/>
        <v>4059524</v>
      </c>
      <c r="N57" s="345">
        <f t="shared" si="13"/>
        <v>12114066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12559285</v>
      </c>
      <c r="X57" s="343">
        <f t="shared" si="13"/>
        <v>2500000</v>
      </c>
      <c r="Y57" s="345">
        <f t="shared" si="13"/>
        <v>10059285</v>
      </c>
      <c r="Z57" s="336">
        <f>+IF(X57&lt;&gt;0,+(Y57/X57)*100,0)</f>
        <v>402.3714</v>
      </c>
      <c r="AA57" s="350">
        <f t="shared" si="13"/>
        <v>5000000</v>
      </c>
    </row>
    <row r="58" spans="1:27" ht="13.5">
      <c r="A58" s="361" t="s">
        <v>216</v>
      </c>
      <c r="B58" s="136"/>
      <c r="C58" s="60">
        <v>18320361</v>
      </c>
      <c r="D58" s="340"/>
      <c r="E58" s="60">
        <v>5000000</v>
      </c>
      <c r="F58" s="59">
        <v>5000000</v>
      </c>
      <c r="G58" s="59">
        <v>55987</v>
      </c>
      <c r="H58" s="60">
        <v>4521058</v>
      </c>
      <c r="I58" s="60">
        <v>-4131826</v>
      </c>
      <c r="J58" s="59">
        <v>445219</v>
      </c>
      <c r="K58" s="59">
        <v>7998555</v>
      </c>
      <c r="L58" s="60">
        <v>55987</v>
      </c>
      <c r="M58" s="60">
        <v>4059524</v>
      </c>
      <c r="N58" s="59">
        <v>12114066</v>
      </c>
      <c r="O58" s="59"/>
      <c r="P58" s="60"/>
      <c r="Q58" s="60"/>
      <c r="R58" s="59"/>
      <c r="S58" s="59"/>
      <c r="T58" s="60"/>
      <c r="U58" s="60"/>
      <c r="V58" s="59"/>
      <c r="W58" s="59">
        <v>12559285</v>
      </c>
      <c r="X58" s="60">
        <v>2500000</v>
      </c>
      <c r="Y58" s="59">
        <v>10059285</v>
      </c>
      <c r="Z58" s="61">
        <v>402.37</v>
      </c>
      <c r="AA58" s="62">
        <v>5000000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727200851</v>
      </c>
      <c r="D60" s="346">
        <f t="shared" si="14"/>
        <v>0</v>
      </c>
      <c r="E60" s="219">
        <f t="shared" si="14"/>
        <v>464105619</v>
      </c>
      <c r="F60" s="264">
        <f t="shared" si="14"/>
        <v>464105619</v>
      </c>
      <c r="G60" s="264">
        <f t="shared" si="14"/>
        <v>2226444</v>
      </c>
      <c r="H60" s="219">
        <f t="shared" si="14"/>
        <v>30169679</v>
      </c>
      <c r="I60" s="219">
        <f t="shared" si="14"/>
        <v>22267294</v>
      </c>
      <c r="J60" s="264">
        <f t="shared" si="14"/>
        <v>54663417</v>
      </c>
      <c r="K60" s="264">
        <f t="shared" si="14"/>
        <v>44562482</v>
      </c>
      <c r="L60" s="219">
        <f t="shared" si="14"/>
        <v>44541938</v>
      </c>
      <c r="M60" s="219">
        <f t="shared" si="14"/>
        <v>40418688</v>
      </c>
      <c r="N60" s="264">
        <f t="shared" si="14"/>
        <v>129523108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184186525</v>
      </c>
      <c r="X60" s="219">
        <f t="shared" si="14"/>
        <v>232052810</v>
      </c>
      <c r="Y60" s="264">
        <f t="shared" si="14"/>
        <v>-47866285</v>
      </c>
      <c r="Z60" s="337">
        <f>+IF(X60&lt;&gt;0,+(Y60/X60)*100,0)</f>
        <v>-20.627324013012384</v>
      </c>
      <c r="AA60" s="232">
        <f>+AA57+AA54+AA51+AA40+AA37+AA34+AA22+AA5</f>
        <v>464105619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1652883</v>
      </c>
      <c r="D62" s="348">
        <f t="shared" si="15"/>
        <v>0</v>
      </c>
      <c r="E62" s="347">
        <f t="shared" si="15"/>
        <v>6000000</v>
      </c>
      <c r="F62" s="349">
        <f t="shared" si="15"/>
        <v>6000000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3000000</v>
      </c>
      <c r="Y62" s="349">
        <f t="shared" si="15"/>
        <v>-3000000</v>
      </c>
      <c r="Z62" s="338">
        <f>+IF(X62&lt;&gt;0,+(Y62/X62)*100,0)</f>
        <v>-100</v>
      </c>
      <c r="AA62" s="351">
        <f>SUM(AA63:AA66)</f>
        <v>6000000</v>
      </c>
    </row>
    <row r="63" spans="1:27" ht="13.5">
      <c r="A63" s="361" t="s">
        <v>258</v>
      </c>
      <c r="B63" s="136"/>
      <c r="C63" s="60">
        <v>1652883</v>
      </c>
      <c r="D63" s="340"/>
      <c r="E63" s="60">
        <v>6000000</v>
      </c>
      <c r="F63" s="59">
        <v>6000000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3000000</v>
      </c>
      <c r="Y63" s="59">
        <v>-3000000</v>
      </c>
      <c r="Z63" s="61">
        <v>-100</v>
      </c>
      <c r="AA63" s="62">
        <v>6000000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412344790</v>
      </c>
      <c r="D5" s="357">
        <f t="shared" si="0"/>
        <v>0</v>
      </c>
      <c r="E5" s="356">
        <f t="shared" si="0"/>
        <v>608960789</v>
      </c>
      <c r="F5" s="358">
        <f t="shared" si="0"/>
        <v>608960789</v>
      </c>
      <c r="G5" s="358">
        <f t="shared" si="0"/>
        <v>3944425</v>
      </c>
      <c r="H5" s="356">
        <f t="shared" si="0"/>
        <v>24829065</v>
      </c>
      <c r="I5" s="356">
        <f t="shared" si="0"/>
        <v>12589967</v>
      </c>
      <c r="J5" s="358">
        <f t="shared" si="0"/>
        <v>41363457</v>
      </c>
      <c r="K5" s="358">
        <f t="shared" si="0"/>
        <v>34667313</v>
      </c>
      <c r="L5" s="356">
        <f t="shared" si="0"/>
        <v>27775337</v>
      </c>
      <c r="M5" s="356">
        <f t="shared" si="0"/>
        <v>83464788</v>
      </c>
      <c r="N5" s="358">
        <f t="shared" si="0"/>
        <v>145907438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187270895</v>
      </c>
      <c r="X5" s="356">
        <f t="shared" si="0"/>
        <v>304480395</v>
      </c>
      <c r="Y5" s="358">
        <f t="shared" si="0"/>
        <v>-117209500</v>
      </c>
      <c r="Z5" s="359">
        <f>+IF(X5&lt;&gt;0,+(Y5/X5)*100,0)</f>
        <v>-38.494925100185846</v>
      </c>
      <c r="AA5" s="360">
        <f>+AA6+AA8+AA11+AA13+AA15</f>
        <v>608960789</v>
      </c>
    </row>
    <row r="6" spans="1:27" ht="13.5">
      <c r="A6" s="361" t="s">
        <v>204</v>
      </c>
      <c r="B6" s="142"/>
      <c r="C6" s="60">
        <f>+C7</f>
        <v>60507295</v>
      </c>
      <c r="D6" s="340">
        <f aca="true" t="shared" si="1" ref="D6:AA6">+D7</f>
        <v>0</v>
      </c>
      <c r="E6" s="60">
        <f t="shared" si="1"/>
        <v>55117894</v>
      </c>
      <c r="F6" s="59">
        <f t="shared" si="1"/>
        <v>55117894</v>
      </c>
      <c r="G6" s="59">
        <f t="shared" si="1"/>
        <v>1260813</v>
      </c>
      <c r="H6" s="60">
        <f t="shared" si="1"/>
        <v>817974</v>
      </c>
      <c r="I6" s="60">
        <f t="shared" si="1"/>
        <v>1138535</v>
      </c>
      <c r="J6" s="59">
        <f t="shared" si="1"/>
        <v>3217322</v>
      </c>
      <c r="K6" s="59">
        <f t="shared" si="1"/>
        <v>2198854</v>
      </c>
      <c r="L6" s="60">
        <f t="shared" si="1"/>
        <v>6246140</v>
      </c>
      <c r="M6" s="60">
        <f t="shared" si="1"/>
        <v>46585903</v>
      </c>
      <c r="N6" s="59">
        <f t="shared" si="1"/>
        <v>55030897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58248219</v>
      </c>
      <c r="X6" s="60">
        <f t="shared" si="1"/>
        <v>27558947</v>
      </c>
      <c r="Y6" s="59">
        <f t="shared" si="1"/>
        <v>30689272</v>
      </c>
      <c r="Z6" s="61">
        <f>+IF(X6&lt;&gt;0,+(Y6/X6)*100,0)</f>
        <v>111.35865241875895</v>
      </c>
      <c r="AA6" s="62">
        <f t="shared" si="1"/>
        <v>55117894</v>
      </c>
    </row>
    <row r="7" spans="1:27" ht="13.5">
      <c r="A7" s="291" t="s">
        <v>228</v>
      </c>
      <c r="B7" s="142"/>
      <c r="C7" s="60">
        <v>60507295</v>
      </c>
      <c r="D7" s="340"/>
      <c r="E7" s="60">
        <v>55117894</v>
      </c>
      <c r="F7" s="59">
        <v>55117894</v>
      </c>
      <c r="G7" s="59">
        <v>1260813</v>
      </c>
      <c r="H7" s="60">
        <v>817974</v>
      </c>
      <c r="I7" s="60">
        <v>1138535</v>
      </c>
      <c r="J7" s="59">
        <v>3217322</v>
      </c>
      <c r="K7" s="59">
        <v>2198854</v>
      </c>
      <c r="L7" s="60">
        <v>6246140</v>
      </c>
      <c r="M7" s="60">
        <v>46585903</v>
      </c>
      <c r="N7" s="59">
        <v>55030897</v>
      </c>
      <c r="O7" s="59"/>
      <c r="P7" s="60"/>
      <c r="Q7" s="60"/>
      <c r="R7" s="59"/>
      <c r="S7" s="59"/>
      <c r="T7" s="60"/>
      <c r="U7" s="60"/>
      <c r="V7" s="59"/>
      <c r="W7" s="59">
        <v>58248219</v>
      </c>
      <c r="X7" s="60">
        <v>27558947</v>
      </c>
      <c r="Y7" s="59">
        <v>30689272</v>
      </c>
      <c r="Z7" s="61">
        <v>111.36</v>
      </c>
      <c r="AA7" s="62">
        <v>55117894</v>
      </c>
    </row>
    <row r="8" spans="1:27" ht="13.5">
      <c r="A8" s="361" t="s">
        <v>205</v>
      </c>
      <c r="B8" s="142"/>
      <c r="C8" s="60">
        <f aca="true" t="shared" si="2" ref="C8:Y8">SUM(C9:C10)</f>
        <v>95012736</v>
      </c>
      <c r="D8" s="340">
        <f t="shared" si="2"/>
        <v>0</v>
      </c>
      <c r="E8" s="60">
        <f t="shared" si="2"/>
        <v>147810000</v>
      </c>
      <c r="F8" s="59">
        <f t="shared" si="2"/>
        <v>147810000</v>
      </c>
      <c r="G8" s="59">
        <f t="shared" si="2"/>
        <v>2610111</v>
      </c>
      <c r="H8" s="60">
        <f t="shared" si="2"/>
        <v>3563187</v>
      </c>
      <c r="I8" s="60">
        <f t="shared" si="2"/>
        <v>662586</v>
      </c>
      <c r="J8" s="59">
        <f t="shared" si="2"/>
        <v>6835884</v>
      </c>
      <c r="K8" s="59">
        <f t="shared" si="2"/>
        <v>4814622</v>
      </c>
      <c r="L8" s="60">
        <f t="shared" si="2"/>
        <v>1530887</v>
      </c>
      <c r="M8" s="60">
        <f t="shared" si="2"/>
        <v>5669317</v>
      </c>
      <c r="N8" s="59">
        <f t="shared" si="2"/>
        <v>12014826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18850710</v>
      </c>
      <c r="X8" s="60">
        <f t="shared" si="2"/>
        <v>73905000</v>
      </c>
      <c r="Y8" s="59">
        <f t="shared" si="2"/>
        <v>-55054290</v>
      </c>
      <c r="Z8" s="61">
        <f>+IF(X8&lt;&gt;0,+(Y8/X8)*100,0)</f>
        <v>-74.49332250862594</v>
      </c>
      <c r="AA8" s="62">
        <f>SUM(AA9:AA10)</f>
        <v>147810000</v>
      </c>
    </row>
    <row r="9" spans="1:27" ht="13.5">
      <c r="A9" s="291" t="s">
        <v>229</v>
      </c>
      <c r="B9" s="142"/>
      <c r="C9" s="60">
        <v>95012736</v>
      </c>
      <c r="D9" s="340"/>
      <c r="E9" s="60">
        <v>147810000</v>
      </c>
      <c r="F9" s="59">
        <v>147810000</v>
      </c>
      <c r="G9" s="59">
        <v>2610111</v>
      </c>
      <c r="H9" s="60">
        <v>3563187</v>
      </c>
      <c r="I9" s="60">
        <v>662586</v>
      </c>
      <c r="J9" s="59">
        <v>6835884</v>
      </c>
      <c r="K9" s="59">
        <v>4814622</v>
      </c>
      <c r="L9" s="60">
        <v>1530887</v>
      </c>
      <c r="M9" s="60">
        <v>5669317</v>
      </c>
      <c r="N9" s="59">
        <v>12014826</v>
      </c>
      <c r="O9" s="59"/>
      <c r="P9" s="60"/>
      <c r="Q9" s="60"/>
      <c r="R9" s="59"/>
      <c r="S9" s="59"/>
      <c r="T9" s="60"/>
      <c r="U9" s="60"/>
      <c r="V9" s="59"/>
      <c r="W9" s="59">
        <v>18850710</v>
      </c>
      <c r="X9" s="60">
        <v>73905000</v>
      </c>
      <c r="Y9" s="59">
        <v>-55054290</v>
      </c>
      <c r="Z9" s="61">
        <v>-74.49</v>
      </c>
      <c r="AA9" s="62">
        <v>147810000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83810280</v>
      </c>
      <c r="D11" s="363">
        <f aca="true" t="shared" si="3" ref="D11:AA11">+D12</f>
        <v>0</v>
      </c>
      <c r="E11" s="362">
        <f t="shared" si="3"/>
        <v>142650000</v>
      </c>
      <c r="F11" s="364">
        <f t="shared" si="3"/>
        <v>142650000</v>
      </c>
      <c r="G11" s="364">
        <f t="shared" si="3"/>
        <v>73501</v>
      </c>
      <c r="H11" s="362">
        <f t="shared" si="3"/>
        <v>7589949</v>
      </c>
      <c r="I11" s="362">
        <f t="shared" si="3"/>
        <v>3988932</v>
      </c>
      <c r="J11" s="364">
        <f t="shared" si="3"/>
        <v>11652382</v>
      </c>
      <c r="K11" s="364">
        <f t="shared" si="3"/>
        <v>10138010</v>
      </c>
      <c r="L11" s="362">
        <f t="shared" si="3"/>
        <v>7142155</v>
      </c>
      <c r="M11" s="362">
        <f t="shared" si="3"/>
        <v>9659015</v>
      </c>
      <c r="N11" s="364">
        <f t="shared" si="3"/>
        <v>26939180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38591562</v>
      </c>
      <c r="X11" s="362">
        <f t="shared" si="3"/>
        <v>71325000</v>
      </c>
      <c r="Y11" s="364">
        <f t="shared" si="3"/>
        <v>-32733438</v>
      </c>
      <c r="Z11" s="365">
        <f>+IF(X11&lt;&gt;0,+(Y11/X11)*100,0)</f>
        <v>-45.8933585699264</v>
      </c>
      <c r="AA11" s="366">
        <f t="shared" si="3"/>
        <v>142650000</v>
      </c>
    </row>
    <row r="12" spans="1:27" ht="13.5">
      <c r="A12" s="291" t="s">
        <v>231</v>
      </c>
      <c r="B12" s="136"/>
      <c r="C12" s="60">
        <v>83810280</v>
      </c>
      <c r="D12" s="340"/>
      <c r="E12" s="60">
        <v>142650000</v>
      </c>
      <c r="F12" s="59">
        <v>142650000</v>
      </c>
      <c r="G12" s="59">
        <v>73501</v>
      </c>
      <c r="H12" s="60">
        <v>7589949</v>
      </c>
      <c r="I12" s="60">
        <v>3988932</v>
      </c>
      <c r="J12" s="59">
        <v>11652382</v>
      </c>
      <c r="K12" s="59">
        <v>10138010</v>
      </c>
      <c r="L12" s="60">
        <v>7142155</v>
      </c>
      <c r="M12" s="60">
        <v>9659015</v>
      </c>
      <c r="N12" s="59">
        <v>26939180</v>
      </c>
      <c r="O12" s="59"/>
      <c r="P12" s="60"/>
      <c r="Q12" s="60"/>
      <c r="R12" s="59"/>
      <c r="S12" s="59"/>
      <c r="T12" s="60"/>
      <c r="U12" s="60"/>
      <c r="V12" s="59"/>
      <c r="W12" s="59">
        <v>38591562</v>
      </c>
      <c r="X12" s="60">
        <v>71325000</v>
      </c>
      <c r="Y12" s="59">
        <v>-32733438</v>
      </c>
      <c r="Z12" s="61">
        <v>-45.89</v>
      </c>
      <c r="AA12" s="62">
        <v>142650000</v>
      </c>
    </row>
    <row r="13" spans="1:27" ht="13.5">
      <c r="A13" s="361" t="s">
        <v>207</v>
      </c>
      <c r="B13" s="136"/>
      <c r="C13" s="275">
        <f>+C14</f>
        <v>168770513</v>
      </c>
      <c r="D13" s="341">
        <f aca="true" t="shared" si="4" ref="D13:AA13">+D14</f>
        <v>0</v>
      </c>
      <c r="E13" s="275">
        <f t="shared" si="4"/>
        <v>249000000</v>
      </c>
      <c r="F13" s="342">
        <f t="shared" si="4"/>
        <v>249000000</v>
      </c>
      <c r="G13" s="342">
        <f t="shared" si="4"/>
        <v>0</v>
      </c>
      <c r="H13" s="275">
        <f t="shared" si="4"/>
        <v>12651952</v>
      </c>
      <c r="I13" s="275">
        <f t="shared" si="4"/>
        <v>6821617</v>
      </c>
      <c r="J13" s="342">
        <f t="shared" si="4"/>
        <v>19473569</v>
      </c>
      <c r="K13" s="342">
        <f t="shared" si="4"/>
        <v>17498584</v>
      </c>
      <c r="L13" s="275">
        <f t="shared" si="4"/>
        <v>12039149</v>
      </c>
      <c r="M13" s="275">
        <f t="shared" si="4"/>
        <v>21060017</v>
      </c>
      <c r="N13" s="342">
        <f t="shared" si="4"/>
        <v>50597750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70071319</v>
      </c>
      <c r="X13" s="275">
        <f t="shared" si="4"/>
        <v>124500000</v>
      </c>
      <c r="Y13" s="342">
        <f t="shared" si="4"/>
        <v>-54428681</v>
      </c>
      <c r="Z13" s="335">
        <f>+IF(X13&lt;&gt;0,+(Y13/X13)*100,0)</f>
        <v>-43.71781606425703</v>
      </c>
      <c r="AA13" s="273">
        <f t="shared" si="4"/>
        <v>249000000</v>
      </c>
    </row>
    <row r="14" spans="1:27" ht="13.5">
      <c r="A14" s="291" t="s">
        <v>232</v>
      </c>
      <c r="B14" s="136"/>
      <c r="C14" s="60">
        <v>168770513</v>
      </c>
      <c r="D14" s="340"/>
      <c r="E14" s="60">
        <v>249000000</v>
      </c>
      <c r="F14" s="59">
        <v>249000000</v>
      </c>
      <c r="G14" s="59"/>
      <c r="H14" s="60">
        <v>12651952</v>
      </c>
      <c r="I14" s="60">
        <v>6821617</v>
      </c>
      <c r="J14" s="59">
        <v>19473569</v>
      </c>
      <c r="K14" s="59">
        <v>17498584</v>
      </c>
      <c r="L14" s="60">
        <v>12039149</v>
      </c>
      <c r="M14" s="60">
        <v>21060017</v>
      </c>
      <c r="N14" s="59">
        <v>50597750</v>
      </c>
      <c r="O14" s="59"/>
      <c r="P14" s="60"/>
      <c r="Q14" s="60"/>
      <c r="R14" s="59"/>
      <c r="S14" s="59"/>
      <c r="T14" s="60"/>
      <c r="U14" s="60"/>
      <c r="V14" s="59"/>
      <c r="W14" s="59">
        <v>70071319</v>
      </c>
      <c r="X14" s="60">
        <v>124500000</v>
      </c>
      <c r="Y14" s="59">
        <v>-54428681</v>
      </c>
      <c r="Z14" s="61">
        <v>-43.72</v>
      </c>
      <c r="AA14" s="62">
        <v>249000000</v>
      </c>
    </row>
    <row r="15" spans="1:27" ht="13.5">
      <c r="A15" s="361" t="s">
        <v>208</v>
      </c>
      <c r="B15" s="136"/>
      <c r="C15" s="60">
        <f aca="true" t="shared" si="5" ref="C15:Y15">SUM(C16:C20)</f>
        <v>4243966</v>
      </c>
      <c r="D15" s="340">
        <f t="shared" si="5"/>
        <v>0</v>
      </c>
      <c r="E15" s="60">
        <f t="shared" si="5"/>
        <v>14382895</v>
      </c>
      <c r="F15" s="59">
        <f t="shared" si="5"/>
        <v>14382895</v>
      </c>
      <c r="G15" s="59">
        <f t="shared" si="5"/>
        <v>0</v>
      </c>
      <c r="H15" s="60">
        <f t="shared" si="5"/>
        <v>206003</v>
      </c>
      <c r="I15" s="60">
        <f t="shared" si="5"/>
        <v>-21703</v>
      </c>
      <c r="J15" s="59">
        <f t="shared" si="5"/>
        <v>184300</v>
      </c>
      <c r="K15" s="59">
        <f t="shared" si="5"/>
        <v>17243</v>
      </c>
      <c r="L15" s="60">
        <f t="shared" si="5"/>
        <v>817006</v>
      </c>
      <c r="M15" s="60">
        <f t="shared" si="5"/>
        <v>490536</v>
      </c>
      <c r="N15" s="59">
        <f t="shared" si="5"/>
        <v>1324785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1509085</v>
      </c>
      <c r="X15" s="60">
        <f t="shared" si="5"/>
        <v>7191448</v>
      </c>
      <c r="Y15" s="59">
        <f t="shared" si="5"/>
        <v>-5682363</v>
      </c>
      <c r="Z15" s="61">
        <f>+IF(X15&lt;&gt;0,+(Y15/X15)*100,0)</f>
        <v>-79.0155612610979</v>
      </c>
      <c r="AA15" s="62">
        <f>SUM(AA16:AA20)</f>
        <v>14382895</v>
      </c>
    </row>
    <row r="16" spans="1:27" ht="13.5">
      <c r="A16" s="291" t="s">
        <v>233</v>
      </c>
      <c r="B16" s="300"/>
      <c r="C16" s="60">
        <v>1789462</v>
      </c>
      <c r="D16" s="340"/>
      <c r="E16" s="60"/>
      <c r="F16" s="59"/>
      <c r="G16" s="59"/>
      <c r="H16" s="60"/>
      <c r="I16" s="60"/>
      <c r="J16" s="59"/>
      <c r="K16" s="59"/>
      <c r="L16" s="60">
        <v>277795</v>
      </c>
      <c r="M16" s="60"/>
      <c r="N16" s="59">
        <v>277795</v>
      </c>
      <c r="O16" s="59"/>
      <c r="P16" s="60"/>
      <c r="Q16" s="60"/>
      <c r="R16" s="59"/>
      <c r="S16" s="59"/>
      <c r="T16" s="60"/>
      <c r="U16" s="60"/>
      <c r="V16" s="59"/>
      <c r="W16" s="59">
        <v>277795</v>
      </c>
      <c r="X16" s="60"/>
      <c r="Y16" s="59">
        <v>277795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2454504</v>
      </c>
      <c r="D20" s="340"/>
      <c r="E20" s="60">
        <v>14382895</v>
      </c>
      <c r="F20" s="59">
        <v>14382895</v>
      </c>
      <c r="G20" s="59"/>
      <c r="H20" s="60">
        <v>206003</v>
      </c>
      <c r="I20" s="60">
        <v>-21703</v>
      </c>
      <c r="J20" s="59">
        <v>184300</v>
      </c>
      <c r="K20" s="59">
        <v>17243</v>
      </c>
      <c r="L20" s="60">
        <v>539211</v>
      </c>
      <c r="M20" s="60">
        <v>490536</v>
      </c>
      <c r="N20" s="59">
        <v>1046990</v>
      </c>
      <c r="O20" s="59"/>
      <c r="P20" s="60"/>
      <c r="Q20" s="60"/>
      <c r="R20" s="59"/>
      <c r="S20" s="59"/>
      <c r="T20" s="60"/>
      <c r="U20" s="60"/>
      <c r="V20" s="59"/>
      <c r="W20" s="59">
        <v>1231290</v>
      </c>
      <c r="X20" s="60">
        <v>7191448</v>
      </c>
      <c r="Y20" s="59">
        <v>-5960158</v>
      </c>
      <c r="Z20" s="61">
        <v>-82.88</v>
      </c>
      <c r="AA20" s="62">
        <v>14382895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16168682</v>
      </c>
      <c r="D22" s="344">
        <f t="shared" si="6"/>
        <v>0</v>
      </c>
      <c r="E22" s="343">
        <f t="shared" si="6"/>
        <v>32850000</v>
      </c>
      <c r="F22" s="345">
        <f t="shared" si="6"/>
        <v>32850000</v>
      </c>
      <c r="G22" s="345">
        <f t="shared" si="6"/>
        <v>3313651</v>
      </c>
      <c r="H22" s="343">
        <f t="shared" si="6"/>
        <v>2060938</v>
      </c>
      <c r="I22" s="343">
        <f t="shared" si="6"/>
        <v>732956</v>
      </c>
      <c r="J22" s="345">
        <f t="shared" si="6"/>
        <v>6107545</v>
      </c>
      <c r="K22" s="345">
        <f t="shared" si="6"/>
        <v>1035706</v>
      </c>
      <c r="L22" s="343">
        <f t="shared" si="6"/>
        <v>774310</v>
      </c>
      <c r="M22" s="343">
        <f t="shared" si="6"/>
        <v>2701477</v>
      </c>
      <c r="N22" s="345">
        <f t="shared" si="6"/>
        <v>4511493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10619038</v>
      </c>
      <c r="X22" s="343">
        <f t="shared" si="6"/>
        <v>16425000</v>
      </c>
      <c r="Y22" s="345">
        <f t="shared" si="6"/>
        <v>-5805962</v>
      </c>
      <c r="Z22" s="336">
        <f>+IF(X22&lt;&gt;0,+(Y22/X22)*100,0)</f>
        <v>-35.348322678843225</v>
      </c>
      <c r="AA22" s="350">
        <f>SUM(AA23:AA32)</f>
        <v>32850000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>
        <v>306194</v>
      </c>
      <c r="H23" s="60"/>
      <c r="I23" s="60">
        <v>1</v>
      </c>
      <c r="J23" s="59">
        <v>306195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306195</v>
      </c>
      <c r="X23" s="60"/>
      <c r="Y23" s="59">
        <v>306195</v>
      </c>
      <c r="Z23" s="61"/>
      <c r="AA23" s="62"/>
    </row>
    <row r="24" spans="1:27" ht="13.5">
      <c r="A24" s="361" t="s">
        <v>237</v>
      </c>
      <c r="B24" s="142"/>
      <c r="C24" s="60">
        <v>4578806</v>
      </c>
      <c r="D24" s="340"/>
      <c r="E24" s="60">
        <v>4000000</v>
      </c>
      <c r="F24" s="59">
        <v>4000000</v>
      </c>
      <c r="G24" s="59">
        <v>145641</v>
      </c>
      <c r="H24" s="60">
        <v>838684</v>
      </c>
      <c r="I24" s="60">
        <v>235797</v>
      </c>
      <c r="J24" s="59">
        <v>1220122</v>
      </c>
      <c r="K24" s="59">
        <v>436522</v>
      </c>
      <c r="L24" s="60">
        <v>342858</v>
      </c>
      <c r="M24" s="60">
        <v>2243205</v>
      </c>
      <c r="N24" s="59">
        <v>3022585</v>
      </c>
      <c r="O24" s="59"/>
      <c r="P24" s="60"/>
      <c r="Q24" s="60"/>
      <c r="R24" s="59"/>
      <c r="S24" s="59"/>
      <c r="T24" s="60"/>
      <c r="U24" s="60"/>
      <c r="V24" s="59"/>
      <c r="W24" s="59">
        <v>4242707</v>
      </c>
      <c r="X24" s="60">
        <v>2000000</v>
      </c>
      <c r="Y24" s="59">
        <v>2242707</v>
      </c>
      <c r="Z24" s="61">
        <v>112.14</v>
      </c>
      <c r="AA24" s="62">
        <v>4000000</v>
      </c>
    </row>
    <row r="25" spans="1:27" ht="13.5">
      <c r="A25" s="361" t="s">
        <v>238</v>
      </c>
      <c r="B25" s="142"/>
      <c r="C25" s="60">
        <v>1515167</v>
      </c>
      <c r="D25" s="340"/>
      <c r="E25" s="60">
        <v>1000000</v>
      </c>
      <c r="F25" s="59">
        <v>1000000</v>
      </c>
      <c r="G25" s="59"/>
      <c r="H25" s="60">
        <v>664122</v>
      </c>
      <c r="I25" s="60"/>
      <c r="J25" s="59">
        <v>664122</v>
      </c>
      <c r="K25" s="59">
        <v>195383</v>
      </c>
      <c r="L25" s="60">
        <v>431452</v>
      </c>
      <c r="M25" s="60">
        <v>612080</v>
      </c>
      <c r="N25" s="59">
        <v>1238915</v>
      </c>
      <c r="O25" s="59"/>
      <c r="P25" s="60"/>
      <c r="Q25" s="60"/>
      <c r="R25" s="59"/>
      <c r="S25" s="59"/>
      <c r="T25" s="60"/>
      <c r="U25" s="60"/>
      <c r="V25" s="59"/>
      <c r="W25" s="59">
        <v>1903037</v>
      </c>
      <c r="X25" s="60">
        <v>500000</v>
      </c>
      <c r="Y25" s="59">
        <v>1403037</v>
      </c>
      <c r="Z25" s="61">
        <v>280.61</v>
      </c>
      <c r="AA25" s="62">
        <v>1000000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6549064</v>
      </c>
      <c r="D27" s="340"/>
      <c r="E27" s="60">
        <v>24350000</v>
      </c>
      <c r="F27" s="59">
        <v>24350000</v>
      </c>
      <c r="G27" s="59">
        <v>2763992</v>
      </c>
      <c r="H27" s="60">
        <v>113727</v>
      </c>
      <c r="I27" s="60"/>
      <c r="J27" s="59">
        <v>2877719</v>
      </c>
      <c r="K27" s="59">
        <v>403801</v>
      </c>
      <c r="L27" s="60"/>
      <c r="M27" s="60">
        <v>-282310</v>
      </c>
      <c r="N27" s="59">
        <v>121491</v>
      </c>
      <c r="O27" s="59"/>
      <c r="P27" s="60"/>
      <c r="Q27" s="60"/>
      <c r="R27" s="59"/>
      <c r="S27" s="59"/>
      <c r="T27" s="60"/>
      <c r="U27" s="60"/>
      <c r="V27" s="59"/>
      <c r="W27" s="59">
        <v>2999210</v>
      </c>
      <c r="X27" s="60">
        <v>12175000</v>
      </c>
      <c r="Y27" s="59">
        <v>-9175790</v>
      </c>
      <c r="Z27" s="61">
        <v>-75.37</v>
      </c>
      <c r="AA27" s="62">
        <v>24350000</v>
      </c>
    </row>
    <row r="28" spans="1:27" ht="13.5">
      <c r="A28" s="361" t="s">
        <v>241</v>
      </c>
      <c r="B28" s="147"/>
      <c r="C28" s="275">
        <v>2502786</v>
      </c>
      <c r="D28" s="341"/>
      <c r="E28" s="275"/>
      <c r="F28" s="342"/>
      <c r="G28" s="342"/>
      <c r="H28" s="275">
        <v>309003</v>
      </c>
      <c r="I28" s="275"/>
      <c r="J28" s="342">
        <v>309003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309003</v>
      </c>
      <c r="X28" s="275"/>
      <c r="Y28" s="342">
        <v>309003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>
        <v>97824</v>
      </c>
      <c r="H31" s="60">
        <v>10</v>
      </c>
      <c r="I31" s="60"/>
      <c r="J31" s="59">
        <v>97834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97834</v>
      </c>
      <c r="X31" s="60"/>
      <c r="Y31" s="59">
        <v>97834</v>
      </c>
      <c r="Z31" s="61"/>
      <c r="AA31" s="62"/>
    </row>
    <row r="32" spans="1:27" ht="13.5">
      <c r="A32" s="361" t="s">
        <v>93</v>
      </c>
      <c r="B32" s="136"/>
      <c r="C32" s="60">
        <v>1022859</v>
      </c>
      <c r="D32" s="340"/>
      <c r="E32" s="60">
        <v>3500000</v>
      </c>
      <c r="F32" s="59">
        <v>3500000</v>
      </c>
      <c r="G32" s="59"/>
      <c r="H32" s="60">
        <v>135392</v>
      </c>
      <c r="I32" s="60">
        <v>497158</v>
      </c>
      <c r="J32" s="59">
        <v>632550</v>
      </c>
      <c r="K32" s="59"/>
      <c r="L32" s="60"/>
      <c r="M32" s="60">
        <v>128502</v>
      </c>
      <c r="N32" s="59">
        <v>128502</v>
      </c>
      <c r="O32" s="59"/>
      <c r="P32" s="60"/>
      <c r="Q32" s="60"/>
      <c r="R32" s="59"/>
      <c r="S32" s="59"/>
      <c r="T32" s="60"/>
      <c r="U32" s="60"/>
      <c r="V32" s="59"/>
      <c r="W32" s="59">
        <v>761052</v>
      </c>
      <c r="X32" s="60">
        <v>1750000</v>
      </c>
      <c r="Y32" s="59">
        <v>-988948</v>
      </c>
      <c r="Z32" s="61">
        <v>-56.51</v>
      </c>
      <c r="AA32" s="62">
        <v>3500000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1952590</v>
      </c>
      <c r="H34" s="343">
        <f t="shared" si="7"/>
        <v>0</v>
      </c>
      <c r="I34" s="343">
        <f t="shared" si="7"/>
        <v>1807218</v>
      </c>
      <c r="J34" s="345">
        <f t="shared" si="7"/>
        <v>3759808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3759808</v>
      </c>
      <c r="X34" s="343">
        <f t="shared" si="7"/>
        <v>0</v>
      </c>
      <c r="Y34" s="345">
        <f t="shared" si="7"/>
        <v>3759808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>
        <v>1952590</v>
      </c>
      <c r="H35" s="54"/>
      <c r="I35" s="54">
        <v>1807218</v>
      </c>
      <c r="J35" s="53">
        <v>3759808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3759808</v>
      </c>
      <c r="X35" s="54"/>
      <c r="Y35" s="53">
        <v>3759808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31525213</v>
      </c>
      <c r="D40" s="344">
        <f t="shared" si="9"/>
        <v>0</v>
      </c>
      <c r="E40" s="343">
        <f t="shared" si="9"/>
        <v>54780587</v>
      </c>
      <c r="F40" s="345">
        <f t="shared" si="9"/>
        <v>54780587</v>
      </c>
      <c r="G40" s="345">
        <f t="shared" si="9"/>
        <v>0</v>
      </c>
      <c r="H40" s="343">
        <f t="shared" si="9"/>
        <v>61950</v>
      </c>
      <c r="I40" s="343">
        <f t="shared" si="9"/>
        <v>90984</v>
      </c>
      <c r="J40" s="345">
        <f t="shared" si="9"/>
        <v>152934</v>
      </c>
      <c r="K40" s="345">
        <f t="shared" si="9"/>
        <v>-1267001</v>
      </c>
      <c r="L40" s="343">
        <f t="shared" si="9"/>
        <v>2892465</v>
      </c>
      <c r="M40" s="343">
        <f t="shared" si="9"/>
        <v>4715586</v>
      </c>
      <c r="N40" s="345">
        <f t="shared" si="9"/>
        <v>6341050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6493984</v>
      </c>
      <c r="X40" s="343">
        <f t="shared" si="9"/>
        <v>27390294</v>
      </c>
      <c r="Y40" s="345">
        <f t="shared" si="9"/>
        <v>-20896310</v>
      </c>
      <c r="Z40" s="336">
        <f>+IF(X40&lt;&gt;0,+(Y40/X40)*100,0)</f>
        <v>-76.29092991845944</v>
      </c>
      <c r="AA40" s="350">
        <f>SUM(AA41:AA49)</f>
        <v>54780587</v>
      </c>
    </row>
    <row r="41" spans="1:27" ht="13.5">
      <c r="A41" s="361" t="s">
        <v>247</v>
      </c>
      <c r="B41" s="142"/>
      <c r="C41" s="362">
        <v>5613603</v>
      </c>
      <c r="D41" s="363"/>
      <c r="E41" s="362">
        <v>5175000</v>
      </c>
      <c r="F41" s="364">
        <v>5175000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2587500</v>
      </c>
      <c r="Y41" s="364">
        <v>-2587500</v>
      </c>
      <c r="Z41" s="365">
        <v>-100</v>
      </c>
      <c r="AA41" s="366">
        <v>5175000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2077000</v>
      </c>
      <c r="F42" s="53">
        <f t="shared" si="10"/>
        <v>2077000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1038500</v>
      </c>
      <c r="Y42" s="53">
        <f t="shared" si="10"/>
        <v>-1038500</v>
      </c>
      <c r="Z42" s="94">
        <f>+IF(X42&lt;&gt;0,+(Y42/X42)*100,0)</f>
        <v>-100</v>
      </c>
      <c r="AA42" s="95">
        <f>+AA62</f>
        <v>2077000</v>
      </c>
    </row>
    <row r="43" spans="1:27" ht="13.5">
      <c r="A43" s="361" t="s">
        <v>249</v>
      </c>
      <c r="B43" s="136"/>
      <c r="C43" s="275">
        <v>1104154</v>
      </c>
      <c r="D43" s="369"/>
      <c r="E43" s="305">
        <v>9492000</v>
      </c>
      <c r="F43" s="370">
        <v>9492000</v>
      </c>
      <c r="G43" s="370"/>
      <c r="H43" s="305">
        <v>61950</v>
      </c>
      <c r="I43" s="305"/>
      <c r="J43" s="370">
        <v>61950</v>
      </c>
      <c r="K43" s="370"/>
      <c r="L43" s="305"/>
      <c r="M43" s="305">
        <v>261480</v>
      </c>
      <c r="N43" s="370">
        <v>261480</v>
      </c>
      <c r="O43" s="370"/>
      <c r="P43" s="305"/>
      <c r="Q43" s="305"/>
      <c r="R43" s="370"/>
      <c r="S43" s="370"/>
      <c r="T43" s="305"/>
      <c r="U43" s="305"/>
      <c r="V43" s="370"/>
      <c r="W43" s="370">
        <v>323430</v>
      </c>
      <c r="X43" s="305">
        <v>4746000</v>
      </c>
      <c r="Y43" s="370">
        <v>-4422570</v>
      </c>
      <c r="Z43" s="371">
        <v>-93.19</v>
      </c>
      <c r="AA43" s="303">
        <v>9492000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21936971</v>
      </c>
      <c r="D48" s="368"/>
      <c r="E48" s="54">
        <v>28036587</v>
      </c>
      <c r="F48" s="53">
        <v>28036587</v>
      </c>
      <c r="G48" s="53"/>
      <c r="H48" s="54"/>
      <c r="I48" s="54">
        <v>88786</v>
      </c>
      <c r="J48" s="53">
        <v>88786</v>
      </c>
      <c r="K48" s="53">
        <v>-1267001</v>
      </c>
      <c r="L48" s="54">
        <v>2889605</v>
      </c>
      <c r="M48" s="54">
        <v>4319990</v>
      </c>
      <c r="N48" s="53">
        <v>5942594</v>
      </c>
      <c r="O48" s="53"/>
      <c r="P48" s="54"/>
      <c r="Q48" s="54"/>
      <c r="R48" s="53"/>
      <c r="S48" s="53"/>
      <c r="T48" s="54"/>
      <c r="U48" s="54"/>
      <c r="V48" s="53"/>
      <c r="W48" s="53">
        <v>6031380</v>
      </c>
      <c r="X48" s="54">
        <v>14018294</v>
      </c>
      <c r="Y48" s="53">
        <v>-7986914</v>
      </c>
      <c r="Z48" s="94">
        <v>-56.97</v>
      </c>
      <c r="AA48" s="95">
        <v>28036587</v>
      </c>
    </row>
    <row r="49" spans="1:27" ht="13.5">
      <c r="A49" s="361" t="s">
        <v>93</v>
      </c>
      <c r="B49" s="136"/>
      <c r="C49" s="54">
        <v>2870485</v>
      </c>
      <c r="D49" s="368"/>
      <c r="E49" s="54">
        <v>10000000</v>
      </c>
      <c r="F49" s="53">
        <v>10000000</v>
      </c>
      <c r="G49" s="53"/>
      <c r="H49" s="54"/>
      <c r="I49" s="54">
        <v>2198</v>
      </c>
      <c r="J49" s="53">
        <v>2198</v>
      </c>
      <c r="K49" s="53"/>
      <c r="L49" s="54">
        <v>2860</v>
      </c>
      <c r="M49" s="54">
        <v>134116</v>
      </c>
      <c r="N49" s="53">
        <v>136976</v>
      </c>
      <c r="O49" s="53"/>
      <c r="P49" s="54"/>
      <c r="Q49" s="54"/>
      <c r="R49" s="53"/>
      <c r="S49" s="53"/>
      <c r="T49" s="54"/>
      <c r="U49" s="54"/>
      <c r="V49" s="53"/>
      <c r="W49" s="53">
        <v>139174</v>
      </c>
      <c r="X49" s="54">
        <v>5000000</v>
      </c>
      <c r="Y49" s="53">
        <v>-4860826</v>
      </c>
      <c r="Z49" s="94">
        <v>-97.22</v>
      </c>
      <c r="AA49" s="95">
        <v>10000000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7784207</v>
      </c>
      <c r="D57" s="344">
        <f aca="true" t="shared" si="13" ref="D57:AA57">+D58</f>
        <v>0</v>
      </c>
      <c r="E57" s="343">
        <f t="shared" si="13"/>
        <v>16580000</v>
      </c>
      <c r="F57" s="345">
        <f t="shared" si="13"/>
        <v>16580000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753420</v>
      </c>
      <c r="L57" s="343">
        <f t="shared" si="13"/>
        <v>321119</v>
      </c>
      <c r="M57" s="343">
        <f t="shared" si="13"/>
        <v>455911</v>
      </c>
      <c r="N57" s="345">
        <f t="shared" si="13"/>
        <v>1530450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1530450</v>
      </c>
      <c r="X57" s="343">
        <f t="shared" si="13"/>
        <v>8290000</v>
      </c>
      <c r="Y57" s="345">
        <f t="shared" si="13"/>
        <v>-6759550</v>
      </c>
      <c r="Z57" s="336">
        <f>+IF(X57&lt;&gt;0,+(Y57/X57)*100,0)</f>
        <v>-81.53860072376357</v>
      </c>
      <c r="AA57" s="350">
        <f t="shared" si="13"/>
        <v>16580000</v>
      </c>
    </row>
    <row r="58" spans="1:27" ht="13.5">
      <c r="A58" s="361" t="s">
        <v>216</v>
      </c>
      <c r="B58" s="136"/>
      <c r="C58" s="60">
        <v>7784207</v>
      </c>
      <c r="D58" s="340"/>
      <c r="E58" s="60">
        <v>16580000</v>
      </c>
      <c r="F58" s="59">
        <v>16580000</v>
      </c>
      <c r="G58" s="59"/>
      <c r="H58" s="60"/>
      <c r="I58" s="60"/>
      <c r="J58" s="59"/>
      <c r="K58" s="59">
        <v>753420</v>
      </c>
      <c r="L58" s="60">
        <v>321119</v>
      </c>
      <c r="M58" s="60">
        <v>455911</v>
      </c>
      <c r="N58" s="59">
        <v>1530450</v>
      </c>
      <c r="O58" s="59"/>
      <c r="P58" s="60"/>
      <c r="Q58" s="60"/>
      <c r="R58" s="59"/>
      <c r="S58" s="59"/>
      <c r="T58" s="60"/>
      <c r="U58" s="60"/>
      <c r="V58" s="59"/>
      <c r="W58" s="59">
        <v>1530450</v>
      </c>
      <c r="X58" s="60">
        <v>8290000</v>
      </c>
      <c r="Y58" s="59">
        <v>-6759550</v>
      </c>
      <c r="Z58" s="61">
        <v>-81.54</v>
      </c>
      <c r="AA58" s="62">
        <v>16580000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467822892</v>
      </c>
      <c r="D60" s="346">
        <f t="shared" si="14"/>
        <v>0</v>
      </c>
      <c r="E60" s="219">
        <f t="shared" si="14"/>
        <v>713171376</v>
      </c>
      <c r="F60" s="264">
        <f t="shared" si="14"/>
        <v>713171376</v>
      </c>
      <c r="G60" s="264">
        <f t="shared" si="14"/>
        <v>9210666</v>
      </c>
      <c r="H60" s="219">
        <f t="shared" si="14"/>
        <v>26951953</v>
      </c>
      <c r="I60" s="219">
        <f t="shared" si="14"/>
        <v>15221125</v>
      </c>
      <c r="J60" s="264">
        <f t="shared" si="14"/>
        <v>51383744</v>
      </c>
      <c r="K60" s="264">
        <f t="shared" si="14"/>
        <v>35189438</v>
      </c>
      <c r="L60" s="219">
        <f t="shared" si="14"/>
        <v>31763231</v>
      </c>
      <c r="M60" s="219">
        <f t="shared" si="14"/>
        <v>91337762</v>
      </c>
      <c r="N60" s="264">
        <f t="shared" si="14"/>
        <v>158290431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209674175</v>
      </c>
      <c r="X60" s="219">
        <f t="shared" si="14"/>
        <v>356585689</v>
      </c>
      <c r="Y60" s="264">
        <f t="shared" si="14"/>
        <v>-146911514</v>
      </c>
      <c r="Z60" s="337">
        <f>+IF(X60&lt;&gt;0,+(Y60/X60)*100,0)</f>
        <v>-41.199498053888526</v>
      </c>
      <c r="AA60" s="232">
        <f>+AA57+AA54+AA51+AA40+AA37+AA34+AA22+AA5</f>
        <v>713171376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2077000</v>
      </c>
      <c r="F62" s="349">
        <f t="shared" si="15"/>
        <v>2077000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1038500</v>
      </c>
      <c r="Y62" s="349">
        <f t="shared" si="15"/>
        <v>-1038500</v>
      </c>
      <c r="Z62" s="338">
        <f>+IF(X62&lt;&gt;0,+(Y62/X62)*100,0)</f>
        <v>-100</v>
      </c>
      <c r="AA62" s="351">
        <f>SUM(AA63:AA66)</f>
        <v>2077000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2077000</v>
      </c>
      <c r="F64" s="59">
        <v>2077000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1038500</v>
      </c>
      <c r="Y64" s="59">
        <v>-1038500</v>
      </c>
      <c r="Z64" s="61">
        <v>-100</v>
      </c>
      <c r="AA64" s="62">
        <v>2077000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2014-02-03T13:43:15Z</dcterms:created>
  <dcterms:modified xsi:type="dcterms:W3CDTF">2014-02-03T13:43:19Z</dcterms:modified>
  <cp:category/>
  <cp:version/>
  <cp:contentType/>
  <cp:contentStatus/>
</cp:coreProperties>
</file>