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<sst xmlns="http://schemas.openxmlformats.org/spreadsheetml/2006/main" count="855" uniqueCount="302">
  <si>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Mangaung(MAN)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</si>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</sst>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568524212</v>
      </c>
      <c r="E5" s="60">
        <v>568524212</v>
      </c>
      <c r="F5" s="60">
        <v>85415972</v>
      </c>
      <c r="G5" s="60">
        <v>85496886</v>
      </c>
      <c r="H5" s="60">
        <v>85056731</v>
      </c>
      <c r="I5" s="60">
        <v>255969589</v>
      </c>
      <c r="J5" s="60">
        <v>82959286</v>
      </c>
      <c r="K5" s="60">
        <v>78345783</v>
      </c>
      <c r="L5" s="60">
        <v>83236558</v>
      </c>
      <c r="M5" s="60">
        <v>244541627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500511216</v>
      </c>
      <c r="W5" s="60">
        <v>284262106</v>
      </c>
      <c r="X5" s="60">
        <v>216249110</v>
      </c>
      <c r="Y5" s="61">
        <v>76.07</v>
      </c>
      <c r="Z5" s="62">
        <v>568524212</v>
      </c>
    </row>
    <row r="6" spans="1:26" ht="13.5">
      <c r="A6" s="58" t="s">
        <v>32</v>
      </c>
      <c r="B6" s="19">
        <v>0</v>
      </c>
      <c r="C6" s="19">
        <v>0</v>
      </c>
      <c r="D6" s="59">
        <v>2932968101</v>
      </c>
      <c r="E6" s="60">
        <v>2932968101</v>
      </c>
      <c r="F6" s="60">
        <v>254653822</v>
      </c>
      <c r="G6" s="60">
        <v>273331675</v>
      </c>
      <c r="H6" s="60">
        <v>253255033</v>
      </c>
      <c r="I6" s="60">
        <v>781240530</v>
      </c>
      <c r="J6" s="60">
        <v>236324528</v>
      </c>
      <c r="K6" s="60">
        <v>224643978</v>
      </c>
      <c r="L6" s="60">
        <v>205302902</v>
      </c>
      <c r="M6" s="60">
        <v>666271408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1447511938</v>
      </c>
      <c r="W6" s="60">
        <v>1466484051</v>
      </c>
      <c r="X6" s="60">
        <v>-18972113</v>
      </c>
      <c r="Y6" s="61">
        <v>-1.29</v>
      </c>
      <c r="Z6" s="62">
        <v>2932968101</v>
      </c>
    </row>
    <row r="7" spans="1:26" ht="13.5">
      <c r="A7" s="58" t="s">
        <v>33</v>
      </c>
      <c r="B7" s="19">
        <v>0</v>
      </c>
      <c r="C7" s="19">
        <v>0</v>
      </c>
      <c r="D7" s="59">
        <v>177901753</v>
      </c>
      <c r="E7" s="60">
        <v>177901753</v>
      </c>
      <c r="F7" s="60">
        <v>11399249</v>
      </c>
      <c r="G7" s="60">
        <v>13646501</v>
      </c>
      <c r="H7" s="60">
        <v>12323127</v>
      </c>
      <c r="I7" s="60">
        <v>37368877</v>
      </c>
      <c r="J7" s="60">
        <v>11495036</v>
      </c>
      <c r="K7" s="60">
        <v>12194107</v>
      </c>
      <c r="L7" s="60">
        <v>13290919</v>
      </c>
      <c r="M7" s="60">
        <v>36980062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74348939</v>
      </c>
      <c r="W7" s="60">
        <v>88950877</v>
      </c>
      <c r="X7" s="60">
        <v>-14601938</v>
      </c>
      <c r="Y7" s="61">
        <v>-16.42</v>
      </c>
      <c r="Z7" s="62">
        <v>177901753</v>
      </c>
    </row>
    <row r="8" spans="1:26" ht="13.5">
      <c r="A8" s="58" t="s">
        <v>34</v>
      </c>
      <c r="B8" s="19">
        <v>0</v>
      </c>
      <c r="C8" s="19">
        <v>0</v>
      </c>
      <c r="D8" s="59">
        <v>654372000</v>
      </c>
      <c r="E8" s="60">
        <v>654372000</v>
      </c>
      <c r="F8" s="60">
        <v>253613000</v>
      </c>
      <c r="G8" s="60">
        <v>0</v>
      </c>
      <c r="H8" s="60">
        <v>0</v>
      </c>
      <c r="I8" s="60">
        <v>253613000</v>
      </c>
      <c r="J8" s="60">
        <v>877193</v>
      </c>
      <c r="K8" s="60">
        <v>185683000</v>
      </c>
      <c r="L8" s="60">
        <v>33500000</v>
      </c>
      <c r="M8" s="60">
        <v>220060193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473673193</v>
      </c>
      <c r="W8" s="60">
        <v>327186000</v>
      </c>
      <c r="X8" s="60">
        <v>146487193</v>
      </c>
      <c r="Y8" s="61">
        <v>44.77</v>
      </c>
      <c r="Z8" s="62">
        <v>654372000</v>
      </c>
    </row>
    <row r="9" spans="1:26" ht="13.5">
      <c r="A9" s="58" t="s">
        <v>35</v>
      </c>
      <c r="B9" s="19">
        <v>0</v>
      </c>
      <c r="C9" s="19">
        <v>0</v>
      </c>
      <c r="D9" s="59">
        <v>1173609005</v>
      </c>
      <c r="E9" s="60">
        <v>1173609005</v>
      </c>
      <c r="F9" s="60">
        <v>36748753</v>
      </c>
      <c r="G9" s="60">
        <v>125511430</v>
      </c>
      <c r="H9" s="60">
        <v>54050135</v>
      </c>
      <c r="I9" s="60">
        <v>216310318</v>
      </c>
      <c r="J9" s="60">
        <v>37306530</v>
      </c>
      <c r="K9" s="60">
        <v>61321270</v>
      </c>
      <c r="L9" s="60">
        <v>165298791</v>
      </c>
      <c r="M9" s="60">
        <v>263926591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480236909</v>
      </c>
      <c r="W9" s="60">
        <v>586804503</v>
      </c>
      <c r="X9" s="60">
        <v>-106567594</v>
      </c>
      <c r="Y9" s="61">
        <v>-18.16</v>
      </c>
      <c r="Z9" s="62">
        <v>1173609005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5507375071</v>
      </c>
      <c r="E10" s="66">
        <f t="shared" si="0"/>
        <v>5507375071</v>
      </c>
      <c r="F10" s="66">
        <f t="shared" si="0"/>
        <v>641830796</v>
      </c>
      <c r="G10" s="66">
        <f t="shared" si="0"/>
        <v>497986492</v>
      </c>
      <c r="H10" s="66">
        <f t="shared" si="0"/>
        <v>404685026</v>
      </c>
      <c r="I10" s="66">
        <f t="shared" si="0"/>
        <v>1544502314</v>
      </c>
      <c r="J10" s="66">
        <f t="shared" si="0"/>
        <v>368962573</v>
      </c>
      <c r="K10" s="66">
        <f t="shared" si="0"/>
        <v>562188138</v>
      </c>
      <c r="L10" s="66">
        <f t="shared" si="0"/>
        <v>500629170</v>
      </c>
      <c r="M10" s="66">
        <f t="shared" si="0"/>
        <v>1431779881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2976282195</v>
      </c>
      <c r="W10" s="66">
        <f t="shared" si="0"/>
        <v>2753687537</v>
      </c>
      <c r="X10" s="66">
        <f t="shared" si="0"/>
        <v>222594658</v>
      </c>
      <c r="Y10" s="67">
        <f>+IF(W10&lt;&gt;0,(X10/W10)*100,0)</f>
        <v>8.083511836731677</v>
      </c>
      <c r="Z10" s="68">
        <f t="shared" si="0"/>
        <v>5507375071</v>
      </c>
    </row>
    <row r="11" spans="1:26" ht="13.5">
      <c r="A11" s="58" t="s">
        <v>37</v>
      </c>
      <c r="B11" s="19">
        <v>0</v>
      </c>
      <c r="C11" s="19">
        <v>0</v>
      </c>
      <c r="D11" s="59">
        <v>1191121690</v>
      </c>
      <c r="E11" s="60">
        <v>1191121690</v>
      </c>
      <c r="F11" s="60">
        <v>86664563</v>
      </c>
      <c r="G11" s="60">
        <v>87720085</v>
      </c>
      <c r="H11" s="60">
        <v>86241415</v>
      </c>
      <c r="I11" s="60">
        <v>260626063</v>
      </c>
      <c r="J11" s="60">
        <v>86203910</v>
      </c>
      <c r="K11" s="60">
        <v>87292697</v>
      </c>
      <c r="L11" s="60">
        <v>102315477</v>
      </c>
      <c r="M11" s="60">
        <v>275812084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536438147</v>
      </c>
      <c r="W11" s="60">
        <v>595560845</v>
      </c>
      <c r="X11" s="60">
        <v>-59122698</v>
      </c>
      <c r="Y11" s="61">
        <v>-9.93</v>
      </c>
      <c r="Z11" s="62">
        <v>1191121690</v>
      </c>
    </row>
    <row r="12" spans="1:26" ht="13.5">
      <c r="A12" s="58" t="s">
        <v>38</v>
      </c>
      <c r="B12" s="19">
        <v>0</v>
      </c>
      <c r="C12" s="19">
        <v>0</v>
      </c>
      <c r="D12" s="59">
        <v>49886350</v>
      </c>
      <c r="E12" s="60">
        <v>49886350</v>
      </c>
      <c r="F12" s="60">
        <v>3663384</v>
      </c>
      <c r="G12" s="60">
        <v>3630896</v>
      </c>
      <c r="H12" s="60">
        <v>4112978</v>
      </c>
      <c r="I12" s="60">
        <v>11407258</v>
      </c>
      <c r="J12" s="60">
        <v>3895981</v>
      </c>
      <c r="K12" s="60">
        <v>3856784</v>
      </c>
      <c r="L12" s="60">
        <v>3917460</v>
      </c>
      <c r="M12" s="60">
        <v>11670225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23077483</v>
      </c>
      <c r="W12" s="60">
        <v>24943175</v>
      </c>
      <c r="X12" s="60">
        <v>-1865692</v>
      </c>
      <c r="Y12" s="61">
        <v>-7.48</v>
      </c>
      <c r="Z12" s="62">
        <v>49886350</v>
      </c>
    </row>
    <row r="13" spans="1:26" ht="13.5">
      <c r="A13" s="58" t="s">
        <v>278</v>
      </c>
      <c r="B13" s="19">
        <v>0</v>
      </c>
      <c r="C13" s="19">
        <v>0</v>
      </c>
      <c r="D13" s="59">
        <v>449583114</v>
      </c>
      <c r="E13" s="60">
        <v>449583114</v>
      </c>
      <c r="F13" s="60">
        <v>37465259</v>
      </c>
      <c r="G13" s="60">
        <v>37465259</v>
      </c>
      <c r="H13" s="60">
        <v>37465259</v>
      </c>
      <c r="I13" s="60">
        <v>112395777</v>
      </c>
      <c r="J13" s="60">
        <v>37465259</v>
      </c>
      <c r="K13" s="60">
        <v>12873041</v>
      </c>
      <c r="L13" s="60">
        <v>62057479</v>
      </c>
      <c r="M13" s="60">
        <v>112395779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224791556</v>
      </c>
      <c r="W13" s="60">
        <v>224791557</v>
      </c>
      <c r="X13" s="60">
        <v>-1</v>
      </c>
      <c r="Y13" s="61">
        <v>0</v>
      </c>
      <c r="Z13" s="62">
        <v>449583114</v>
      </c>
    </row>
    <row r="14" spans="1:26" ht="13.5">
      <c r="A14" s="58" t="s">
        <v>40</v>
      </c>
      <c r="B14" s="19">
        <v>0</v>
      </c>
      <c r="C14" s="19">
        <v>0</v>
      </c>
      <c r="D14" s="59">
        <v>200444745</v>
      </c>
      <c r="E14" s="60">
        <v>200444745</v>
      </c>
      <c r="F14" s="60">
        <v>12591925</v>
      </c>
      <c r="G14" s="60">
        <v>12577901</v>
      </c>
      <c r="H14" s="60">
        <v>12630145</v>
      </c>
      <c r="I14" s="60">
        <v>37799971</v>
      </c>
      <c r="J14" s="60">
        <v>13049272</v>
      </c>
      <c r="K14" s="60">
        <v>13218741</v>
      </c>
      <c r="L14" s="60">
        <v>13083019</v>
      </c>
      <c r="M14" s="60">
        <v>39351032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77151003</v>
      </c>
      <c r="W14" s="60">
        <v>100222373</v>
      </c>
      <c r="X14" s="60">
        <v>-23071370</v>
      </c>
      <c r="Y14" s="61">
        <v>-23.02</v>
      </c>
      <c r="Z14" s="62">
        <v>200444745</v>
      </c>
    </row>
    <row r="15" spans="1:26" ht="13.5">
      <c r="A15" s="58" t="s">
        <v>41</v>
      </c>
      <c r="B15" s="19">
        <v>0</v>
      </c>
      <c r="C15" s="19">
        <v>0</v>
      </c>
      <c r="D15" s="59">
        <v>1912266898</v>
      </c>
      <c r="E15" s="60">
        <v>1912266898</v>
      </c>
      <c r="F15" s="60">
        <v>152935013</v>
      </c>
      <c r="G15" s="60">
        <v>195780224</v>
      </c>
      <c r="H15" s="60">
        <v>198548033</v>
      </c>
      <c r="I15" s="60">
        <v>547263270</v>
      </c>
      <c r="J15" s="60">
        <v>131340365</v>
      </c>
      <c r="K15" s="60">
        <v>128445437</v>
      </c>
      <c r="L15" s="60">
        <v>129371625</v>
      </c>
      <c r="M15" s="60">
        <v>389157427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936420697</v>
      </c>
      <c r="W15" s="60">
        <v>956133449</v>
      </c>
      <c r="X15" s="60">
        <v>-19712752</v>
      </c>
      <c r="Y15" s="61">
        <v>-2.06</v>
      </c>
      <c r="Z15" s="62">
        <v>1912266898</v>
      </c>
    </row>
    <row r="16" spans="1:26" ht="13.5">
      <c r="A16" s="69" t="s">
        <v>42</v>
      </c>
      <c r="B16" s="19">
        <v>0</v>
      </c>
      <c r="C16" s="19">
        <v>0</v>
      </c>
      <c r="D16" s="59">
        <v>121888986</v>
      </c>
      <c r="E16" s="60">
        <v>121888986</v>
      </c>
      <c r="F16" s="60">
        <v>141103</v>
      </c>
      <c r="G16" s="60">
        <v>74981</v>
      </c>
      <c r="H16" s="60">
        <v>41127</v>
      </c>
      <c r="I16" s="60">
        <v>257211</v>
      </c>
      <c r="J16" s="60">
        <v>90116</v>
      </c>
      <c r="K16" s="60">
        <v>17111085</v>
      </c>
      <c r="L16" s="60">
        <v>33969223</v>
      </c>
      <c r="M16" s="60">
        <v>51170424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51427635</v>
      </c>
      <c r="W16" s="60">
        <v>60944493</v>
      </c>
      <c r="X16" s="60">
        <v>-9516858</v>
      </c>
      <c r="Y16" s="61">
        <v>-15.62</v>
      </c>
      <c r="Z16" s="62">
        <v>121888986</v>
      </c>
    </row>
    <row r="17" spans="1:26" ht="13.5">
      <c r="A17" s="58" t="s">
        <v>43</v>
      </c>
      <c r="B17" s="19">
        <v>0</v>
      </c>
      <c r="C17" s="19">
        <v>0</v>
      </c>
      <c r="D17" s="59">
        <v>1443281040</v>
      </c>
      <c r="E17" s="60">
        <v>1443281040</v>
      </c>
      <c r="F17" s="60">
        <v>77039479</v>
      </c>
      <c r="G17" s="60">
        <v>94413094</v>
      </c>
      <c r="H17" s="60">
        <v>88587156</v>
      </c>
      <c r="I17" s="60">
        <v>260039729</v>
      </c>
      <c r="J17" s="60">
        <v>101815462</v>
      </c>
      <c r="K17" s="60">
        <v>101347647</v>
      </c>
      <c r="L17" s="60">
        <v>131402051</v>
      </c>
      <c r="M17" s="60">
        <v>334565160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594604889</v>
      </c>
      <c r="W17" s="60">
        <v>721640520</v>
      </c>
      <c r="X17" s="60">
        <v>-127035631</v>
      </c>
      <c r="Y17" s="61">
        <v>-17.6</v>
      </c>
      <c r="Z17" s="62">
        <v>1443281040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5368472823</v>
      </c>
      <c r="E18" s="73">
        <f t="shared" si="1"/>
        <v>5368472823</v>
      </c>
      <c r="F18" s="73">
        <f t="shared" si="1"/>
        <v>370500726</v>
      </c>
      <c r="G18" s="73">
        <f t="shared" si="1"/>
        <v>431662440</v>
      </c>
      <c r="H18" s="73">
        <f t="shared" si="1"/>
        <v>427626113</v>
      </c>
      <c r="I18" s="73">
        <f t="shared" si="1"/>
        <v>1229789279</v>
      </c>
      <c r="J18" s="73">
        <f t="shared" si="1"/>
        <v>373860365</v>
      </c>
      <c r="K18" s="73">
        <f t="shared" si="1"/>
        <v>364145432</v>
      </c>
      <c r="L18" s="73">
        <f t="shared" si="1"/>
        <v>476116334</v>
      </c>
      <c r="M18" s="73">
        <f t="shared" si="1"/>
        <v>1214122131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2443911410</v>
      </c>
      <c r="W18" s="73">
        <f t="shared" si="1"/>
        <v>2684236412</v>
      </c>
      <c r="X18" s="73">
        <f t="shared" si="1"/>
        <v>-240325002</v>
      </c>
      <c r="Y18" s="67">
        <f>+IF(W18&lt;&gt;0,(X18/W18)*100,0)</f>
        <v>-8.95319804640218</v>
      </c>
      <c r="Z18" s="74">
        <f t="shared" si="1"/>
        <v>5368472823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138902248</v>
      </c>
      <c r="E19" s="77">
        <f t="shared" si="2"/>
        <v>138902248</v>
      </c>
      <c r="F19" s="77">
        <f t="shared" si="2"/>
        <v>271330070</v>
      </c>
      <c r="G19" s="77">
        <f t="shared" si="2"/>
        <v>66324052</v>
      </c>
      <c r="H19" s="77">
        <f t="shared" si="2"/>
        <v>-22941087</v>
      </c>
      <c r="I19" s="77">
        <f t="shared" si="2"/>
        <v>314713035</v>
      </c>
      <c r="J19" s="77">
        <f t="shared" si="2"/>
        <v>-4897792</v>
      </c>
      <c r="K19" s="77">
        <f t="shared" si="2"/>
        <v>198042706</v>
      </c>
      <c r="L19" s="77">
        <f t="shared" si="2"/>
        <v>24512836</v>
      </c>
      <c r="M19" s="77">
        <f t="shared" si="2"/>
        <v>217657750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532370785</v>
      </c>
      <c r="W19" s="77">
        <f>IF(E10=E18,0,W10-W18)</f>
        <v>69451125</v>
      </c>
      <c r="X19" s="77">
        <f t="shared" si="2"/>
        <v>462919660</v>
      </c>
      <c r="Y19" s="78">
        <f>+IF(W19&lt;&gt;0,(X19/W19)*100,0)</f>
        <v>666.5401892337958</v>
      </c>
      <c r="Z19" s="79">
        <f t="shared" si="2"/>
        <v>138902248</v>
      </c>
    </row>
    <row r="20" spans="1:26" ht="13.5">
      <c r="A20" s="58" t="s">
        <v>46</v>
      </c>
      <c r="B20" s="19">
        <v>0</v>
      </c>
      <c r="C20" s="19">
        <v>0</v>
      </c>
      <c r="D20" s="59">
        <v>686387781</v>
      </c>
      <c r="E20" s="60">
        <v>686387781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343193891</v>
      </c>
      <c r="X20" s="60">
        <v>-343193891</v>
      </c>
      <c r="Y20" s="61">
        <v>-100</v>
      </c>
      <c r="Z20" s="62">
        <v>686387781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825290029</v>
      </c>
      <c r="E22" s="88">
        <f t="shared" si="3"/>
        <v>825290029</v>
      </c>
      <c r="F22" s="88">
        <f t="shared" si="3"/>
        <v>271330070</v>
      </c>
      <c r="G22" s="88">
        <f t="shared" si="3"/>
        <v>66324052</v>
      </c>
      <c r="H22" s="88">
        <f t="shared" si="3"/>
        <v>-22941087</v>
      </c>
      <c r="I22" s="88">
        <f t="shared" si="3"/>
        <v>314713035</v>
      </c>
      <c r="J22" s="88">
        <f t="shared" si="3"/>
        <v>-4897792</v>
      </c>
      <c r="K22" s="88">
        <f t="shared" si="3"/>
        <v>198042706</v>
      </c>
      <c r="L22" s="88">
        <f t="shared" si="3"/>
        <v>24512836</v>
      </c>
      <c r="M22" s="88">
        <f t="shared" si="3"/>
        <v>217657750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532370785</v>
      </c>
      <c r="W22" s="88">
        <f t="shared" si="3"/>
        <v>412645016</v>
      </c>
      <c r="X22" s="88">
        <f t="shared" si="3"/>
        <v>119725769</v>
      </c>
      <c r="Y22" s="89">
        <f>+IF(W22&lt;&gt;0,(X22/W22)*100,0)</f>
        <v>29.014228782058037</v>
      </c>
      <c r="Z22" s="90">
        <f t="shared" si="3"/>
        <v>825290029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825290029</v>
      </c>
      <c r="E24" s="77">
        <f t="shared" si="4"/>
        <v>825290029</v>
      </c>
      <c r="F24" s="77">
        <f t="shared" si="4"/>
        <v>271330070</v>
      </c>
      <c r="G24" s="77">
        <f t="shared" si="4"/>
        <v>66324052</v>
      </c>
      <c r="H24" s="77">
        <f t="shared" si="4"/>
        <v>-22941087</v>
      </c>
      <c r="I24" s="77">
        <f t="shared" si="4"/>
        <v>314713035</v>
      </c>
      <c r="J24" s="77">
        <f t="shared" si="4"/>
        <v>-4897792</v>
      </c>
      <c r="K24" s="77">
        <f t="shared" si="4"/>
        <v>198042706</v>
      </c>
      <c r="L24" s="77">
        <f t="shared" si="4"/>
        <v>24512836</v>
      </c>
      <c r="M24" s="77">
        <f t="shared" si="4"/>
        <v>217657750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532370785</v>
      </c>
      <c r="W24" s="77">
        <f t="shared" si="4"/>
        <v>412645016</v>
      </c>
      <c r="X24" s="77">
        <f t="shared" si="4"/>
        <v>119725769</v>
      </c>
      <c r="Y24" s="78">
        <f>+IF(W24&lt;&gt;0,(X24/W24)*100,0)</f>
        <v>29.014228782058037</v>
      </c>
      <c r="Z24" s="79">
        <f t="shared" si="4"/>
        <v>825290029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865988708</v>
      </c>
      <c r="E27" s="100">
        <v>865988708</v>
      </c>
      <c r="F27" s="100">
        <v>17573875</v>
      </c>
      <c r="G27" s="100">
        <v>41278123</v>
      </c>
      <c r="H27" s="100">
        <v>44270461</v>
      </c>
      <c r="I27" s="100">
        <v>103122459</v>
      </c>
      <c r="J27" s="100">
        <v>59008666</v>
      </c>
      <c r="K27" s="100">
        <v>60598184</v>
      </c>
      <c r="L27" s="100">
        <v>67382870</v>
      </c>
      <c r="M27" s="100">
        <v>186989720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290112179</v>
      </c>
      <c r="W27" s="100">
        <v>432994354</v>
      </c>
      <c r="X27" s="100">
        <v>-142882175</v>
      </c>
      <c r="Y27" s="101">
        <v>-33</v>
      </c>
      <c r="Z27" s="102">
        <v>865988708</v>
      </c>
    </row>
    <row r="28" spans="1:26" ht="13.5">
      <c r="A28" s="103" t="s">
        <v>46</v>
      </c>
      <c r="B28" s="19">
        <v>0</v>
      </c>
      <c r="C28" s="19">
        <v>0</v>
      </c>
      <c r="D28" s="59">
        <v>686387781</v>
      </c>
      <c r="E28" s="60">
        <v>686387781</v>
      </c>
      <c r="F28" s="60">
        <v>16022188</v>
      </c>
      <c r="G28" s="60">
        <v>31698900</v>
      </c>
      <c r="H28" s="60">
        <v>39217543</v>
      </c>
      <c r="I28" s="60">
        <v>86938631</v>
      </c>
      <c r="J28" s="60">
        <v>46169444</v>
      </c>
      <c r="K28" s="60">
        <v>47593975</v>
      </c>
      <c r="L28" s="60">
        <v>60805902</v>
      </c>
      <c r="M28" s="60">
        <v>154569321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241507952</v>
      </c>
      <c r="W28" s="60">
        <v>343193891</v>
      </c>
      <c r="X28" s="60">
        <v>-101685939</v>
      </c>
      <c r="Y28" s="61">
        <v>-29.63</v>
      </c>
      <c r="Z28" s="62">
        <v>686387781</v>
      </c>
    </row>
    <row r="29" spans="1:26" ht="13.5">
      <c r="A29" s="58" t="s">
        <v>282</v>
      </c>
      <c r="B29" s="19">
        <v>0</v>
      </c>
      <c r="C29" s="19">
        <v>0</v>
      </c>
      <c r="D29" s="59">
        <v>11888364</v>
      </c>
      <c r="E29" s="60">
        <v>11888364</v>
      </c>
      <c r="F29" s="60">
        <v>1508191</v>
      </c>
      <c r="G29" s="60">
        <v>1751308</v>
      </c>
      <c r="H29" s="60">
        <v>2759930</v>
      </c>
      <c r="I29" s="60">
        <v>6019429</v>
      </c>
      <c r="J29" s="60">
        <v>1463367</v>
      </c>
      <c r="K29" s="60">
        <v>1756641</v>
      </c>
      <c r="L29" s="60">
        <v>744067</v>
      </c>
      <c r="M29" s="60">
        <v>3964075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9983504</v>
      </c>
      <c r="W29" s="60">
        <v>5944182</v>
      </c>
      <c r="X29" s="60">
        <v>4039322</v>
      </c>
      <c r="Y29" s="61">
        <v>67.95</v>
      </c>
      <c r="Z29" s="62">
        <v>11888364</v>
      </c>
    </row>
    <row r="30" spans="1:26" ht="13.5">
      <c r="A30" s="58" t="s">
        <v>52</v>
      </c>
      <c r="B30" s="19">
        <v>0</v>
      </c>
      <c r="C30" s="19">
        <v>0</v>
      </c>
      <c r="D30" s="59">
        <v>36684148</v>
      </c>
      <c r="E30" s="60">
        <v>36684148</v>
      </c>
      <c r="F30" s="60">
        <v>0</v>
      </c>
      <c r="G30" s="60">
        <v>0</v>
      </c>
      <c r="H30" s="60">
        <v>0</v>
      </c>
      <c r="I30" s="60">
        <v>0</v>
      </c>
      <c r="J30" s="60">
        <v>1212337</v>
      </c>
      <c r="K30" s="60">
        <v>2088348</v>
      </c>
      <c r="L30" s="60">
        <v>117643</v>
      </c>
      <c r="M30" s="60">
        <v>3418328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3418328</v>
      </c>
      <c r="W30" s="60">
        <v>18342074</v>
      </c>
      <c r="X30" s="60">
        <v>-14923746</v>
      </c>
      <c r="Y30" s="61">
        <v>-81.36</v>
      </c>
      <c r="Z30" s="62">
        <v>36684148</v>
      </c>
    </row>
    <row r="31" spans="1:26" ht="13.5">
      <c r="A31" s="58" t="s">
        <v>53</v>
      </c>
      <c r="B31" s="19">
        <v>0</v>
      </c>
      <c r="C31" s="19">
        <v>0</v>
      </c>
      <c r="D31" s="59">
        <v>131028415</v>
      </c>
      <c r="E31" s="60">
        <v>131028415</v>
      </c>
      <c r="F31" s="60">
        <v>43496</v>
      </c>
      <c r="G31" s="60">
        <v>7827915</v>
      </c>
      <c r="H31" s="60">
        <v>2292988</v>
      </c>
      <c r="I31" s="60">
        <v>10164399</v>
      </c>
      <c r="J31" s="60">
        <v>10163516</v>
      </c>
      <c r="K31" s="60">
        <v>9159220</v>
      </c>
      <c r="L31" s="60">
        <v>5715257</v>
      </c>
      <c r="M31" s="60">
        <v>25037993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35202392</v>
      </c>
      <c r="W31" s="60">
        <v>65514208</v>
      </c>
      <c r="X31" s="60">
        <v>-30311816</v>
      </c>
      <c r="Y31" s="61">
        <v>-46.27</v>
      </c>
      <c r="Z31" s="62">
        <v>131028415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865988708</v>
      </c>
      <c r="E32" s="100">
        <f t="shared" si="5"/>
        <v>865988708</v>
      </c>
      <c r="F32" s="100">
        <f t="shared" si="5"/>
        <v>17573875</v>
      </c>
      <c r="G32" s="100">
        <f t="shared" si="5"/>
        <v>41278123</v>
      </c>
      <c r="H32" s="100">
        <f t="shared" si="5"/>
        <v>44270461</v>
      </c>
      <c r="I32" s="100">
        <f t="shared" si="5"/>
        <v>103122459</v>
      </c>
      <c r="J32" s="100">
        <f t="shared" si="5"/>
        <v>59008664</v>
      </c>
      <c r="K32" s="100">
        <f t="shared" si="5"/>
        <v>60598184</v>
      </c>
      <c r="L32" s="100">
        <f t="shared" si="5"/>
        <v>67382869</v>
      </c>
      <c r="M32" s="100">
        <f t="shared" si="5"/>
        <v>186989717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290112176</v>
      </c>
      <c r="W32" s="100">
        <f t="shared" si="5"/>
        <v>432994355</v>
      </c>
      <c r="X32" s="100">
        <f t="shared" si="5"/>
        <v>-142882179</v>
      </c>
      <c r="Y32" s="101">
        <f>+IF(W32&lt;&gt;0,(X32/W32)*100,0)</f>
        <v>-32.99862396589443</v>
      </c>
      <c r="Z32" s="102">
        <f t="shared" si="5"/>
        <v>865988708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1387339083</v>
      </c>
      <c r="E35" s="60">
        <v>1387339083</v>
      </c>
      <c r="F35" s="60">
        <v>2366768990</v>
      </c>
      <c r="G35" s="60">
        <v>1879049154</v>
      </c>
      <c r="H35" s="60">
        <v>2112257749</v>
      </c>
      <c r="I35" s="60">
        <v>2112257749</v>
      </c>
      <c r="J35" s="60">
        <v>2021962373</v>
      </c>
      <c r="K35" s="60">
        <v>2505775481</v>
      </c>
      <c r="L35" s="60">
        <v>2142300934</v>
      </c>
      <c r="M35" s="60">
        <v>2142300934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2142300934</v>
      </c>
      <c r="W35" s="60">
        <v>693669542</v>
      </c>
      <c r="X35" s="60">
        <v>1448631392</v>
      </c>
      <c r="Y35" s="61">
        <v>208.84</v>
      </c>
      <c r="Z35" s="62">
        <v>1387339083</v>
      </c>
    </row>
    <row r="36" spans="1:26" ht="13.5">
      <c r="A36" s="58" t="s">
        <v>57</v>
      </c>
      <c r="B36" s="19">
        <v>0</v>
      </c>
      <c r="C36" s="19">
        <v>0</v>
      </c>
      <c r="D36" s="59">
        <v>11378649165</v>
      </c>
      <c r="E36" s="60">
        <v>11378649165</v>
      </c>
      <c r="F36" s="60">
        <v>11667206422</v>
      </c>
      <c r="G36" s="60">
        <v>11671029634</v>
      </c>
      <c r="H36" s="60">
        <v>12863621737</v>
      </c>
      <c r="I36" s="60">
        <v>12863621737</v>
      </c>
      <c r="J36" s="60">
        <v>12835773409</v>
      </c>
      <c r="K36" s="60">
        <v>12754572424</v>
      </c>
      <c r="L36" s="60">
        <v>12882139618</v>
      </c>
      <c r="M36" s="60">
        <v>12882139618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12882139618</v>
      </c>
      <c r="W36" s="60">
        <v>5689324583</v>
      </c>
      <c r="X36" s="60">
        <v>7192815035</v>
      </c>
      <c r="Y36" s="61">
        <v>126.43</v>
      </c>
      <c r="Z36" s="62">
        <v>11378649165</v>
      </c>
    </row>
    <row r="37" spans="1:26" ht="13.5">
      <c r="A37" s="58" t="s">
        <v>58</v>
      </c>
      <c r="B37" s="19">
        <v>0</v>
      </c>
      <c r="C37" s="19">
        <v>0</v>
      </c>
      <c r="D37" s="59">
        <v>1122822702</v>
      </c>
      <c r="E37" s="60">
        <v>1122822702</v>
      </c>
      <c r="F37" s="60">
        <v>923426160</v>
      </c>
      <c r="G37" s="60">
        <v>711106816</v>
      </c>
      <c r="H37" s="60">
        <v>1158018914</v>
      </c>
      <c r="I37" s="60">
        <v>1158018914</v>
      </c>
      <c r="J37" s="60">
        <v>1081252014</v>
      </c>
      <c r="K37" s="60">
        <v>1527119148</v>
      </c>
      <c r="L37" s="60">
        <v>1292808188</v>
      </c>
      <c r="M37" s="60">
        <v>1292808188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1292808188</v>
      </c>
      <c r="W37" s="60">
        <v>561411351</v>
      </c>
      <c r="X37" s="60">
        <v>731396837</v>
      </c>
      <c r="Y37" s="61">
        <v>130.28</v>
      </c>
      <c r="Z37" s="62">
        <v>1122822702</v>
      </c>
    </row>
    <row r="38" spans="1:26" ht="13.5">
      <c r="A38" s="58" t="s">
        <v>59</v>
      </c>
      <c r="B38" s="19">
        <v>0</v>
      </c>
      <c r="C38" s="19">
        <v>0</v>
      </c>
      <c r="D38" s="59">
        <v>907937461</v>
      </c>
      <c r="E38" s="60">
        <v>907937461</v>
      </c>
      <c r="F38" s="60">
        <v>696708848</v>
      </c>
      <c r="G38" s="60">
        <v>696282009</v>
      </c>
      <c r="H38" s="60">
        <v>1041397889</v>
      </c>
      <c r="I38" s="60">
        <v>1041397889</v>
      </c>
      <c r="J38" s="60">
        <v>1046671267</v>
      </c>
      <c r="K38" s="60">
        <v>1045828051</v>
      </c>
      <c r="L38" s="60">
        <v>1044231658</v>
      </c>
      <c r="M38" s="60">
        <v>1044231658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1044231658</v>
      </c>
      <c r="W38" s="60">
        <v>453968731</v>
      </c>
      <c r="X38" s="60">
        <v>590262927</v>
      </c>
      <c r="Y38" s="61">
        <v>130.02</v>
      </c>
      <c r="Z38" s="62">
        <v>907937461</v>
      </c>
    </row>
    <row r="39" spans="1:26" ht="13.5">
      <c r="A39" s="58" t="s">
        <v>60</v>
      </c>
      <c r="B39" s="19">
        <v>0</v>
      </c>
      <c r="C39" s="19">
        <v>0</v>
      </c>
      <c r="D39" s="59">
        <v>10735228085</v>
      </c>
      <c r="E39" s="60">
        <v>10735228085</v>
      </c>
      <c r="F39" s="60">
        <v>12413840404</v>
      </c>
      <c r="G39" s="60">
        <v>12142689963</v>
      </c>
      <c r="H39" s="60">
        <v>12776462683</v>
      </c>
      <c r="I39" s="60">
        <v>12776462683</v>
      </c>
      <c r="J39" s="60">
        <v>12729812501</v>
      </c>
      <c r="K39" s="60">
        <v>12687400706</v>
      </c>
      <c r="L39" s="60">
        <v>12687400706</v>
      </c>
      <c r="M39" s="60">
        <v>12687400706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12687400706</v>
      </c>
      <c r="W39" s="60">
        <v>5367614043</v>
      </c>
      <c r="X39" s="60">
        <v>7319786663</v>
      </c>
      <c r="Y39" s="61">
        <v>136.37</v>
      </c>
      <c r="Z39" s="62">
        <v>10735228085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843739403</v>
      </c>
      <c r="E42" s="60">
        <v>843739403</v>
      </c>
      <c r="F42" s="60">
        <v>262251337</v>
      </c>
      <c r="G42" s="60">
        <v>-68844158</v>
      </c>
      <c r="H42" s="60">
        <v>-65020801</v>
      </c>
      <c r="I42" s="60">
        <v>128386378</v>
      </c>
      <c r="J42" s="60">
        <v>-20463894</v>
      </c>
      <c r="K42" s="60">
        <v>583446694</v>
      </c>
      <c r="L42" s="60">
        <v>198357694</v>
      </c>
      <c r="M42" s="60">
        <v>761340494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889726872</v>
      </c>
      <c r="W42" s="60">
        <v>557872386</v>
      </c>
      <c r="X42" s="60">
        <v>331854486</v>
      </c>
      <c r="Y42" s="61">
        <v>59.49</v>
      </c>
      <c r="Z42" s="62">
        <v>843739403</v>
      </c>
    </row>
    <row r="43" spans="1:26" ht="13.5">
      <c r="A43" s="58" t="s">
        <v>63</v>
      </c>
      <c r="B43" s="19">
        <v>0</v>
      </c>
      <c r="C43" s="19">
        <v>0</v>
      </c>
      <c r="D43" s="59">
        <v>-625901712</v>
      </c>
      <c r="E43" s="60">
        <v>-625901712</v>
      </c>
      <c r="F43" s="60">
        <v>-51677414</v>
      </c>
      <c r="G43" s="60">
        <v>-47544464</v>
      </c>
      <c r="H43" s="60">
        <v>-53837457</v>
      </c>
      <c r="I43" s="60">
        <v>-153059335</v>
      </c>
      <c r="J43" s="60">
        <v>-64877596</v>
      </c>
      <c r="K43" s="60">
        <v>-190904680</v>
      </c>
      <c r="L43" s="60">
        <v>-135089378</v>
      </c>
      <c r="M43" s="60">
        <v>-390871654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-543930989</v>
      </c>
      <c r="W43" s="60">
        <v>-312950856</v>
      </c>
      <c r="X43" s="60">
        <v>-230980133</v>
      </c>
      <c r="Y43" s="61">
        <v>73.81</v>
      </c>
      <c r="Z43" s="62">
        <v>-625901712</v>
      </c>
    </row>
    <row r="44" spans="1:26" ht="13.5">
      <c r="A44" s="58" t="s">
        <v>64</v>
      </c>
      <c r="B44" s="19">
        <v>0</v>
      </c>
      <c r="C44" s="19">
        <v>0</v>
      </c>
      <c r="D44" s="59">
        <v>11393580</v>
      </c>
      <c r="E44" s="60">
        <v>11393580</v>
      </c>
      <c r="F44" s="60">
        <v>14541567</v>
      </c>
      <c r="G44" s="60">
        <v>-357431</v>
      </c>
      <c r="H44" s="60">
        <v>-331856</v>
      </c>
      <c r="I44" s="60">
        <v>13852280</v>
      </c>
      <c r="J44" s="60">
        <v>6758747</v>
      </c>
      <c r="K44" s="60">
        <v>-362109</v>
      </c>
      <c r="L44" s="60">
        <v>-1432549</v>
      </c>
      <c r="M44" s="60">
        <v>4964089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18816369</v>
      </c>
      <c r="W44" s="60">
        <v>5696790</v>
      </c>
      <c r="X44" s="60">
        <v>13119579</v>
      </c>
      <c r="Y44" s="61">
        <v>230.3</v>
      </c>
      <c r="Z44" s="62">
        <v>11393580</v>
      </c>
    </row>
    <row r="45" spans="1:26" ht="13.5">
      <c r="A45" s="70" t="s">
        <v>65</v>
      </c>
      <c r="B45" s="22">
        <v>0</v>
      </c>
      <c r="C45" s="22">
        <v>0</v>
      </c>
      <c r="D45" s="99">
        <v>652747895</v>
      </c>
      <c r="E45" s="100">
        <v>652747895</v>
      </c>
      <c r="F45" s="100">
        <v>797767303</v>
      </c>
      <c r="G45" s="100">
        <v>681021250</v>
      </c>
      <c r="H45" s="100">
        <v>561831136</v>
      </c>
      <c r="I45" s="100">
        <v>561831136</v>
      </c>
      <c r="J45" s="100">
        <v>483248393</v>
      </c>
      <c r="K45" s="100">
        <v>875428298</v>
      </c>
      <c r="L45" s="100">
        <v>937264065</v>
      </c>
      <c r="M45" s="100">
        <v>937264065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937264065</v>
      </c>
      <c r="W45" s="100">
        <v>674134944</v>
      </c>
      <c r="X45" s="100">
        <v>263129121</v>
      </c>
      <c r="Y45" s="101">
        <v>39.03</v>
      </c>
      <c r="Z45" s="102">
        <v>652747895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308265136</v>
      </c>
      <c r="C49" s="52">
        <v>0</v>
      </c>
      <c r="D49" s="129">
        <v>195927668</v>
      </c>
      <c r="E49" s="54">
        <v>163564075</v>
      </c>
      <c r="F49" s="54">
        <v>0</v>
      </c>
      <c r="G49" s="54">
        <v>0</v>
      </c>
      <c r="H49" s="54">
        <v>0</v>
      </c>
      <c r="I49" s="54">
        <v>208670560</v>
      </c>
      <c r="J49" s="54">
        <v>0</v>
      </c>
      <c r="K49" s="54">
        <v>0</v>
      </c>
      <c r="L49" s="54">
        <v>0</v>
      </c>
      <c r="M49" s="54">
        <v>119384638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105495151</v>
      </c>
      <c r="W49" s="54">
        <v>349104538</v>
      </c>
      <c r="X49" s="54">
        <v>1136741250</v>
      </c>
      <c r="Y49" s="54">
        <v>2587153016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108198945</v>
      </c>
      <c r="C51" s="52">
        <v>0</v>
      </c>
      <c r="D51" s="129">
        <v>6631329</v>
      </c>
      <c r="E51" s="54">
        <v>6919889</v>
      </c>
      <c r="F51" s="54">
        <v>0</v>
      </c>
      <c r="G51" s="54">
        <v>0</v>
      </c>
      <c r="H51" s="54">
        <v>0</v>
      </c>
      <c r="I51" s="54">
        <v>10145247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131895410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94.99999982594801</v>
      </c>
      <c r="E58" s="7">
        <f t="shared" si="6"/>
        <v>94.99999982594801</v>
      </c>
      <c r="F58" s="7">
        <f t="shared" si="6"/>
        <v>75.63499852518109</v>
      </c>
      <c r="G58" s="7">
        <f t="shared" si="6"/>
        <v>89.44144805925703</v>
      </c>
      <c r="H58" s="7">
        <f t="shared" si="6"/>
        <v>87.3846453760417</v>
      </c>
      <c r="I58" s="7">
        <f t="shared" si="6"/>
        <v>84.24487900272518</v>
      </c>
      <c r="J58" s="7">
        <f t="shared" si="6"/>
        <v>111.4526355262463</v>
      </c>
      <c r="K58" s="7">
        <f t="shared" si="6"/>
        <v>92.24949807961615</v>
      </c>
      <c r="L58" s="7">
        <f t="shared" si="6"/>
        <v>91.62148709386807</v>
      </c>
      <c r="M58" s="7">
        <f t="shared" si="6"/>
        <v>98.77157808573577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91.06115499589805</v>
      </c>
      <c r="W58" s="7">
        <f t="shared" si="6"/>
        <v>95.83695952140381</v>
      </c>
      <c r="X58" s="7">
        <f t="shared" si="6"/>
        <v>0</v>
      </c>
      <c r="Y58" s="7">
        <f t="shared" si="6"/>
        <v>0</v>
      </c>
      <c r="Z58" s="8">
        <f t="shared" si="6"/>
        <v>94.99999982594801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95.0000004573244</v>
      </c>
      <c r="E59" s="10">
        <f t="shared" si="7"/>
        <v>95.0000004573244</v>
      </c>
      <c r="F59" s="10">
        <f t="shared" si="7"/>
        <v>33.804164869774006</v>
      </c>
      <c r="G59" s="10">
        <f t="shared" si="7"/>
        <v>40.58697880528654</v>
      </c>
      <c r="H59" s="10">
        <f t="shared" si="7"/>
        <v>37.97728953396998</v>
      </c>
      <c r="I59" s="10">
        <f t="shared" si="7"/>
        <v>37.45640268227332</v>
      </c>
      <c r="J59" s="10">
        <f t="shared" si="7"/>
        <v>46.65186968942814</v>
      </c>
      <c r="K59" s="10">
        <f t="shared" si="7"/>
        <v>52.49450375650723</v>
      </c>
      <c r="L59" s="10">
        <f t="shared" si="7"/>
        <v>45.15261070742497</v>
      </c>
      <c r="M59" s="10">
        <f t="shared" si="7"/>
        <v>48.0134071406992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42.61438309106743</v>
      </c>
      <c r="W59" s="10">
        <f t="shared" si="7"/>
        <v>95.0000004573244</v>
      </c>
      <c r="X59" s="10">
        <f t="shared" si="7"/>
        <v>0</v>
      </c>
      <c r="Y59" s="10">
        <f t="shared" si="7"/>
        <v>0</v>
      </c>
      <c r="Z59" s="11">
        <f t="shared" si="7"/>
        <v>95.0000004573244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94.99999962665807</v>
      </c>
      <c r="E60" s="13">
        <f t="shared" si="7"/>
        <v>94.99999962665807</v>
      </c>
      <c r="F60" s="13">
        <f t="shared" si="7"/>
        <v>92.9862089405436</v>
      </c>
      <c r="G60" s="13">
        <f t="shared" si="7"/>
        <v>108.5008537704238</v>
      </c>
      <c r="H60" s="13">
        <f t="shared" si="7"/>
        <v>108.10483043786144</v>
      </c>
      <c r="I60" s="13">
        <f t="shared" si="7"/>
        <v>103.31530802683777</v>
      </c>
      <c r="J60" s="13">
        <f t="shared" si="7"/>
        <v>140.0507415802392</v>
      </c>
      <c r="K60" s="13">
        <f t="shared" si="7"/>
        <v>111.0068906454283</v>
      </c>
      <c r="L60" s="13">
        <f t="shared" si="7"/>
        <v>116.02867503548488</v>
      </c>
      <c r="M60" s="13">
        <f t="shared" si="7"/>
        <v>122.85605778238649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112.30966759736664</v>
      </c>
      <c r="W60" s="13">
        <f t="shared" si="7"/>
        <v>96.04109844080322</v>
      </c>
      <c r="X60" s="13">
        <f t="shared" si="7"/>
        <v>0</v>
      </c>
      <c r="Y60" s="13">
        <f t="shared" si="7"/>
        <v>0</v>
      </c>
      <c r="Z60" s="14">
        <f t="shared" si="7"/>
        <v>94.99999962665807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95.00000001426766</v>
      </c>
      <c r="E61" s="13">
        <f t="shared" si="7"/>
        <v>95.00000001426766</v>
      </c>
      <c r="F61" s="13">
        <f t="shared" si="7"/>
        <v>87.77292540420599</v>
      </c>
      <c r="G61" s="13">
        <f t="shared" si="7"/>
        <v>106.72138972616764</v>
      </c>
      <c r="H61" s="13">
        <f t="shared" si="7"/>
        <v>113.02676364557007</v>
      </c>
      <c r="I61" s="13">
        <f t="shared" si="7"/>
        <v>102.46777204490813</v>
      </c>
      <c r="J61" s="13">
        <f t="shared" si="7"/>
        <v>149.26285058962273</v>
      </c>
      <c r="K61" s="13">
        <f t="shared" si="7"/>
        <v>119.85678792948474</v>
      </c>
      <c r="L61" s="13">
        <f t="shared" si="7"/>
        <v>119.39217179792688</v>
      </c>
      <c r="M61" s="13">
        <f t="shared" si="7"/>
        <v>130.95530015917035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114.59739637308792</v>
      </c>
      <c r="W61" s="13">
        <f t="shared" si="7"/>
        <v>96.452215235874</v>
      </c>
      <c r="X61" s="13">
        <f t="shared" si="7"/>
        <v>0</v>
      </c>
      <c r="Y61" s="13">
        <f t="shared" si="7"/>
        <v>0</v>
      </c>
      <c r="Z61" s="14">
        <f t="shared" si="7"/>
        <v>95.00000001426766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94.99999980504279</v>
      </c>
      <c r="E62" s="13">
        <f t="shared" si="7"/>
        <v>94.99999980504279</v>
      </c>
      <c r="F62" s="13">
        <f t="shared" si="7"/>
        <v>129.5649354546182</v>
      </c>
      <c r="G62" s="13">
        <f t="shared" si="7"/>
        <v>128.11598295543092</v>
      </c>
      <c r="H62" s="13">
        <f t="shared" si="7"/>
        <v>99.73266930525064</v>
      </c>
      <c r="I62" s="13">
        <f t="shared" si="7"/>
        <v>118.22275885263235</v>
      </c>
      <c r="J62" s="13">
        <f t="shared" si="7"/>
        <v>131.81233798976618</v>
      </c>
      <c r="K62" s="13">
        <f t="shared" si="7"/>
        <v>95.42789473058829</v>
      </c>
      <c r="L62" s="13">
        <f t="shared" si="7"/>
        <v>117.37768362250351</v>
      </c>
      <c r="M62" s="13">
        <f t="shared" si="7"/>
        <v>113.23409465468302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115.45889831228399</v>
      </c>
      <c r="W62" s="13">
        <f t="shared" si="7"/>
        <v>94.99999964399119</v>
      </c>
      <c r="X62" s="13">
        <f t="shared" si="7"/>
        <v>0</v>
      </c>
      <c r="Y62" s="13">
        <f t="shared" si="7"/>
        <v>0</v>
      </c>
      <c r="Z62" s="14">
        <f t="shared" si="7"/>
        <v>94.99999980504279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94.99999653950117</v>
      </c>
      <c r="E63" s="13">
        <f t="shared" si="7"/>
        <v>94.99999653950117</v>
      </c>
      <c r="F63" s="13">
        <f t="shared" si="7"/>
        <v>79.5999341218366</v>
      </c>
      <c r="G63" s="13">
        <f t="shared" si="7"/>
        <v>94.86100574995868</v>
      </c>
      <c r="H63" s="13">
        <f t="shared" si="7"/>
        <v>92.96365765344797</v>
      </c>
      <c r="I63" s="13">
        <f t="shared" si="7"/>
        <v>89.03892077012165</v>
      </c>
      <c r="J63" s="13">
        <f t="shared" si="7"/>
        <v>101.14946202482346</v>
      </c>
      <c r="K63" s="13">
        <f t="shared" si="7"/>
        <v>105.30105366792229</v>
      </c>
      <c r="L63" s="13">
        <f t="shared" si="7"/>
        <v>96.58269209956786</v>
      </c>
      <c r="M63" s="13">
        <f t="shared" si="7"/>
        <v>100.9746408830489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95.07888412690225</v>
      </c>
      <c r="W63" s="13">
        <f t="shared" si="7"/>
        <v>94.99999587536504</v>
      </c>
      <c r="X63" s="13">
        <f t="shared" si="7"/>
        <v>0</v>
      </c>
      <c r="Y63" s="13">
        <f t="shared" si="7"/>
        <v>0</v>
      </c>
      <c r="Z63" s="14">
        <f t="shared" si="7"/>
        <v>94.99999653950117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94.99999471228229</v>
      </c>
      <c r="E64" s="13">
        <f t="shared" si="7"/>
        <v>94.99999471228229</v>
      </c>
      <c r="F64" s="13">
        <f t="shared" si="7"/>
        <v>68.63267227088828</v>
      </c>
      <c r="G64" s="13">
        <f t="shared" si="7"/>
        <v>81.1595248618727</v>
      </c>
      <c r="H64" s="13">
        <f t="shared" si="7"/>
        <v>82.1900235362031</v>
      </c>
      <c r="I64" s="13">
        <f t="shared" si="7"/>
        <v>77.27599986202672</v>
      </c>
      <c r="J64" s="13">
        <f t="shared" si="7"/>
        <v>95.70311110621816</v>
      </c>
      <c r="K64" s="13">
        <f t="shared" si="7"/>
        <v>96.3819197557884</v>
      </c>
      <c r="L64" s="13">
        <f t="shared" si="7"/>
        <v>99.73136690282506</v>
      </c>
      <c r="M64" s="13">
        <f t="shared" si="7"/>
        <v>97.268574081542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87.18636895298776</v>
      </c>
      <c r="W64" s="13">
        <f t="shared" si="7"/>
        <v>94.99999373687812</v>
      </c>
      <c r="X64" s="13">
        <f t="shared" si="7"/>
        <v>0</v>
      </c>
      <c r="Y64" s="13">
        <f t="shared" si="7"/>
        <v>0</v>
      </c>
      <c r="Z64" s="14">
        <f t="shared" si="7"/>
        <v>94.99999471228229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95.00000136199887</v>
      </c>
      <c r="E66" s="16">
        <f t="shared" si="7"/>
        <v>95.00000136199887</v>
      </c>
      <c r="F66" s="16">
        <f t="shared" si="7"/>
        <v>0.2355267257558266</v>
      </c>
      <c r="G66" s="16">
        <f t="shared" si="7"/>
        <v>0.03831930124849409</v>
      </c>
      <c r="H66" s="16">
        <f t="shared" si="7"/>
        <v>0.09937393087205927</v>
      </c>
      <c r="I66" s="16">
        <f t="shared" si="7"/>
        <v>0.12302629957756059</v>
      </c>
      <c r="J66" s="16">
        <f t="shared" si="7"/>
        <v>0.06595667837752855</v>
      </c>
      <c r="K66" s="16">
        <f t="shared" si="7"/>
        <v>0.14129247416446997</v>
      </c>
      <c r="L66" s="16">
        <f t="shared" si="7"/>
        <v>0.034760988555076734</v>
      </c>
      <c r="M66" s="16">
        <f t="shared" si="7"/>
        <v>0.07979656153805734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0.10078088310972849</v>
      </c>
      <c r="W66" s="16">
        <f t="shared" si="7"/>
        <v>95.00000136199887</v>
      </c>
      <c r="X66" s="16">
        <f t="shared" si="7"/>
        <v>0</v>
      </c>
      <c r="Y66" s="16">
        <f t="shared" si="7"/>
        <v>0</v>
      </c>
      <c r="Z66" s="17">
        <f t="shared" si="7"/>
        <v>95.00000136199887</v>
      </c>
    </row>
    <row r="67" spans="1:26" ht="13.5" hidden="1">
      <c r="A67" s="41" t="s">
        <v>285</v>
      </c>
      <c r="B67" s="24"/>
      <c r="C67" s="24"/>
      <c r="D67" s="25">
        <v>3648335313</v>
      </c>
      <c r="E67" s="26">
        <v>3648335313</v>
      </c>
      <c r="F67" s="26">
        <v>351283808</v>
      </c>
      <c r="G67" s="26">
        <v>370378876</v>
      </c>
      <c r="H67" s="26">
        <v>350284723</v>
      </c>
      <c r="I67" s="26">
        <v>1071947407</v>
      </c>
      <c r="J67" s="26">
        <v>331696507</v>
      </c>
      <c r="K67" s="26">
        <v>314922456</v>
      </c>
      <c r="L67" s="26">
        <v>301018967</v>
      </c>
      <c r="M67" s="26">
        <v>947637930</v>
      </c>
      <c r="N67" s="26"/>
      <c r="O67" s="26"/>
      <c r="P67" s="26"/>
      <c r="Q67" s="26"/>
      <c r="R67" s="26"/>
      <c r="S67" s="26"/>
      <c r="T67" s="26"/>
      <c r="U67" s="26"/>
      <c r="V67" s="26">
        <v>2019585337</v>
      </c>
      <c r="W67" s="26">
        <v>1824167658</v>
      </c>
      <c r="X67" s="26"/>
      <c r="Y67" s="25"/>
      <c r="Z67" s="27">
        <v>3648335313</v>
      </c>
    </row>
    <row r="68" spans="1:26" ht="13.5" hidden="1">
      <c r="A68" s="37" t="s">
        <v>31</v>
      </c>
      <c r="B68" s="19"/>
      <c r="C68" s="19"/>
      <c r="D68" s="20">
        <v>568524212</v>
      </c>
      <c r="E68" s="21">
        <v>568524212</v>
      </c>
      <c r="F68" s="21">
        <v>85415972</v>
      </c>
      <c r="G68" s="21">
        <v>85496886</v>
      </c>
      <c r="H68" s="21">
        <v>85056731</v>
      </c>
      <c r="I68" s="21">
        <v>255969589</v>
      </c>
      <c r="J68" s="21">
        <v>82959286</v>
      </c>
      <c r="K68" s="21">
        <v>78345783</v>
      </c>
      <c r="L68" s="21">
        <v>83236558</v>
      </c>
      <c r="M68" s="21">
        <v>244541627</v>
      </c>
      <c r="N68" s="21"/>
      <c r="O68" s="21"/>
      <c r="P68" s="21"/>
      <c r="Q68" s="21"/>
      <c r="R68" s="21"/>
      <c r="S68" s="21"/>
      <c r="T68" s="21"/>
      <c r="U68" s="21"/>
      <c r="V68" s="21">
        <v>500511216</v>
      </c>
      <c r="W68" s="21">
        <v>284262106</v>
      </c>
      <c r="X68" s="21"/>
      <c r="Y68" s="20"/>
      <c r="Z68" s="23">
        <v>568524212</v>
      </c>
    </row>
    <row r="69" spans="1:26" ht="13.5" hidden="1">
      <c r="A69" s="38" t="s">
        <v>32</v>
      </c>
      <c r="B69" s="19"/>
      <c r="C69" s="19"/>
      <c r="D69" s="20">
        <v>2932968101</v>
      </c>
      <c r="E69" s="21">
        <v>2932968101</v>
      </c>
      <c r="F69" s="21">
        <v>254653822</v>
      </c>
      <c r="G69" s="21">
        <v>273331675</v>
      </c>
      <c r="H69" s="21">
        <v>253255033</v>
      </c>
      <c r="I69" s="21">
        <v>781240530</v>
      </c>
      <c r="J69" s="21">
        <v>236324528</v>
      </c>
      <c r="K69" s="21">
        <v>224643978</v>
      </c>
      <c r="L69" s="21">
        <v>205302902</v>
      </c>
      <c r="M69" s="21">
        <v>666271408</v>
      </c>
      <c r="N69" s="21"/>
      <c r="O69" s="21"/>
      <c r="P69" s="21"/>
      <c r="Q69" s="21"/>
      <c r="R69" s="21"/>
      <c r="S69" s="21"/>
      <c r="T69" s="21"/>
      <c r="U69" s="21"/>
      <c r="V69" s="21">
        <v>1447511938</v>
      </c>
      <c r="W69" s="21">
        <v>1466484052</v>
      </c>
      <c r="X69" s="21"/>
      <c r="Y69" s="20"/>
      <c r="Z69" s="23">
        <v>2932968101</v>
      </c>
    </row>
    <row r="70" spans="1:26" ht="13.5" hidden="1">
      <c r="A70" s="39" t="s">
        <v>103</v>
      </c>
      <c r="B70" s="19"/>
      <c r="C70" s="19"/>
      <c r="D70" s="20">
        <v>2102656586</v>
      </c>
      <c r="E70" s="21">
        <v>2102656586</v>
      </c>
      <c r="F70" s="21">
        <v>188022759</v>
      </c>
      <c r="G70" s="21">
        <v>202535094</v>
      </c>
      <c r="H70" s="21">
        <v>180079578</v>
      </c>
      <c r="I70" s="21">
        <v>570637431</v>
      </c>
      <c r="J70" s="21">
        <v>161683301</v>
      </c>
      <c r="K70" s="21">
        <v>135995520</v>
      </c>
      <c r="L70" s="21">
        <v>125457160</v>
      </c>
      <c r="M70" s="21">
        <v>423135981</v>
      </c>
      <c r="N70" s="21"/>
      <c r="O70" s="21"/>
      <c r="P70" s="21"/>
      <c r="Q70" s="21"/>
      <c r="R70" s="21"/>
      <c r="S70" s="21"/>
      <c r="T70" s="21"/>
      <c r="U70" s="21"/>
      <c r="V70" s="21">
        <v>993773412</v>
      </c>
      <c r="W70" s="21">
        <v>1051328293</v>
      </c>
      <c r="X70" s="21"/>
      <c r="Y70" s="20"/>
      <c r="Z70" s="23">
        <v>2102656586</v>
      </c>
    </row>
    <row r="71" spans="1:26" ht="13.5" hidden="1">
      <c r="A71" s="39" t="s">
        <v>104</v>
      </c>
      <c r="B71" s="19"/>
      <c r="C71" s="19"/>
      <c r="D71" s="20">
        <v>589873037</v>
      </c>
      <c r="E71" s="21">
        <v>589873037</v>
      </c>
      <c r="F71" s="21">
        <v>39592608</v>
      </c>
      <c r="G71" s="21">
        <v>43832613</v>
      </c>
      <c r="H71" s="21">
        <v>47739748</v>
      </c>
      <c r="I71" s="21">
        <v>131164969</v>
      </c>
      <c r="J71" s="21">
        <v>47798678</v>
      </c>
      <c r="K71" s="21">
        <v>62193603</v>
      </c>
      <c r="L71" s="21">
        <v>52953191</v>
      </c>
      <c r="M71" s="21">
        <v>162945472</v>
      </c>
      <c r="N71" s="21"/>
      <c r="O71" s="21"/>
      <c r="P71" s="21"/>
      <c r="Q71" s="21"/>
      <c r="R71" s="21"/>
      <c r="S71" s="21"/>
      <c r="T71" s="21"/>
      <c r="U71" s="21"/>
      <c r="V71" s="21">
        <v>294110441</v>
      </c>
      <c r="W71" s="21">
        <v>294936519</v>
      </c>
      <c r="X71" s="21"/>
      <c r="Y71" s="20"/>
      <c r="Z71" s="23">
        <v>589873037</v>
      </c>
    </row>
    <row r="72" spans="1:26" ht="13.5" hidden="1">
      <c r="A72" s="39" t="s">
        <v>105</v>
      </c>
      <c r="B72" s="19"/>
      <c r="C72" s="19"/>
      <c r="D72" s="20">
        <v>143042961</v>
      </c>
      <c r="E72" s="21">
        <v>143042961</v>
      </c>
      <c r="F72" s="21">
        <v>17365390</v>
      </c>
      <c r="G72" s="21">
        <v>17359603</v>
      </c>
      <c r="H72" s="21">
        <v>16011927</v>
      </c>
      <c r="I72" s="21">
        <v>50736920</v>
      </c>
      <c r="J72" s="21">
        <v>17395877</v>
      </c>
      <c r="K72" s="21">
        <v>17072172</v>
      </c>
      <c r="L72" s="21">
        <v>17509865</v>
      </c>
      <c r="M72" s="21">
        <v>51977914</v>
      </c>
      <c r="N72" s="21"/>
      <c r="O72" s="21"/>
      <c r="P72" s="21"/>
      <c r="Q72" s="21"/>
      <c r="R72" s="21"/>
      <c r="S72" s="21"/>
      <c r="T72" s="21"/>
      <c r="U72" s="21"/>
      <c r="V72" s="21">
        <v>102714834</v>
      </c>
      <c r="W72" s="21">
        <v>71521481</v>
      </c>
      <c r="X72" s="21"/>
      <c r="Y72" s="20"/>
      <c r="Z72" s="23">
        <v>143042961</v>
      </c>
    </row>
    <row r="73" spans="1:26" ht="13.5" hidden="1">
      <c r="A73" s="39" t="s">
        <v>106</v>
      </c>
      <c r="B73" s="19"/>
      <c r="C73" s="19"/>
      <c r="D73" s="20">
        <v>97395517</v>
      </c>
      <c r="E73" s="21">
        <v>97395517</v>
      </c>
      <c r="F73" s="21">
        <v>9673065</v>
      </c>
      <c r="G73" s="21">
        <v>9604365</v>
      </c>
      <c r="H73" s="21">
        <v>9423780</v>
      </c>
      <c r="I73" s="21">
        <v>28701210</v>
      </c>
      <c r="J73" s="21">
        <v>9446672</v>
      </c>
      <c r="K73" s="21">
        <v>9382683</v>
      </c>
      <c r="L73" s="21">
        <v>9382686</v>
      </c>
      <c r="M73" s="21">
        <v>28212041</v>
      </c>
      <c r="N73" s="21"/>
      <c r="O73" s="21"/>
      <c r="P73" s="21"/>
      <c r="Q73" s="21"/>
      <c r="R73" s="21"/>
      <c r="S73" s="21"/>
      <c r="T73" s="21"/>
      <c r="U73" s="21"/>
      <c r="V73" s="21">
        <v>56913251</v>
      </c>
      <c r="W73" s="21">
        <v>48697759</v>
      </c>
      <c r="X73" s="21"/>
      <c r="Y73" s="20"/>
      <c r="Z73" s="23">
        <v>97395517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146843000</v>
      </c>
      <c r="E75" s="30">
        <v>146843000</v>
      </c>
      <c r="F75" s="30">
        <v>11214014</v>
      </c>
      <c r="G75" s="30">
        <v>11550315</v>
      </c>
      <c r="H75" s="30">
        <v>11972959</v>
      </c>
      <c r="I75" s="30">
        <v>34737288</v>
      </c>
      <c r="J75" s="30">
        <v>12412693</v>
      </c>
      <c r="K75" s="30">
        <v>11932695</v>
      </c>
      <c r="L75" s="30">
        <v>12479507</v>
      </c>
      <c r="M75" s="30">
        <v>36824895</v>
      </c>
      <c r="N75" s="30"/>
      <c r="O75" s="30"/>
      <c r="P75" s="30"/>
      <c r="Q75" s="30"/>
      <c r="R75" s="30"/>
      <c r="S75" s="30"/>
      <c r="T75" s="30"/>
      <c r="U75" s="30"/>
      <c r="V75" s="30">
        <v>71562183</v>
      </c>
      <c r="W75" s="30">
        <v>73421500</v>
      </c>
      <c r="X75" s="30"/>
      <c r="Y75" s="29"/>
      <c r="Z75" s="31">
        <v>146843000</v>
      </c>
    </row>
    <row r="76" spans="1:26" ht="13.5" hidden="1">
      <c r="A76" s="42" t="s">
        <v>286</v>
      </c>
      <c r="B76" s="32"/>
      <c r="C76" s="32"/>
      <c r="D76" s="33">
        <v>3465918541</v>
      </c>
      <c r="E76" s="34">
        <v>3465918541</v>
      </c>
      <c r="F76" s="34">
        <v>265693503</v>
      </c>
      <c r="G76" s="34">
        <v>331272230</v>
      </c>
      <c r="H76" s="34">
        <v>306095063</v>
      </c>
      <c r="I76" s="34">
        <v>903060796</v>
      </c>
      <c r="J76" s="34">
        <v>369684499</v>
      </c>
      <c r="K76" s="34">
        <v>290514385</v>
      </c>
      <c r="L76" s="34">
        <v>275798054</v>
      </c>
      <c r="M76" s="34">
        <v>935996938</v>
      </c>
      <c r="N76" s="34"/>
      <c r="O76" s="34"/>
      <c r="P76" s="34"/>
      <c r="Q76" s="34"/>
      <c r="R76" s="34"/>
      <c r="S76" s="34"/>
      <c r="T76" s="34"/>
      <c r="U76" s="34"/>
      <c r="V76" s="34">
        <v>1839057734</v>
      </c>
      <c r="W76" s="34">
        <v>1748226820</v>
      </c>
      <c r="X76" s="34"/>
      <c r="Y76" s="33"/>
      <c r="Z76" s="35">
        <v>3465918541</v>
      </c>
    </row>
    <row r="77" spans="1:26" ht="13.5" hidden="1">
      <c r="A77" s="37" t="s">
        <v>31</v>
      </c>
      <c r="B77" s="19"/>
      <c r="C77" s="19"/>
      <c r="D77" s="20">
        <v>540098004</v>
      </c>
      <c r="E77" s="21">
        <v>540098004</v>
      </c>
      <c r="F77" s="21">
        <v>28874156</v>
      </c>
      <c r="G77" s="21">
        <v>34700603</v>
      </c>
      <c r="H77" s="21">
        <v>32302241</v>
      </c>
      <c r="I77" s="21">
        <v>95877000</v>
      </c>
      <c r="J77" s="21">
        <v>38702058</v>
      </c>
      <c r="K77" s="21">
        <v>41127230</v>
      </c>
      <c r="L77" s="21">
        <v>37583479</v>
      </c>
      <c r="M77" s="21">
        <v>117412767</v>
      </c>
      <c r="N77" s="21"/>
      <c r="O77" s="21"/>
      <c r="P77" s="21"/>
      <c r="Q77" s="21"/>
      <c r="R77" s="21"/>
      <c r="S77" s="21"/>
      <c r="T77" s="21"/>
      <c r="U77" s="21"/>
      <c r="V77" s="21">
        <v>213289767</v>
      </c>
      <c r="W77" s="21">
        <v>270049002</v>
      </c>
      <c r="X77" s="21"/>
      <c r="Y77" s="20"/>
      <c r="Z77" s="23">
        <v>540098004</v>
      </c>
    </row>
    <row r="78" spans="1:26" ht="13.5" hidden="1">
      <c r="A78" s="38" t="s">
        <v>32</v>
      </c>
      <c r="B78" s="19"/>
      <c r="C78" s="19"/>
      <c r="D78" s="20">
        <v>2786319685</v>
      </c>
      <c r="E78" s="21">
        <v>2786319685</v>
      </c>
      <c r="F78" s="21">
        <v>236792935</v>
      </c>
      <c r="G78" s="21">
        <v>296567201</v>
      </c>
      <c r="H78" s="21">
        <v>273780924</v>
      </c>
      <c r="I78" s="21">
        <v>807141060</v>
      </c>
      <c r="J78" s="21">
        <v>330974254</v>
      </c>
      <c r="K78" s="21">
        <v>249370295</v>
      </c>
      <c r="L78" s="21">
        <v>238210237</v>
      </c>
      <c r="M78" s="21">
        <v>818554786</v>
      </c>
      <c r="N78" s="21"/>
      <c r="O78" s="21"/>
      <c r="P78" s="21"/>
      <c r="Q78" s="21"/>
      <c r="R78" s="21"/>
      <c r="S78" s="21"/>
      <c r="T78" s="21"/>
      <c r="U78" s="21"/>
      <c r="V78" s="21">
        <v>1625695846</v>
      </c>
      <c r="W78" s="21">
        <v>1408427392</v>
      </c>
      <c r="X78" s="21"/>
      <c r="Y78" s="20"/>
      <c r="Z78" s="23">
        <v>2786319685</v>
      </c>
    </row>
    <row r="79" spans="1:26" ht="13.5" hidden="1">
      <c r="A79" s="39" t="s">
        <v>103</v>
      </c>
      <c r="B79" s="19"/>
      <c r="C79" s="19"/>
      <c r="D79" s="20">
        <v>1997523757</v>
      </c>
      <c r="E79" s="21">
        <v>1997523757</v>
      </c>
      <c r="F79" s="21">
        <v>165033076</v>
      </c>
      <c r="G79" s="21">
        <v>216148267</v>
      </c>
      <c r="H79" s="21">
        <v>203538119</v>
      </c>
      <c r="I79" s="21">
        <v>584719462</v>
      </c>
      <c r="J79" s="21">
        <v>241333104</v>
      </c>
      <c r="K79" s="21">
        <v>162999862</v>
      </c>
      <c r="L79" s="21">
        <v>149786028</v>
      </c>
      <c r="M79" s="21">
        <v>554118994</v>
      </c>
      <c r="N79" s="21"/>
      <c r="O79" s="21"/>
      <c r="P79" s="21"/>
      <c r="Q79" s="21"/>
      <c r="R79" s="21"/>
      <c r="S79" s="21"/>
      <c r="T79" s="21"/>
      <c r="U79" s="21"/>
      <c r="V79" s="21">
        <v>1138838456</v>
      </c>
      <c r="W79" s="21">
        <v>1014029428</v>
      </c>
      <c r="X79" s="21"/>
      <c r="Y79" s="20"/>
      <c r="Z79" s="23">
        <v>1997523757</v>
      </c>
    </row>
    <row r="80" spans="1:26" ht="13.5" hidden="1">
      <c r="A80" s="39" t="s">
        <v>104</v>
      </c>
      <c r="B80" s="19"/>
      <c r="C80" s="19"/>
      <c r="D80" s="20">
        <v>560379384</v>
      </c>
      <c r="E80" s="21">
        <v>560379384</v>
      </c>
      <c r="F80" s="21">
        <v>51298137</v>
      </c>
      <c r="G80" s="21">
        <v>56156583</v>
      </c>
      <c r="H80" s="21">
        <v>47612125</v>
      </c>
      <c r="I80" s="21">
        <v>155066845</v>
      </c>
      <c r="J80" s="21">
        <v>63004555</v>
      </c>
      <c r="K80" s="21">
        <v>59350046</v>
      </c>
      <c r="L80" s="21">
        <v>62155229</v>
      </c>
      <c r="M80" s="21">
        <v>184509830</v>
      </c>
      <c r="N80" s="21"/>
      <c r="O80" s="21"/>
      <c r="P80" s="21"/>
      <c r="Q80" s="21"/>
      <c r="R80" s="21"/>
      <c r="S80" s="21"/>
      <c r="T80" s="21"/>
      <c r="U80" s="21"/>
      <c r="V80" s="21">
        <v>339576675</v>
      </c>
      <c r="W80" s="21">
        <v>280189692</v>
      </c>
      <c r="X80" s="21"/>
      <c r="Y80" s="20"/>
      <c r="Z80" s="23">
        <v>560379384</v>
      </c>
    </row>
    <row r="81" spans="1:26" ht="13.5" hidden="1">
      <c r="A81" s="39" t="s">
        <v>105</v>
      </c>
      <c r="B81" s="19"/>
      <c r="C81" s="19"/>
      <c r="D81" s="20">
        <v>135890808</v>
      </c>
      <c r="E81" s="21">
        <v>135890808</v>
      </c>
      <c r="F81" s="21">
        <v>13822839</v>
      </c>
      <c r="G81" s="21">
        <v>16467494</v>
      </c>
      <c r="H81" s="21">
        <v>14885273</v>
      </c>
      <c r="I81" s="21">
        <v>45175606</v>
      </c>
      <c r="J81" s="21">
        <v>17595836</v>
      </c>
      <c r="K81" s="21">
        <v>17977177</v>
      </c>
      <c r="L81" s="21">
        <v>16911499</v>
      </c>
      <c r="M81" s="21">
        <v>52484512</v>
      </c>
      <c r="N81" s="21"/>
      <c r="O81" s="21"/>
      <c r="P81" s="21"/>
      <c r="Q81" s="21"/>
      <c r="R81" s="21"/>
      <c r="S81" s="21"/>
      <c r="T81" s="21"/>
      <c r="U81" s="21"/>
      <c r="V81" s="21">
        <v>97660118</v>
      </c>
      <c r="W81" s="21">
        <v>67945404</v>
      </c>
      <c r="X81" s="21"/>
      <c r="Y81" s="20"/>
      <c r="Z81" s="23">
        <v>135890808</v>
      </c>
    </row>
    <row r="82" spans="1:26" ht="13.5" hidden="1">
      <c r="A82" s="39" t="s">
        <v>106</v>
      </c>
      <c r="B82" s="19"/>
      <c r="C82" s="19"/>
      <c r="D82" s="20">
        <v>92525736</v>
      </c>
      <c r="E82" s="21">
        <v>92525736</v>
      </c>
      <c r="F82" s="21">
        <v>6638883</v>
      </c>
      <c r="G82" s="21">
        <v>7794857</v>
      </c>
      <c r="H82" s="21">
        <v>7745407</v>
      </c>
      <c r="I82" s="21">
        <v>22179147</v>
      </c>
      <c r="J82" s="21">
        <v>9040759</v>
      </c>
      <c r="K82" s="21">
        <v>9043210</v>
      </c>
      <c r="L82" s="21">
        <v>9357481</v>
      </c>
      <c r="M82" s="21">
        <v>27441450</v>
      </c>
      <c r="N82" s="21"/>
      <c r="O82" s="21"/>
      <c r="P82" s="21"/>
      <c r="Q82" s="21"/>
      <c r="R82" s="21"/>
      <c r="S82" s="21"/>
      <c r="T82" s="21"/>
      <c r="U82" s="21"/>
      <c r="V82" s="21">
        <v>49620597</v>
      </c>
      <c r="W82" s="21">
        <v>46262868</v>
      </c>
      <c r="X82" s="21"/>
      <c r="Y82" s="20"/>
      <c r="Z82" s="23">
        <v>92525736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139500852</v>
      </c>
      <c r="E84" s="30">
        <v>139500852</v>
      </c>
      <c r="F84" s="30">
        <v>26412</v>
      </c>
      <c r="G84" s="30">
        <v>4426</v>
      </c>
      <c r="H84" s="30">
        <v>11898</v>
      </c>
      <c r="I84" s="30">
        <v>42736</v>
      </c>
      <c r="J84" s="30">
        <v>8187</v>
      </c>
      <c r="K84" s="30">
        <v>16860</v>
      </c>
      <c r="L84" s="30">
        <v>4338</v>
      </c>
      <c r="M84" s="30">
        <v>29385</v>
      </c>
      <c r="N84" s="30"/>
      <c r="O84" s="30"/>
      <c r="P84" s="30"/>
      <c r="Q84" s="30"/>
      <c r="R84" s="30"/>
      <c r="S84" s="30"/>
      <c r="T84" s="30"/>
      <c r="U84" s="30"/>
      <c r="V84" s="30">
        <v>72121</v>
      </c>
      <c r="W84" s="30">
        <v>69750426</v>
      </c>
      <c r="X84" s="30"/>
      <c r="Y84" s="29"/>
      <c r="Z84" s="31">
        <v>139500852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209263027</v>
      </c>
      <c r="F5" s="358">
        <f t="shared" si="0"/>
        <v>209263027</v>
      </c>
      <c r="G5" s="358">
        <f t="shared" si="0"/>
        <v>2614983</v>
      </c>
      <c r="H5" s="356">
        <f t="shared" si="0"/>
        <v>9852612</v>
      </c>
      <c r="I5" s="356">
        <f t="shared" si="0"/>
        <v>12276417</v>
      </c>
      <c r="J5" s="358">
        <f t="shared" si="0"/>
        <v>24744012</v>
      </c>
      <c r="K5" s="358">
        <f t="shared" si="0"/>
        <v>24483749</v>
      </c>
      <c r="L5" s="356">
        <f t="shared" si="0"/>
        <v>15595698</v>
      </c>
      <c r="M5" s="356">
        <f t="shared" si="0"/>
        <v>18634167</v>
      </c>
      <c r="N5" s="358">
        <f t="shared" si="0"/>
        <v>58713614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83457626</v>
      </c>
      <c r="X5" s="356">
        <f t="shared" si="0"/>
        <v>104631516</v>
      </c>
      <c r="Y5" s="358">
        <f t="shared" si="0"/>
        <v>-21173890</v>
      </c>
      <c r="Z5" s="359">
        <f>+IF(X5&lt;&gt;0,+(Y5/X5)*100,0)</f>
        <v>-20.23662736569735</v>
      </c>
      <c r="AA5" s="360">
        <f>+AA6+AA8+AA11+AA13+AA15</f>
        <v>209263027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64830555</v>
      </c>
      <c r="F6" s="59">
        <f t="shared" si="1"/>
        <v>64830555</v>
      </c>
      <c r="G6" s="59">
        <f t="shared" si="1"/>
        <v>120483</v>
      </c>
      <c r="H6" s="60">
        <f t="shared" si="1"/>
        <v>2944039</v>
      </c>
      <c r="I6" s="60">
        <f t="shared" si="1"/>
        <v>4771457</v>
      </c>
      <c r="J6" s="59">
        <f t="shared" si="1"/>
        <v>7835979</v>
      </c>
      <c r="K6" s="59">
        <f t="shared" si="1"/>
        <v>6385533</v>
      </c>
      <c r="L6" s="60">
        <f t="shared" si="1"/>
        <v>4007775</v>
      </c>
      <c r="M6" s="60">
        <f t="shared" si="1"/>
        <v>7494014</v>
      </c>
      <c r="N6" s="59">
        <f t="shared" si="1"/>
        <v>17887322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25723301</v>
      </c>
      <c r="X6" s="60">
        <f t="shared" si="1"/>
        <v>32415278</v>
      </c>
      <c r="Y6" s="59">
        <f t="shared" si="1"/>
        <v>-6691977</v>
      </c>
      <c r="Z6" s="61">
        <f>+IF(X6&lt;&gt;0,+(Y6/X6)*100,0)</f>
        <v>-20.644515219027273</v>
      </c>
      <c r="AA6" s="62">
        <f t="shared" si="1"/>
        <v>64830555</v>
      </c>
    </row>
    <row r="7" spans="1:27" ht="13.5">
      <c r="A7" s="291" t="s">
        <v>228</v>
      </c>
      <c r="B7" s="142"/>
      <c r="C7" s="60"/>
      <c r="D7" s="340"/>
      <c r="E7" s="60">
        <v>64830555</v>
      </c>
      <c r="F7" s="59">
        <v>64830555</v>
      </c>
      <c r="G7" s="59">
        <v>120483</v>
      </c>
      <c r="H7" s="60">
        <v>2944039</v>
      </c>
      <c r="I7" s="60">
        <v>4771457</v>
      </c>
      <c r="J7" s="59">
        <v>7835979</v>
      </c>
      <c r="K7" s="59">
        <v>6385533</v>
      </c>
      <c r="L7" s="60">
        <v>4007775</v>
      </c>
      <c r="M7" s="60">
        <v>7494014</v>
      </c>
      <c r="N7" s="59">
        <v>17887322</v>
      </c>
      <c r="O7" s="59"/>
      <c r="P7" s="60"/>
      <c r="Q7" s="60"/>
      <c r="R7" s="59"/>
      <c r="S7" s="59"/>
      <c r="T7" s="60"/>
      <c r="U7" s="60"/>
      <c r="V7" s="59"/>
      <c r="W7" s="59">
        <v>25723301</v>
      </c>
      <c r="X7" s="60">
        <v>32415278</v>
      </c>
      <c r="Y7" s="59">
        <v>-6691977</v>
      </c>
      <c r="Z7" s="61">
        <v>-20.64</v>
      </c>
      <c r="AA7" s="62">
        <v>64830555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88785545</v>
      </c>
      <c r="F8" s="59">
        <f t="shared" si="2"/>
        <v>88785545</v>
      </c>
      <c r="G8" s="59">
        <f t="shared" si="2"/>
        <v>2308207</v>
      </c>
      <c r="H8" s="60">
        <f t="shared" si="2"/>
        <v>4127937</v>
      </c>
      <c r="I8" s="60">
        <f t="shared" si="2"/>
        <v>4707381</v>
      </c>
      <c r="J8" s="59">
        <f t="shared" si="2"/>
        <v>11143525</v>
      </c>
      <c r="K8" s="59">
        <f t="shared" si="2"/>
        <v>14418120</v>
      </c>
      <c r="L8" s="60">
        <f t="shared" si="2"/>
        <v>4969324</v>
      </c>
      <c r="M8" s="60">
        <f t="shared" si="2"/>
        <v>8749352</v>
      </c>
      <c r="N8" s="59">
        <f t="shared" si="2"/>
        <v>28136796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39280321</v>
      </c>
      <c r="X8" s="60">
        <f t="shared" si="2"/>
        <v>44392773</v>
      </c>
      <c r="Y8" s="59">
        <f t="shared" si="2"/>
        <v>-5112452</v>
      </c>
      <c r="Z8" s="61">
        <f>+IF(X8&lt;&gt;0,+(Y8/X8)*100,0)</f>
        <v>-11.516406060058468</v>
      </c>
      <c r="AA8" s="62">
        <f>SUM(AA9:AA10)</f>
        <v>88785545</v>
      </c>
    </row>
    <row r="9" spans="1:27" ht="13.5">
      <c r="A9" s="291" t="s">
        <v>229</v>
      </c>
      <c r="B9" s="142"/>
      <c r="C9" s="60"/>
      <c r="D9" s="340"/>
      <c r="E9" s="60">
        <v>51508020</v>
      </c>
      <c r="F9" s="59">
        <v>51508020</v>
      </c>
      <c r="G9" s="59">
        <v>1993683</v>
      </c>
      <c r="H9" s="60">
        <v>4127937</v>
      </c>
      <c r="I9" s="60">
        <v>2618600</v>
      </c>
      <c r="J9" s="59">
        <v>8740220</v>
      </c>
      <c r="K9" s="59">
        <v>12055704</v>
      </c>
      <c r="L9" s="60">
        <v>3329049</v>
      </c>
      <c r="M9" s="60">
        <v>2058503</v>
      </c>
      <c r="N9" s="59">
        <v>17443256</v>
      </c>
      <c r="O9" s="59"/>
      <c r="P9" s="60"/>
      <c r="Q9" s="60"/>
      <c r="R9" s="59"/>
      <c r="S9" s="59"/>
      <c r="T9" s="60"/>
      <c r="U9" s="60"/>
      <c r="V9" s="59"/>
      <c r="W9" s="59">
        <v>26183476</v>
      </c>
      <c r="X9" s="60">
        <v>25754010</v>
      </c>
      <c r="Y9" s="59">
        <v>429466</v>
      </c>
      <c r="Z9" s="61">
        <v>1.67</v>
      </c>
      <c r="AA9" s="62">
        <v>51508020</v>
      </c>
    </row>
    <row r="10" spans="1:27" ht="13.5">
      <c r="A10" s="291" t="s">
        <v>230</v>
      </c>
      <c r="B10" s="142"/>
      <c r="C10" s="60"/>
      <c r="D10" s="340"/>
      <c r="E10" s="60">
        <v>37277525</v>
      </c>
      <c r="F10" s="59">
        <v>37277525</v>
      </c>
      <c r="G10" s="59">
        <v>314524</v>
      </c>
      <c r="H10" s="60"/>
      <c r="I10" s="60">
        <v>2088781</v>
      </c>
      <c r="J10" s="59">
        <v>2403305</v>
      </c>
      <c r="K10" s="59">
        <v>2362416</v>
      </c>
      <c r="L10" s="60">
        <v>1640275</v>
      </c>
      <c r="M10" s="60">
        <v>6690849</v>
      </c>
      <c r="N10" s="59">
        <v>10693540</v>
      </c>
      <c r="O10" s="59"/>
      <c r="P10" s="60"/>
      <c r="Q10" s="60"/>
      <c r="R10" s="59"/>
      <c r="S10" s="59"/>
      <c r="T10" s="60"/>
      <c r="U10" s="60"/>
      <c r="V10" s="59"/>
      <c r="W10" s="59">
        <v>13096845</v>
      </c>
      <c r="X10" s="60">
        <v>18638763</v>
      </c>
      <c r="Y10" s="59">
        <v>-5541918</v>
      </c>
      <c r="Z10" s="61">
        <v>-29.73</v>
      </c>
      <c r="AA10" s="62">
        <v>37277525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35484885</v>
      </c>
      <c r="F11" s="364">
        <f t="shared" si="3"/>
        <v>35484885</v>
      </c>
      <c r="G11" s="364">
        <f t="shared" si="3"/>
        <v>40243</v>
      </c>
      <c r="H11" s="362">
        <f t="shared" si="3"/>
        <v>1620336</v>
      </c>
      <c r="I11" s="362">
        <f t="shared" si="3"/>
        <v>2431783</v>
      </c>
      <c r="J11" s="364">
        <f t="shared" si="3"/>
        <v>4092362</v>
      </c>
      <c r="K11" s="364">
        <f t="shared" si="3"/>
        <v>2389420</v>
      </c>
      <c r="L11" s="362">
        <f t="shared" si="3"/>
        <v>5419089</v>
      </c>
      <c r="M11" s="362">
        <f t="shared" si="3"/>
        <v>1585021</v>
      </c>
      <c r="N11" s="364">
        <f t="shared" si="3"/>
        <v>9393530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13485892</v>
      </c>
      <c r="X11" s="362">
        <f t="shared" si="3"/>
        <v>17742443</v>
      </c>
      <c r="Y11" s="364">
        <f t="shared" si="3"/>
        <v>-4256551</v>
      </c>
      <c r="Z11" s="365">
        <f>+IF(X11&lt;&gt;0,+(Y11/X11)*100,0)</f>
        <v>-23.9907830054745</v>
      </c>
      <c r="AA11" s="366">
        <f t="shared" si="3"/>
        <v>35484885</v>
      </c>
    </row>
    <row r="12" spans="1:27" ht="13.5">
      <c r="A12" s="291" t="s">
        <v>231</v>
      </c>
      <c r="B12" s="136"/>
      <c r="C12" s="60"/>
      <c r="D12" s="340"/>
      <c r="E12" s="60">
        <v>35484885</v>
      </c>
      <c r="F12" s="59">
        <v>35484885</v>
      </c>
      <c r="G12" s="59">
        <v>40243</v>
      </c>
      <c r="H12" s="60">
        <v>1620336</v>
      </c>
      <c r="I12" s="60">
        <v>2431783</v>
      </c>
      <c r="J12" s="59">
        <v>4092362</v>
      </c>
      <c r="K12" s="59">
        <v>2389420</v>
      </c>
      <c r="L12" s="60">
        <v>5419089</v>
      </c>
      <c r="M12" s="60">
        <v>1585021</v>
      </c>
      <c r="N12" s="59">
        <v>9393530</v>
      </c>
      <c r="O12" s="59"/>
      <c r="P12" s="60"/>
      <c r="Q12" s="60"/>
      <c r="R12" s="59"/>
      <c r="S12" s="59"/>
      <c r="T12" s="60"/>
      <c r="U12" s="60"/>
      <c r="V12" s="59"/>
      <c r="W12" s="59">
        <v>13485892</v>
      </c>
      <c r="X12" s="60">
        <v>17742443</v>
      </c>
      <c r="Y12" s="59">
        <v>-4256551</v>
      </c>
      <c r="Z12" s="61">
        <v>-23.99</v>
      </c>
      <c r="AA12" s="62">
        <v>35484885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8984324</v>
      </c>
      <c r="F13" s="342">
        <f t="shared" si="4"/>
        <v>8984324</v>
      </c>
      <c r="G13" s="342">
        <f t="shared" si="4"/>
        <v>109885</v>
      </c>
      <c r="H13" s="275">
        <f t="shared" si="4"/>
        <v>1130351</v>
      </c>
      <c r="I13" s="275">
        <f t="shared" si="4"/>
        <v>346174</v>
      </c>
      <c r="J13" s="342">
        <f t="shared" si="4"/>
        <v>1586410</v>
      </c>
      <c r="K13" s="342">
        <f t="shared" si="4"/>
        <v>1238446</v>
      </c>
      <c r="L13" s="275">
        <f t="shared" si="4"/>
        <v>983673</v>
      </c>
      <c r="M13" s="275">
        <f t="shared" si="4"/>
        <v>713017</v>
      </c>
      <c r="N13" s="342">
        <f t="shared" si="4"/>
        <v>2935136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4521546</v>
      </c>
      <c r="X13" s="275">
        <f t="shared" si="4"/>
        <v>4492162</v>
      </c>
      <c r="Y13" s="342">
        <f t="shared" si="4"/>
        <v>29384</v>
      </c>
      <c r="Z13" s="335">
        <f>+IF(X13&lt;&gt;0,+(Y13/X13)*100,0)</f>
        <v>0.6541171044143109</v>
      </c>
      <c r="AA13" s="273">
        <f t="shared" si="4"/>
        <v>8984324</v>
      </c>
    </row>
    <row r="14" spans="1:27" ht="13.5">
      <c r="A14" s="291" t="s">
        <v>232</v>
      </c>
      <c r="B14" s="136"/>
      <c r="C14" s="60"/>
      <c r="D14" s="340"/>
      <c r="E14" s="60">
        <v>8984324</v>
      </c>
      <c r="F14" s="59">
        <v>8984324</v>
      </c>
      <c r="G14" s="59">
        <v>109885</v>
      </c>
      <c r="H14" s="60">
        <v>1130351</v>
      </c>
      <c r="I14" s="60">
        <v>346174</v>
      </c>
      <c r="J14" s="59">
        <v>1586410</v>
      </c>
      <c r="K14" s="59">
        <v>1238446</v>
      </c>
      <c r="L14" s="60">
        <v>983673</v>
      </c>
      <c r="M14" s="60">
        <v>713017</v>
      </c>
      <c r="N14" s="59">
        <v>2935136</v>
      </c>
      <c r="O14" s="59"/>
      <c r="P14" s="60"/>
      <c r="Q14" s="60"/>
      <c r="R14" s="59"/>
      <c r="S14" s="59"/>
      <c r="T14" s="60"/>
      <c r="U14" s="60"/>
      <c r="V14" s="59"/>
      <c r="W14" s="59">
        <v>4521546</v>
      </c>
      <c r="X14" s="60">
        <v>4492162</v>
      </c>
      <c r="Y14" s="59">
        <v>29384</v>
      </c>
      <c r="Z14" s="61">
        <v>0.65</v>
      </c>
      <c r="AA14" s="62">
        <v>8984324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11177718</v>
      </c>
      <c r="F15" s="59">
        <f t="shared" si="5"/>
        <v>11177718</v>
      </c>
      <c r="G15" s="59">
        <f t="shared" si="5"/>
        <v>36165</v>
      </c>
      <c r="H15" s="60">
        <f t="shared" si="5"/>
        <v>29949</v>
      </c>
      <c r="I15" s="60">
        <f t="shared" si="5"/>
        <v>19622</v>
      </c>
      <c r="J15" s="59">
        <f t="shared" si="5"/>
        <v>85736</v>
      </c>
      <c r="K15" s="59">
        <f t="shared" si="5"/>
        <v>52230</v>
      </c>
      <c r="L15" s="60">
        <f t="shared" si="5"/>
        <v>215837</v>
      </c>
      <c r="M15" s="60">
        <f t="shared" si="5"/>
        <v>92763</v>
      </c>
      <c r="N15" s="59">
        <f t="shared" si="5"/>
        <v>360830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446566</v>
      </c>
      <c r="X15" s="60">
        <f t="shared" si="5"/>
        <v>5588860</v>
      </c>
      <c r="Y15" s="59">
        <f t="shared" si="5"/>
        <v>-5142294</v>
      </c>
      <c r="Z15" s="61">
        <f>+IF(X15&lt;&gt;0,+(Y15/X15)*100,0)</f>
        <v>-92.00971217743869</v>
      </c>
      <c r="AA15" s="62">
        <f>SUM(AA16:AA20)</f>
        <v>11177718</v>
      </c>
    </row>
    <row r="16" spans="1:27" ht="13.5">
      <c r="A16" s="291" t="s">
        <v>233</v>
      </c>
      <c r="B16" s="300"/>
      <c r="C16" s="60"/>
      <c r="D16" s="340"/>
      <c r="E16" s="60">
        <v>9547719</v>
      </c>
      <c r="F16" s="59">
        <v>9547719</v>
      </c>
      <c r="G16" s="59"/>
      <c r="H16" s="60"/>
      <c r="I16" s="60"/>
      <c r="J16" s="59"/>
      <c r="K16" s="59"/>
      <c r="L16" s="60">
        <v>44000</v>
      </c>
      <c r="M16" s="60">
        <v>76420</v>
      </c>
      <c r="N16" s="59">
        <v>120420</v>
      </c>
      <c r="O16" s="59"/>
      <c r="P16" s="60"/>
      <c r="Q16" s="60"/>
      <c r="R16" s="59"/>
      <c r="S16" s="59"/>
      <c r="T16" s="60"/>
      <c r="U16" s="60"/>
      <c r="V16" s="59"/>
      <c r="W16" s="59">
        <v>120420</v>
      </c>
      <c r="X16" s="60">
        <v>4773860</v>
      </c>
      <c r="Y16" s="59">
        <v>-4653440</v>
      </c>
      <c r="Z16" s="61">
        <v>-97.48</v>
      </c>
      <c r="AA16" s="62">
        <v>9547719</v>
      </c>
    </row>
    <row r="17" spans="1:27" ht="13.5">
      <c r="A17" s="291" t="s">
        <v>234</v>
      </c>
      <c r="B17" s="136"/>
      <c r="C17" s="60"/>
      <c r="D17" s="340"/>
      <c r="E17" s="60">
        <v>1061899</v>
      </c>
      <c r="F17" s="59">
        <v>1061899</v>
      </c>
      <c r="G17" s="59"/>
      <c r="H17" s="60">
        <v>313</v>
      </c>
      <c r="I17" s="60">
        <v>450</v>
      </c>
      <c r="J17" s="59">
        <v>763</v>
      </c>
      <c r="K17" s="59">
        <v>16799</v>
      </c>
      <c r="L17" s="60">
        <v>131926</v>
      </c>
      <c r="M17" s="60"/>
      <c r="N17" s="59">
        <v>148725</v>
      </c>
      <c r="O17" s="59"/>
      <c r="P17" s="60"/>
      <c r="Q17" s="60"/>
      <c r="R17" s="59"/>
      <c r="S17" s="59"/>
      <c r="T17" s="60"/>
      <c r="U17" s="60"/>
      <c r="V17" s="59"/>
      <c r="W17" s="59">
        <v>149488</v>
      </c>
      <c r="X17" s="60">
        <v>530950</v>
      </c>
      <c r="Y17" s="59">
        <v>-381462</v>
      </c>
      <c r="Z17" s="61">
        <v>-71.85</v>
      </c>
      <c r="AA17" s="62">
        <v>1061899</v>
      </c>
    </row>
    <row r="18" spans="1:27" ht="13.5">
      <c r="A18" s="291" t="s">
        <v>82</v>
      </c>
      <c r="B18" s="136"/>
      <c r="C18" s="60"/>
      <c r="D18" s="340"/>
      <c r="E18" s="60">
        <v>568100</v>
      </c>
      <c r="F18" s="59">
        <v>568100</v>
      </c>
      <c r="G18" s="59">
        <v>36165</v>
      </c>
      <c r="H18" s="60">
        <v>29636</v>
      </c>
      <c r="I18" s="60">
        <v>19172</v>
      </c>
      <c r="J18" s="59">
        <v>84973</v>
      </c>
      <c r="K18" s="59">
        <v>35431</v>
      </c>
      <c r="L18" s="60">
        <v>39911</v>
      </c>
      <c r="M18" s="60">
        <v>16343</v>
      </c>
      <c r="N18" s="59">
        <v>91685</v>
      </c>
      <c r="O18" s="59"/>
      <c r="P18" s="60"/>
      <c r="Q18" s="60"/>
      <c r="R18" s="59"/>
      <c r="S18" s="59"/>
      <c r="T18" s="60"/>
      <c r="U18" s="60"/>
      <c r="V18" s="59"/>
      <c r="W18" s="59">
        <v>176658</v>
      </c>
      <c r="X18" s="60">
        <v>284050</v>
      </c>
      <c r="Y18" s="59">
        <v>-107392</v>
      </c>
      <c r="Z18" s="61">
        <v>-37.81</v>
      </c>
      <c r="AA18" s="62">
        <v>568100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5157599</v>
      </c>
      <c r="F22" s="345">
        <f t="shared" si="6"/>
        <v>5157599</v>
      </c>
      <c r="G22" s="345">
        <f t="shared" si="6"/>
        <v>21534</v>
      </c>
      <c r="H22" s="343">
        <f t="shared" si="6"/>
        <v>114486</v>
      </c>
      <c r="I22" s="343">
        <f t="shared" si="6"/>
        <v>255625</v>
      </c>
      <c r="J22" s="345">
        <f t="shared" si="6"/>
        <v>391645</v>
      </c>
      <c r="K22" s="345">
        <f t="shared" si="6"/>
        <v>265739</v>
      </c>
      <c r="L22" s="343">
        <f t="shared" si="6"/>
        <v>345903</v>
      </c>
      <c r="M22" s="343">
        <f t="shared" si="6"/>
        <v>279379</v>
      </c>
      <c r="N22" s="345">
        <f t="shared" si="6"/>
        <v>891021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1282666</v>
      </c>
      <c r="X22" s="343">
        <f t="shared" si="6"/>
        <v>2578801</v>
      </c>
      <c r="Y22" s="345">
        <f t="shared" si="6"/>
        <v>-1296135</v>
      </c>
      <c r="Z22" s="336">
        <f>+IF(X22&lt;&gt;0,+(Y22/X22)*100,0)</f>
        <v>-50.26114849497887</v>
      </c>
      <c r="AA22" s="350">
        <f>SUM(AA23:AA32)</f>
        <v>5157599</v>
      </c>
    </row>
    <row r="23" spans="1:27" ht="13.5">
      <c r="A23" s="361" t="s">
        <v>236</v>
      </c>
      <c r="B23" s="142"/>
      <c r="C23" s="60"/>
      <c r="D23" s="340"/>
      <c r="E23" s="60">
        <v>1314193</v>
      </c>
      <c r="F23" s="59">
        <v>1314193</v>
      </c>
      <c r="G23" s="59">
        <v>4703</v>
      </c>
      <c r="H23" s="60">
        <v>104530</v>
      </c>
      <c r="I23" s="60">
        <v>232371</v>
      </c>
      <c r="J23" s="59">
        <v>341604</v>
      </c>
      <c r="K23" s="59">
        <v>150625</v>
      </c>
      <c r="L23" s="60">
        <v>156241</v>
      </c>
      <c r="M23" s="60">
        <v>71870</v>
      </c>
      <c r="N23" s="59">
        <v>378736</v>
      </c>
      <c r="O23" s="59"/>
      <c r="P23" s="60"/>
      <c r="Q23" s="60"/>
      <c r="R23" s="59"/>
      <c r="S23" s="59"/>
      <c r="T23" s="60"/>
      <c r="U23" s="60"/>
      <c r="V23" s="59"/>
      <c r="W23" s="59">
        <v>720340</v>
      </c>
      <c r="X23" s="60">
        <v>657097</v>
      </c>
      <c r="Y23" s="59">
        <v>63243</v>
      </c>
      <c r="Z23" s="61">
        <v>9.62</v>
      </c>
      <c r="AA23" s="62">
        <v>1314193</v>
      </c>
    </row>
    <row r="24" spans="1:27" ht="13.5">
      <c r="A24" s="361" t="s">
        <v>237</v>
      </c>
      <c r="B24" s="142"/>
      <c r="C24" s="60"/>
      <c r="D24" s="340"/>
      <c r="E24" s="60">
        <v>186397</v>
      </c>
      <c r="F24" s="59">
        <v>186397</v>
      </c>
      <c r="G24" s="59"/>
      <c r="H24" s="60"/>
      <c r="I24" s="60"/>
      <c r="J24" s="59"/>
      <c r="K24" s="59">
        <v>127</v>
      </c>
      <c r="L24" s="60">
        <v>3525</v>
      </c>
      <c r="M24" s="60">
        <v>21362</v>
      </c>
      <c r="N24" s="59">
        <v>25014</v>
      </c>
      <c r="O24" s="59"/>
      <c r="P24" s="60"/>
      <c r="Q24" s="60"/>
      <c r="R24" s="59"/>
      <c r="S24" s="59"/>
      <c r="T24" s="60"/>
      <c r="U24" s="60"/>
      <c r="V24" s="59"/>
      <c r="W24" s="59">
        <v>25014</v>
      </c>
      <c r="X24" s="60">
        <v>93199</v>
      </c>
      <c r="Y24" s="59">
        <v>-68185</v>
      </c>
      <c r="Z24" s="61">
        <v>-73.16</v>
      </c>
      <c r="AA24" s="62">
        <v>186397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483100</v>
      </c>
      <c r="F26" s="364">
        <v>483100</v>
      </c>
      <c r="G26" s="364"/>
      <c r="H26" s="362">
        <v>438</v>
      </c>
      <c r="I26" s="362"/>
      <c r="J26" s="364">
        <v>438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438</v>
      </c>
      <c r="X26" s="362">
        <v>241550</v>
      </c>
      <c r="Y26" s="364">
        <v>-241112</v>
      </c>
      <c r="Z26" s="365">
        <v>-99.82</v>
      </c>
      <c r="AA26" s="366">
        <v>483100</v>
      </c>
    </row>
    <row r="27" spans="1:27" ht="13.5">
      <c r="A27" s="361" t="s">
        <v>240</v>
      </c>
      <c r="B27" s="147"/>
      <c r="C27" s="60"/>
      <c r="D27" s="340"/>
      <c r="E27" s="60">
        <v>2398980</v>
      </c>
      <c r="F27" s="59">
        <v>2398980</v>
      </c>
      <c r="G27" s="59">
        <v>16831</v>
      </c>
      <c r="H27" s="60">
        <v>9518</v>
      </c>
      <c r="I27" s="60">
        <v>23254</v>
      </c>
      <c r="J27" s="59">
        <v>49603</v>
      </c>
      <c r="K27" s="59">
        <v>114987</v>
      </c>
      <c r="L27" s="60">
        <v>186137</v>
      </c>
      <c r="M27" s="60">
        <v>186147</v>
      </c>
      <c r="N27" s="59">
        <v>487271</v>
      </c>
      <c r="O27" s="59"/>
      <c r="P27" s="60"/>
      <c r="Q27" s="60"/>
      <c r="R27" s="59"/>
      <c r="S27" s="59"/>
      <c r="T27" s="60"/>
      <c r="U27" s="60"/>
      <c r="V27" s="59"/>
      <c r="W27" s="59">
        <v>536874</v>
      </c>
      <c r="X27" s="60">
        <v>1199490</v>
      </c>
      <c r="Y27" s="59">
        <v>-662616</v>
      </c>
      <c r="Z27" s="61">
        <v>-55.24</v>
      </c>
      <c r="AA27" s="62">
        <v>2398980</v>
      </c>
    </row>
    <row r="28" spans="1:27" ht="13.5">
      <c r="A28" s="361" t="s">
        <v>241</v>
      </c>
      <c r="B28" s="147"/>
      <c r="C28" s="275"/>
      <c r="D28" s="341"/>
      <c r="E28" s="275">
        <v>774929</v>
      </c>
      <c r="F28" s="342">
        <v>774929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387465</v>
      </c>
      <c r="Y28" s="342">
        <v>-387465</v>
      </c>
      <c r="Z28" s="335">
        <v>-100</v>
      </c>
      <c r="AA28" s="273">
        <v>774929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95479257</v>
      </c>
      <c r="F40" s="345">
        <f t="shared" si="9"/>
        <v>95479257</v>
      </c>
      <c r="G40" s="345">
        <f t="shared" si="9"/>
        <v>369201</v>
      </c>
      <c r="H40" s="343">
        <f t="shared" si="9"/>
        <v>2055752</v>
      </c>
      <c r="I40" s="343">
        <f t="shared" si="9"/>
        <v>3265890</v>
      </c>
      <c r="J40" s="345">
        <f t="shared" si="9"/>
        <v>5690843</v>
      </c>
      <c r="K40" s="345">
        <f t="shared" si="9"/>
        <v>3506472</v>
      </c>
      <c r="L40" s="343">
        <f t="shared" si="9"/>
        <v>4924838</v>
      </c>
      <c r="M40" s="343">
        <f t="shared" si="9"/>
        <v>3245730</v>
      </c>
      <c r="N40" s="345">
        <f t="shared" si="9"/>
        <v>11677040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17367883</v>
      </c>
      <c r="X40" s="343">
        <f t="shared" si="9"/>
        <v>47739631</v>
      </c>
      <c r="Y40" s="345">
        <f t="shared" si="9"/>
        <v>-30371748</v>
      </c>
      <c r="Z40" s="336">
        <f>+IF(X40&lt;&gt;0,+(Y40/X40)*100,0)</f>
        <v>-63.61957008004524</v>
      </c>
      <c r="AA40" s="350">
        <f>SUM(AA41:AA49)</f>
        <v>95479257</v>
      </c>
    </row>
    <row r="41" spans="1:27" ht="13.5">
      <c r="A41" s="361" t="s">
        <v>247</v>
      </c>
      <c r="B41" s="142"/>
      <c r="C41" s="362"/>
      <c r="D41" s="363"/>
      <c r="E41" s="362">
        <v>52801913</v>
      </c>
      <c r="F41" s="364">
        <v>52801913</v>
      </c>
      <c r="G41" s="364">
        <v>83736</v>
      </c>
      <c r="H41" s="362">
        <v>1410761</v>
      </c>
      <c r="I41" s="362">
        <v>2173532</v>
      </c>
      <c r="J41" s="364">
        <v>3668029</v>
      </c>
      <c r="K41" s="364">
        <v>2421442</v>
      </c>
      <c r="L41" s="362">
        <v>3027064</v>
      </c>
      <c r="M41" s="362">
        <v>1720781</v>
      </c>
      <c r="N41" s="364">
        <v>7169287</v>
      </c>
      <c r="O41" s="364"/>
      <c r="P41" s="362"/>
      <c r="Q41" s="362"/>
      <c r="R41" s="364"/>
      <c r="S41" s="364"/>
      <c r="T41" s="362"/>
      <c r="U41" s="362"/>
      <c r="V41" s="364"/>
      <c r="W41" s="364">
        <v>10837316</v>
      </c>
      <c r="X41" s="362">
        <v>26400957</v>
      </c>
      <c r="Y41" s="364">
        <v>-15563641</v>
      </c>
      <c r="Z41" s="365">
        <v>-58.95</v>
      </c>
      <c r="AA41" s="366">
        <v>52801913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1914296</v>
      </c>
      <c r="F43" s="370">
        <v>1914296</v>
      </c>
      <c r="G43" s="370">
        <v>1047</v>
      </c>
      <c r="H43" s="305">
        <v>13218</v>
      </c>
      <c r="I43" s="305">
        <v>47549</v>
      </c>
      <c r="J43" s="370">
        <v>61814</v>
      </c>
      <c r="K43" s="370">
        <v>-100418</v>
      </c>
      <c r="L43" s="305">
        <v>66142</v>
      </c>
      <c r="M43" s="305">
        <v>67733</v>
      </c>
      <c r="N43" s="370">
        <v>33457</v>
      </c>
      <c r="O43" s="370"/>
      <c r="P43" s="305"/>
      <c r="Q43" s="305"/>
      <c r="R43" s="370"/>
      <c r="S43" s="370"/>
      <c r="T43" s="305"/>
      <c r="U43" s="305"/>
      <c r="V43" s="370"/>
      <c r="W43" s="370">
        <v>95271</v>
      </c>
      <c r="X43" s="305">
        <v>957148</v>
      </c>
      <c r="Y43" s="370">
        <v>-861877</v>
      </c>
      <c r="Z43" s="371">
        <v>-90.05</v>
      </c>
      <c r="AA43" s="303">
        <v>1914296</v>
      </c>
    </row>
    <row r="44" spans="1:27" ht="13.5">
      <c r="A44" s="361" t="s">
        <v>250</v>
      </c>
      <c r="B44" s="136"/>
      <c r="C44" s="60"/>
      <c r="D44" s="368"/>
      <c r="E44" s="54">
        <v>12932597</v>
      </c>
      <c r="F44" s="53">
        <v>12932597</v>
      </c>
      <c r="G44" s="53">
        <v>43503</v>
      </c>
      <c r="H44" s="54">
        <v>141041</v>
      </c>
      <c r="I44" s="54">
        <v>233363</v>
      </c>
      <c r="J44" s="53">
        <v>417907</v>
      </c>
      <c r="K44" s="53">
        <v>64371</v>
      </c>
      <c r="L44" s="54">
        <v>125095</v>
      </c>
      <c r="M44" s="54">
        <v>345031</v>
      </c>
      <c r="N44" s="53">
        <v>534497</v>
      </c>
      <c r="O44" s="53"/>
      <c r="P44" s="54"/>
      <c r="Q44" s="54"/>
      <c r="R44" s="53"/>
      <c r="S44" s="53"/>
      <c r="T44" s="54"/>
      <c r="U44" s="54"/>
      <c r="V44" s="53"/>
      <c r="W44" s="53">
        <v>952404</v>
      </c>
      <c r="X44" s="54">
        <v>6466299</v>
      </c>
      <c r="Y44" s="53">
        <v>-5513895</v>
      </c>
      <c r="Z44" s="94">
        <v>-85.27</v>
      </c>
      <c r="AA44" s="95">
        <v>12932597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689731</v>
      </c>
      <c r="F46" s="53">
        <v>689731</v>
      </c>
      <c r="G46" s="53">
        <v>26241</v>
      </c>
      <c r="H46" s="54">
        <v>17402</v>
      </c>
      <c r="I46" s="54"/>
      <c r="J46" s="53">
        <v>43643</v>
      </c>
      <c r="K46" s="53">
        <v>52294</v>
      </c>
      <c r="L46" s="54">
        <v>22661</v>
      </c>
      <c r="M46" s="54">
        <v>18650</v>
      </c>
      <c r="N46" s="53">
        <v>93605</v>
      </c>
      <c r="O46" s="53"/>
      <c r="P46" s="54"/>
      <c r="Q46" s="54"/>
      <c r="R46" s="53"/>
      <c r="S46" s="53"/>
      <c r="T46" s="54"/>
      <c r="U46" s="54"/>
      <c r="V46" s="53"/>
      <c r="W46" s="53">
        <v>137248</v>
      </c>
      <c r="X46" s="54">
        <v>344866</v>
      </c>
      <c r="Y46" s="53">
        <v>-207618</v>
      </c>
      <c r="Z46" s="94">
        <v>-60.2</v>
      </c>
      <c r="AA46" s="95">
        <v>689731</v>
      </c>
    </row>
    <row r="47" spans="1:27" ht="13.5">
      <c r="A47" s="361" t="s">
        <v>253</v>
      </c>
      <c r="B47" s="136"/>
      <c r="C47" s="60"/>
      <c r="D47" s="368"/>
      <c r="E47" s="54">
        <v>24625513</v>
      </c>
      <c r="F47" s="53">
        <v>24625513</v>
      </c>
      <c r="G47" s="53">
        <v>212196</v>
      </c>
      <c r="H47" s="54">
        <v>318565</v>
      </c>
      <c r="I47" s="54">
        <v>703653</v>
      </c>
      <c r="J47" s="53">
        <v>1234414</v>
      </c>
      <c r="K47" s="53">
        <v>1031168</v>
      </c>
      <c r="L47" s="54">
        <v>703938</v>
      </c>
      <c r="M47" s="54">
        <v>1056807</v>
      </c>
      <c r="N47" s="53">
        <v>2791913</v>
      </c>
      <c r="O47" s="53"/>
      <c r="P47" s="54"/>
      <c r="Q47" s="54"/>
      <c r="R47" s="53"/>
      <c r="S47" s="53"/>
      <c r="T47" s="54"/>
      <c r="U47" s="54"/>
      <c r="V47" s="53"/>
      <c r="W47" s="53">
        <v>4026327</v>
      </c>
      <c r="X47" s="54">
        <v>12312757</v>
      </c>
      <c r="Y47" s="53">
        <v>-8286430</v>
      </c>
      <c r="Z47" s="94">
        <v>-67.3</v>
      </c>
      <c r="AA47" s="95">
        <v>24625513</v>
      </c>
    </row>
    <row r="48" spans="1:27" ht="13.5">
      <c r="A48" s="361" t="s">
        <v>254</v>
      </c>
      <c r="B48" s="136"/>
      <c r="C48" s="60"/>
      <c r="D48" s="368"/>
      <c r="E48" s="54">
        <v>1454526</v>
      </c>
      <c r="F48" s="53">
        <v>1454526</v>
      </c>
      <c r="G48" s="53">
        <v>1501</v>
      </c>
      <c r="H48" s="54">
        <v>149295</v>
      </c>
      <c r="I48" s="54">
        <v>8753</v>
      </c>
      <c r="J48" s="53">
        <v>159549</v>
      </c>
      <c r="K48" s="53">
        <v>21365</v>
      </c>
      <c r="L48" s="54">
        <v>187191</v>
      </c>
      <c r="M48" s="54">
        <v>35845</v>
      </c>
      <c r="N48" s="53">
        <v>244401</v>
      </c>
      <c r="O48" s="53"/>
      <c r="P48" s="54"/>
      <c r="Q48" s="54"/>
      <c r="R48" s="53"/>
      <c r="S48" s="53"/>
      <c r="T48" s="54"/>
      <c r="U48" s="54"/>
      <c r="V48" s="53"/>
      <c r="W48" s="53">
        <v>403950</v>
      </c>
      <c r="X48" s="54">
        <v>727263</v>
      </c>
      <c r="Y48" s="53">
        <v>-323313</v>
      </c>
      <c r="Z48" s="94">
        <v>-44.46</v>
      </c>
      <c r="AA48" s="95">
        <v>1454526</v>
      </c>
    </row>
    <row r="49" spans="1:27" ht="13.5">
      <c r="A49" s="361" t="s">
        <v>93</v>
      </c>
      <c r="B49" s="136"/>
      <c r="C49" s="54"/>
      <c r="D49" s="368"/>
      <c r="E49" s="54">
        <v>1060681</v>
      </c>
      <c r="F49" s="53">
        <v>1060681</v>
      </c>
      <c r="G49" s="53">
        <v>977</v>
      </c>
      <c r="H49" s="54">
        <v>5470</v>
      </c>
      <c r="I49" s="54">
        <v>99040</v>
      </c>
      <c r="J49" s="53">
        <v>105487</v>
      </c>
      <c r="K49" s="53">
        <v>16250</v>
      </c>
      <c r="L49" s="54">
        <v>792747</v>
      </c>
      <c r="M49" s="54">
        <v>883</v>
      </c>
      <c r="N49" s="53">
        <v>809880</v>
      </c>
      <c r="O49" s="53"/>
      <c r="P49" s="54"/>
      <c r="Q49" s="54"/>
      <c r="R49" s="53"/>
      <c r="S49" s="53"/>
      <c r="T49" s="54"/>
      <c r="U49" s="54"/>
      <c r="V49" s="53"/>
      <c r="W49" s="53">
        <v>915367</v>
      </c>
      <c r="X49" s="54">
        <v>530341</v>
      </c>
      <c r="Y49" s="53">
        <v>385026</v>
      </c>
      <c r="Z49" s="94">
        <v>72.6</v>
      </c>
      <c r="AA49" s="95">
        <v>1060681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309899883</v>
      </c>
      <c r="F60" s="264">
        <f t="shared" si="14"/>
        <v>309899883</v>
      </c>
      <c r="G60" s="264">
        <f t="shared" si="14"/>
        <v>3005718</v>
      </c>
      <c r="H60" s="219">
        <f t="shared" si="14"/>
        <v>12022850</v>
      </c>
      <c r="I60" s="219">
        <f t="shared" si="14"/>
        <v>15797932</v>
      </c>
      <c r="J60" s="264">
        <f t="shared" si="14"/>
        <v>30826500</v>
      </c>
      <c r="K60" s="264">
        <f t="shared" si="14"/>
        <v>28255960</v>
      </c>
      <c r="L60" s="219">
        <f t="shared" si="14"/>
        <v>20866439</v>
      </c>
      <c r="M60" s="219">
        <f t="shared" si="14"/>
        <v>22159276</v>
      </c>
      <c r="N60" s="264">
        <f t="shared" si="14"/>
        <v>71281675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102108175</v>
      </c>
      <c r="X60" s="219">
        <f t="shared" si="14"/>
        <v>154949948</v>
      </c>
      <c r="Y60" s="264">
        <f t="shared" si="14"/>
        <v>-52841773</v>
      </c>
      <c r="Z60" s="337">
        <f>+IF(X60&lt;&gt;0,+(Y60/X60)*100,0)</f>
        <v>-34.10247869202254</v>
      </c>
      <c r="AA60" s="232">
        <f>+AA57+AA54+AA51+AA40+AA37+AA34+AA22+AA5</f>
        <v>309899883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2598325028</v>
      </c>
      <c r="F5" s="100">
        <f t="shared" si="0"/>
        <v>2598325028</v>
      </c>
      <c r="G5" s="100">
        <f t="shared" si="0"/>
        <v>270842379</v>
      </c>
      <c r="H5" s="100">
        <f t="shared" si="0"/>
        <v>206496106</v>
      </c>
      <c r="I5" s="100">
        <f t="shared" si="0"/>
        <v>131954623</v>
      </c>
      <c r="J5" s="100">
        <f t="shared" si="0"/>
        <v>609293108</v>
      </c>
      <c r="K5" s="100">
        <f t="shared" si="0"/>
        <v>115122769</v>
      </c>
      <c r="L5" s="100">
        <f t="shared" si="0"/>
        <v>229631585</v>
      </c>
      <c r="M5" s="100">
        <f t="shared" si="0"/>
        <v>246774472</v>
      </c>
      <c r="N5" s="100">
        <f t="shared" si="0"/>
        <v>591528826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1200821934</v>
      </c>
      <c r="X5" s="100">
        <f t="shared" si="0"/>
        <v>1299162515</v>
      </c>
      <c r="Y5" s="100">
        <f t="shared" si="0"/>
        <v>-98340581</v>
      </c>
      <c r="Z5" s="137">
        <f>+IF(X5&lt;&gt;0,+(Y5/X5)*100,0)</f>
        <v>-7.569536517915928</v>
      </c>
      <c r="AA5" s="153">
        <f>SUM(AA6:AA8)</f>
        <v>2598325028</v>
      </c>
    </row>
    <row r="6" spans="1:27" ht="13.5">
      <c r="A6" s="138" t="s">
        <v>75</v>
      </c>
      <c r="B6" s="136"/>
      <c r="C6" s="155"/>
      <c r="D6" s="155"/>
      <c r="E6" s="156">
        <v>1552772</v>
      </c>
      <c r="F6" s="60">
        <v>1552772</v>
      </c>
      <c r="G6" s="60"/>
      <c r="H6" s="60"/>
      <c r="I6" s="60"/>
      <c r="J6" s="60"/>
      <c r="K6" s="60">
        <v>877193</v>
      </c>
      <c r="L6" s="60"/>
      <c r="M6" s="60"/>
      <c r="N6" s="60">
        <v>877193</v>
      </c>
      <c r="O6" s="60"/>
      <c r="P6" s="60"/>
      <c r="Q6" s="60"/>
      <c r="R6" s="60"/>
      <c r="S6" s="60"/>
      <c r="T6" s="60"/>
      <c r="U6" s="60"/>
      <c r="V6" s="60"/>
      <c r="W6" s="60">
        <v>877193</v>
      </c>
      <c r="X6" s="60">
        <v>776386</v>
      </c>
      <c r="Y6" s="60">
        <v>100807</v>
      </c>
      <c r="Z6" s="140">
        <v>12.98</v>
      </c>
      <c r="AA6" s="155">
        <v>1552772</v>
      </c>
    </row>
    <row r="7" spans="1:27" ht="13.5">
      <c r="A7" s="138" t="s">
        <v>76</v>
      </c>
      <c r="B7" s="136"/>
      <c r="C7" s="157"/>
      <c r="D7" s="157"/>
      <c r="E7" s="158">
        <v>2424788025</v>
      </c>
      <c r="F7" s="159">
        <v>2424788025</v>
      </c>
      <c r="G7" s="159">
        <v>269775327</v>
      </c>
      <c r="H7" s="159">
        <v>204972990</v>
      </c>
      <c r="I7" s="159">
        <v>132720933</v>
      </c>
      <c r="J7" s="159">
        <v>607469250</v>
      </c>
      <c r="K7" s="159">
        <v>113310441</v>
      </c>
      <c r="L7" s="159">
        <v>228818640</v>
      </c>
      <c r="M7" s="159">
        <v>246185727</v>
      </c>
      <c r="N7" s="159">
        <v>588314808</v>
      </c>
      <c r="O7" s="159"/>
      <c r="P7" s="159"/>
      <c r="Q7" s="159"/>
      <c r="R7" s="159"/>
      <c r="S7" s="159"/>
      <c r="T7" s="159"/>
      <c r="U7" s="159"/>
      <c r="V7" s="159"/>
      <c r="W7" s="159">
        <v>1195784058</v>
      </c>
      <c r="X7" s="159">
        <v>1212394013</v>
      </c>
      <c r="Y7" s="159">
        <v>-16609955</v>
      </c>
      <c r="Z7" s="141">
        <v>-1.37</v>
      </c>
      <c r="AA7" s="157">
        <v>2424788025</v>
      </c>
    </row>
    <row r="8" spans="1:27" ht="13.5">
      <c r="A8" s="138" t="s">
        <v>77</v>
      </c>
      <c r="B8" s="136"/>
      <c r="C8" s="155"/>
      <c r="D8" s="155"/>
      <c r="E8" s="156">
        <v>171984231</v>
      </c>
      <c r="F8" s="60">
        <v>171984231</v>
      </c>
      <c r="G8" s="60">
        <v>1067052</v>
      </c>
      <c r="H8" s="60">
        <v>1523116</v>
      </c>
      <c r="I8" s="60">
        <v>-766310</v>
      </c>
      <c r="J8" s="60">
        <v>1823858</v>
      </c>
      <c r="K8" s="60">
        <v>935135</v>
      </c>
      <c r="L8" s="60">
        <v>812945</v>
      </c>
      <c r="M8" s="60">
        <v>588745</v>
      </c>
      <c r="N8" s="60">
        <v>2336825</v>
      </c>
      <c r="O8" s="60"/>
      <c r="P8" s="60"/>
      <c r="Q8" s="60"/>
      <c r="R8" s="60"/>
      <c r="S8" s="60"/>
      <c r="T8" s="60"/>
      <c r="U8" s="60"/>
      <c r="V8" s="60"/>
      <c r="W8" s="60">
        <v>4160683</v>
      </c>
      <c r="X8" s="60">
        <v>85992116</v>
      </c>
      <c r="Y8" s="60">
        <v>-81831433</v>
      </c>
      <c r="Z8" s="140">
        <v>-95.16</v>
      </c>
      <c r="AA8" s="155">
        <v>171984231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40697415</v>
      </c>
      <c r="F9" s="100">
        <f t="shared" si="1"/>
        <v>40697415</v>
      </c>
      <c r="G9" s="100">
        <f t="shared" si="1"/>
        <v>1441973</v>
      </c>
      <c r="H9" s="100">
        <f t="shared" si="1"/>
        <v>1248637</v>
      </c>
      <c r="I9" s="100">
        <f t="shared" si="1"/>
        <v>1602399</v>
      </c>
      <c r="J9" s="100">
        <f t="shared" si="1"/>
        <v>4293009</v>
      </c>
      <c r="K9" s="100">
        <f t="shared" si="1"/>
        <v>1890370</v>
      </c>
      <c r="L9" s="100">
        <f t="shared" si="1"/>
        <v>1965830</v>
      </c>
      <c r="M9" s="100">
        <f t="shared" si="1"/>
        <v>2508642</v>
      </c>
      <c r="N9" s="100">
        <f t="shared" si="1"/>
        <v>6364842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10657851</v>
      </c>
      <c r="X9" s="100">
        <f t="shared" si="1"/>
        <v>20348708</v>
      </c>
      <c r="Y9" s="100">
        <f t="shared" si="1"/>
        <v>-9690857</v>
      </c>
      <c r="Z9" s="137">
        <f>+IF(X9&lt;&gt;0,+(Y9/X9)*100,0)</f>
        <v>-47.62394251271383</v>
      </c>
      <c r="AA9" s="153">
        <f>SUM(AA10:AA14)</f>
        <v>40697415</v>
      </c>
    </row>
    <row r="10" spans="1:27" ht="13.5">
      <c r="A10" s="138" t="s">
        <v>79</v>
      </c>
      <c r="B10" s="136"/>
      <c r="C10" s="155"/>
      <c r="D10" s="155"/>
      <c r="E10" s="156">
        <v>5070778</v>
      </c>
      <c r="F10" s="60">
        <v>5070778</v>
      </c>
      <c r="G10" s="60">
        <v>434704</v>
      </c>
      <c r="H10" s="60">
        <v>363521</v>
      </c>
      <c r="I10" s="60">
        <v>469849</v>
      </c>
      <c r="J10" s="60">
        <v>1268074</v>
      </c>
      <c r="K10" s="60">
        <v>481533</v>
      </c>
      <c r="L10" s="60">
        <v>337137</v>
      </c>
      <c r="M10" s="60">
        <v>462552</v>
      </c>
      <c r="N10" s="60">
        <v>1281222</v>
      </c>
      <c r="O10" s="60"/>
      <c r="P10" s="60"/>
      <c r="Q10" s="60"/>
      <c r="R10" s="60"/>
      <c r="S10" s="60"/>
      <c r="T10" s="60"/>
      <c r="U10" s="60"/>
      <c r="V10" s="60"/>
      <c r="W10" s="60">
        <v>2549296</v>
      </c>
      <c r="X10" s="60">
        <v>2535389</v>
      </c>
      <c r="Y10" s="60">
        <v>13907</v>
      </c>
      <c r="Z10" s="140">
        <v>0.55</v>
      </c>
      <c r="AA10" s="155">
        <v>5070778</v>
      </c>
    </row>
    <row r="11" spans="1:27" ht="13.5">
      <c r="A11" s="138" t="s">
        <v>80</v>
      </c>
      <c r="B11" s="136"/>
      <c r="C11" s="155"/>
      <c r="D11" s="155"/>
      <c r="E11" s="156">
        <v>583706</v>
      </c>
      <c r="F11" s="60">
        <v>583706</v>
      </c>
      <c r="G11" s="60">
        <v>48758</v>
      </c>
      <c r="H11" s="60">
        <v>46827</v>
      </c>
      <c r="I11" s="60">
        <v>47830</v>
      </c>
      <c r="J11" s="60">
        <v>143415</v>
      </c>
      <c r="K11" s="60">
        <v>54917</v>
      </c>
      <c r="L11" s="60">
        <v>54917</v>
      </c>
      <c r="M11" s="60">
        <v>111147</v>
      </c>
      <c r="N11" s="60">
        <v>220981</v>
      </c>
      <c r="O11" s="60"/>
      <c r="P11" s="60"/>
      <c r="Q11" s="60"/>
      <c r="R11" s="60"/>
      <c r="S11" s="60"/>
      <c r="T11" s="60"/>
      <c r="U11" s="60"/>
      <c r="V11" s="60"/>
      <c r="W11" s="60">
        <v>364396</v>
      </c>
      <c r="X11" s="60">
        <v>291853</v>
      </c>
      <c r="Y11" s="60">
        <v>72543</v>
      </c>
      <c r="Z11" s="140">
        <v>24.86</v>
      </c>
      <c r="AA11" s="155">
        <v>583706</v>
      </c>
    </row>
    <row r="12" spans="1:27" ht="13.5">
      <c r="A12" s="138" t="s">
        <v>81</v>
      </c>
      <c r="B12" s="136"/>
      <c r="C12" s="155"/>
      <c r="D12" s="155"/>
      <c r="E12" s="156">
        <v>19732403</v>
      </c>
      <c r="F12" s="60">
        <v>19732403</v>
      </c>
      <c r="G12" s="60">
        <v>496053</v>
      </c>
      <c r="H12" s="60">
        <v>378054</v>
      </c>
      <c r="I12" s="60">
        <v>622548</v>
      </c>
      <c r="J12" s="60">
        <v>1496655</v>
      </c>
      <c r="K12" s="60">
        <v>880432</v>
      </c>
      <c r="L12" s="60">
        <v>1090949</v>
      </c>
      <c r="M12" s="60">
        <v>1458704</v>
      </c>
      <c r="N12" s="60">
        <v>3430085</v>
      </c>
      <c r="O12" s="60"/>
      <c r="P12" s="60"/>
      <c r="Q12" s="60"/>
      <c r="R12" s="60"/>
      <c r="S12" s="60"/>
      <c r="T12" s="60"/>
      <c r="U12" s="60"/>
      <c r="V12" s="60"/>
      <c r="W12" s="60">
        <v>4926740</v>
      </c>
      <c r="X12" s="60">
        <v>9866202</v>
      </c>
      <c r="Y12" s="60">
        <v>-4939462</v>
      </c>
      <c r="Z12" s="140">
        <v>-50.06</v>
      </c>
      <c r="AA12" s="155">
        <v>19732403</v>
      </c>
    </row>
    <row r="13" spans="1:27" ht="13.5">
      <c r="A13" s="138" t="s">
        <v>82</v>
      </c>
      <c r="B13" s="136"/>
      <c r="C13" s="155"/>
      <c r="D13" s="155"/>
      <c r="E13" s="156">
        <v>14972254</v>
      </c>
      <c r="F13" s="60">
        <v>14972254</v>
      </c>
      <c r="G13" s="60">
        <v>462458</v>
      </c>
      <c r="H13" s="60">
        <v>460235</v>
      </c>
      <c r="I13" s="60">
        <v>462172</v>
      </c>
      <c r="J13" s="60">
        <v>1384865</v>
      </c>
      <c r="K13" s="60">
        <v>469694</v>
      </c>
      <c r="L13" s="60">
        <v>482309</v>
      </c>
      <c r="M13" s="60">
        <v>476239</v>
      </c>
      <c r="N13" s="60">
        <v>1428242</v>
      </c>
      <c r="O13" s="60"/>
      <c r="P13" s="60"/>
      <c r="Q13" s="60"/>
      <c r="R13" s="60"/>
      <c r="S13" s="60"/>
      <c r="T13" s="60"/>
      <c r="U13" s="60"/>
      <c r="V13" s="60"/>
      <c r="W13" s="60">
        <v>2813107</v>
      </c>
      <c r="X13" s="60">
        <v>7486127</v>
      </c>
      <c r="Y13" s="60">
        <v>-4673020</v>
      </c>
      <c r="Z13" s="140">
        <v>-62.42</v>
      </c>
      <c r="AA13" s="155">
        <v>14972254</v>
      </c>
    </row>
    <row r="14" spans="1:27" ht="13.5">
      <c r="A14" s="138" t="s">
        <v>83</v>
      </c>
      <c r="B14" s="136"/>
      <c r="C14" s="157"/>
      <c r="D14" s="157"/>
      <c r="E14" s="158">
        <v>338274</v>
      </c>
      <c r="F14" s="159">
        <v>338274</v>
      </c>
      <c r="G14" s="159"/>
      <c r="H14" s="159"/>
      <c r="I14" s="159"/>
      <c r="J14" s="159"/>
      <c r="K14" s="159">
        <v>3794</v>
      </c>
      <c r="L14" s="159">
        <v>518</v>
      </c>
      <c r="M14" s="159"/>
      <c r="N14" s="159">
        <v>4312</v>
      </c>
      <c r="O14" s="159"/>
      <c r="P14" s="159"/>
      <c r="Q14" s="159"/>
      <c r="R14" s="159"/>
      <c r="S14" s="159"/>
      <c r="T14" s="159"/>
      <c r="U14" s="159"/>
      <c r="V14" s="159"/>
      <c r="W14" s="159">
        <v>4312</v>
      </c>
      <c r="X14" s="159">
        <v>169137</v>
      </c>
      <c r="Y14" s="159">
        <v>-164825</v>
      </c>
      <c r="Z14" s="141">
        <v>-97.45</v>
      </c>
      <c r="AA14" s="157">
        <v>338274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8275425</v>
      </c>
      <c r="F15" s="100">
        <f t="shared" si="2"/>
        <v>8275425</v>
      </c>
      <c r="G15" s="100">
        <f t="shared" si="2"/>
        <v>672248</v>
      </c>
      <c r="H15" s="100">
        <f t="shared" si="2"/>
        <v>418071</v>
      </c>
      <c r="I15" s="100">
        <f t="shared" si="2"/>
        <v>629184</v>
      </c>
      <c r="J15" s="100">
        <f t="shared" si="2"/>
        <v>1719503</v>
      </c>
      <c r="K15" s="100">
        <f t="shared" si="2"/>
        <v>496066</v>
      </c>
      <c r="L15" s="100">
        <f t="shared" si="2"/>
        <v>726830</v>
      </c>
      <c r="M15" s="100">
        <f t="shared" si="2"/>
        <v>480834</v>
      </c>
      <c r="N15" s="100">
        <f t="shared" si="2"/>
        <v>1703730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3423233</v>
      </c>
      <c r="X15" s="100">
        <f t="shared" si="2"/>
        <v>4137713</v>
      </c>
      <c r="Y15" s="100">
        <f t="shared" si="2"/>
        <v>-714480</v>
      </c>
      <c r="Z15" s="137">
        <f>+IF(X15&lt;&gt;0,+(Y15/X15)*100,0)</f>
        <v>-17.267509853873385</v>
      </c>
      <c r="AA15" s="153">
        <f>SUM(AA16:AA18)</f>
        <v>8275425</v>
      </c>
    </row>
    <row r="16" spans="1:27" ht="13.5">
      <c r="A16" s="138" t="s">
        <v>85</v>
      </c>
      <c r="B16" s="136"/>
      <c r="C16" s="155"/>
      <c r="D16" s="155"/>
      <c r="E16" s="156">
        <v>5910368</v>
      </c>
      <c r="F16" s="60">
        <v>5910368</v>
      </c>
      <c r="G16" s="60">
        <v>609150</v>
      </c>
      <c r="H16" s="60">
        <v>360387</v>
      </c>
      <c r="I16" s="60">
        <v>573586</v>
      </c>
      <c r="J16" s="60">
        <v>1543123</v>
      </c>
      <c r="K16" s="60">
        <v>424578</v>
      </c>
      <c r="L16" s="60">
        <v>632440</v>
      </c>
      <c r="M16" s="60">
        <v>433958</v>
      </c>
      <c r="N16" s="60">
        <v>1490976</v>
      </c>
      <c r="O16" s="60"/>
      <c r="P16" s="60"/>
      <c r="Q16" s="60"/>
      <c r="R16" s="60"/>
      <c r="S16" s="60"/>
      <c r="T16" s="60"/>
      <c r="U16" s="60"/>
      <c r="V16" s="60"/>
      <c r="W16" s="60">
        <v>3034099</v>
      </c>
      <c r="X16" s="60">
        <v>2955184</v>
      </c>
      <c r="Y16" s="60">
        <v>78915</v>
      </c>
      <c r="Z16" s="140">
        <v>2.67</v>
      </c>
      <c r="AA16" s="155">
        <v>5910368</v>
      </c>
    </row>
    <row r="17" spans="1:27" ht="13.5">
      <c r="A17" s="138" t="s">
        <v>86</v>
      </c>
      <c r="B17" s="136"/>
      <c r="C17" s="155"/>
      <c r="D17" s="155"/>
      <c r="E17" s="156">
        <v>2172062</v>
      </c>
      <c r="F17" s="60">
        <v>2172062</v>
      </c>
      <c r="G17" s="60">
        <v>54713</v>
      </c>
      <c r="H17" s="60">
        <v>50662</v>
      </c>
      <c r="I17" s="60">
        <v>48249</v>
      </c>
      <c r="J17" s="60">
        <v>153624</v>
      </c>
      <c r="K17" s="60">
        <v>49834</v>
      </c>
      <c r="L17" s="60">
        <v>84991</v>
      </c>
      <c r="M17" s="60">
        <v>42399</v>
      </c>
      <c r="N17" s="60">
        <v>177224</v>
      </c>
      <c r="O17" s="60"/>
      <c r="P17" s="60"/>
      <c r="Q17" s="60"/>
      <c r="R17" s="60"/>
      <c r="S17" s="60"/>
      <c r="T17" s="60"/>
      <c r="U17" s="60"/>
      <c r="V17" s="60"/>
      <c r="W17" s="60">
        <v>330848</v>
      </c>
      <c r="X17" s="60">
        <v>1086031</v>
      </c>
      <c r="Y17" s="60">
        <v>-755183</v>
      </c>
      <c r="Z17" s="140">
        <v>-69.54</v>
      </c>
      <c r="AA17" s="155">
        <v>2172062</v>
      </c>
    </row>
    <row r="18" spans="1:27" ht="13.5">
      <c r="A18" s="138" t="s">
        <v>87</v>
      </c>
      <c r="B18" s="136"/>
      <c r="C18" s="155"/>
      <c r="D18" s="155"/>
      <c r="E18" s="156">
        <v>192995</v>
      </c>
      <c r="F18" s="60">
        <v>192995</v>
      </c>
      <c r="G18" s="60">
        <v>8385</v>
      </c>
      <c r="H18" s="60">
        <v>7022</v>
      </c>
      <c r="I18" s="60">
        <v>7349</v>
      </c>
      <c r="J18" s="60">
        <v>22756</v>
      </c>
      <c r="K18" s="60">
        <v>21654</v>
      </c>
      <c r="L18" s="60">
        <v>9399</v>
      </c>
      <c r="M18" s="60">
        <v>4477</v>
      </c>
      <c r="N18" s="60">
        <v>35530</v>
      </c>
      <c r="O18" s="60"/>
      <c r="P18" s="60"/>
      <c r="Q18" s="60"/>
      <c r="R18" s="60"/>
      <c r="S18" s="60"/>
      <c r="T18" s="60"/>
      <c r="U18" s="60"/>
      <c r="V18" s="60"/>
      <c r="W18" s="60">
        <v>58286</v>
      </c>
      <c r="X18" s="60">
        <v>96498</v>
      </c>
      <c r="Y18" s="60">
        <v>-38212</v>
      </c>
      <c r="Z18" s="140">
        <v>-39.6</v>
      </c>
      <c r="AA18" s="155">
        <v>192995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3526949234</v>
      </c>
      <c r="F19" s="100">
        <f t="shared" si="3"/>
        <v>3526949234</v>
      </c>
      <c r="G19" s="100">
        <f t="shared" si="3"/>
        <v>367184480</v>
      </c>
      <c r="H19" s="100">
        <f t="shared" si="3"/>
        <v>288240568</v>
      </c>
      <c r="I19" s="100">
        <f t="shared" si="3"/>
        <v>268788299</v>
      </c>
      <c r="J19" s="100">
        <f t="shared" si="3"/>
        <v>924213347</v>
      </c>
      <c r="K19" s="100">
        <f t="shared" si="3"/>
        <v>249457179</v>
      </c>
      <c r="L19" s="100">
        <f t="shared" si="3"/>
        <v>327991102</v>
      </c>
      <c r="M19" s="100">
        <f t="shared" si="3"/>
        <v>250827751</v>
      </c>
      <c r="N19" s="100">
        <f t="shared" si="3"/>
        <v>828276032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1752489379</v>
      </c>
      <c r="X19" s="100">
        <f t="shared" si="3"/>
        <v>1763474618</v>
      </c>
      <c r="Y19" s="100">
        <f t="shared" si="3"/>
        <v>-10985239</v>
      </c>
      <c r="Z19" s="137">
        <f>+IF(X19&lt;&gt;0,+(Y19/X19)*100,0)</f>
        <v>-0.6229315062361731</v>
      </c>
      <c r="AA19" s="153">
        <f>SUM(AA20:AA23)</f>
        <v>3526949234</v>
      </c>
    </row>
    <row r="20" spans="1:27" ht="13.5">
      <c r="A20" s="138" t="s">
        <v>89</v>
      </c>
      <c r="B20" s="136"/>
      <c r="C20" s="155"/>
      <c r="D20" s="155"/>
      <c r="E20" s="156">
        <v>2454612917</v>
      </c>
      <c r="F20" s="60">
        <v>2454612917</v>
      </c>
      <c r="G20" s="60">
        <v>200795591</v>
      </c>
      <c r="H20" s="60">
        <v>217118494</v>
      </c>
      <c r="I20" s="60">
        <v>194553632</v>
      </c>
      <c r="J20" s="60">
        <v>612467717</v>
      </c>
      <c r="K20" s="60">
        <v>175697884</v>
      </c>
      <c r="L20" s="60">
        <v>165212620</v>
      </c>
      <c r="M20" s="60">
        <v>169748926</v>
      </c>
      <c r="N20" s="60">
        <v>510659430</v>
      </c>
      <c r="O20" s="60"/>
      <c r="P20" s="60"/>
      <c r="Q20" s="60"/>
      <c r="R20" s="60"/>
      <c r="S20" s="60"/>
      <c r="T20" s="60"/>
      <c r="U20" s="60"/>
      <c r="V20" s="60"/>
      <c r="W20" s="60">
        <v>1123127147</v>
      </c>
      <c r="X20" s="60">
        <v>1227306459</v>
      </c>
      <c r="Y20" s="60">
        <v>-104179312</v>
      </c>
      <c r="Z20" s="140">
        <v>-8.49</v>
      </c>
      <c r="AA20" s="155">
        <v>2454612917</v>
      </c>
    </row>
    <row r="21" spans="1:27" ht="13.5">
      <c r="A21" s="138" t="s">
        <v>90</v>
      </c>
      <c r="B21" s="136"/>
      <c r="C21" s="155"/>
      <c r="D21" s="155"/>
      <c r="E21" s="156">
        <v>668128541</v>
      </c>
      <c r="F21" s="60">
        <v>668128541</v>
      </c>
      <c r="G21" s="60">
        <v>71981780</v>
      </c>
      <c r="H21" s="60">
        <v>44059198</v>
      </c>
      <c r="I21" s="60">
        <v>47853281</v>
      </c>
      <c r="J21" s="60">
        <v>163894259</v>
      </c>
      <c r="K21" s="60">
        <v>48126155</v>
      </c>
      <c r="L21" s="60">
        <v>86261808</v>
      </c>
      <c r="M21" s="60">
        <v>53076804</v>
      </c>
      <c r="N21" s="60">
        <v>187464767</v>
      </c>
      <c r="O21" s="60"/>
      <c r="P21" s="60"/>
      <c r="Q21" s="60"/>
      <c r="R21" s="60"/>
      <c r="S21" s="60"/>
      <c r="T21" s="60"/>
      <c r="U21" s="60"/>
      <c r="V21" s="60"/>
      <c r="W21" s="60">
        <v>351359026</v>
      </c>
      <c r="X21" s="60">
        <v>334064271</v>
      </c>
      <c r="Y21" s="60">
        <v>17294755</v>
      </c>
      <c r="Z21" s="140">
        <v>5.18</v>
      </c>
      <c r="AA21" s="155">
        <v>668128541</v>
      </c>
    </row>
    <row r="22" spans="1:27" ht="13.5">
      <c r="A22" s="138" t="s">
        <v>91</v>
      </c>
      <c r="B22" s="136"/>
      <c r="C22" s="157"/>
      <c r="D22" s="157"/>
      <c r="E22" s="158">
        <v>213496202</v>
      </c>
      <c r="F22" s="159">
        <v>213496202</v>
      </c>
      <c r="G22" s="159">
        <v>45912334</v>
      </c>
      <c r="H22" s="159">
        <v>17453561</v>
      </c>
      <c r="I22" s="159">
        <v>16953168</v>
      </c>
      <c r="J22" s="159">
        <v>80319063</v>
      </c>
      <c r="K22" s="159">
        <v>16181113</v>
      </c>
      <c r="L22" s="159">
        <v>38540315</v>
      </c>
      <c r="M22" s="159">
        <v>18613477</v>
      </c>
      <c r="N22" s="159">
        <v>73334905</v>
      </c>
      <c r="O22" s="159"/>
      <c r="P22" s="159"/>
      <c r="Q22" s="159"/>
      <c r="R22" s="159"/>
      <c r="S22" s="159"/>
      <c r="T22" s="159"/>
      <c r="U22" s="159"/>
      <c r="V22" s="159"/>
      <c r="W22" s="159">
        <v>153653968</v>
      </c>
      <c r="X22" s="159">
        <v>106748101</v>
      </c>
      <c r="Y22" s="159">
        <v>46905867</v>
      </c>
      <c r="Z22" s="141">
        <v>43.94</v>
      </c>
      <c r="AA22" s="157">
        <v>213496202</v>
      </c>
    </row>
    <row r="23" spans="1:27" ht="13.5">
      <c r="A23" s="138" t="s">
        <v>92</v>
      </c>
      <c r="B23" s="136"/>
      <c r="C23" s="155"/>
      <c r="D23" s="155"/>
      <c r="E23" s="156">
        <v>190711574</v>
      </c>
      <c r="F23" s="60">
        <v>190711574</v>
      </c>
      <c r="G23" s="60">
        <v>48494775</v>
      </c>
      <c r="H23" s="60">
        <v>9609315</v>
      </c>
      <c r="I23" s="60">
        <v>9428218</v>
      </c>
      <c r="J23" s="60">
        <v>67532308</v>
      </c>
      <c r="K23" s="60">
        <v>9452027</v>
      </c>
      <c r="L23" s="60">
        <v>37976359</v>
      </c>
      <c r="M23" s="60">
        <v>9388544</v>
      </c>
      <c r="N23" s="60">
        <v>56816930</v>
      </c>
      <c r="O23" s="60"/>
      <c r="P23" s="60"/>
      <c r="Q23" s="60"/>
      <c r="R23" s="60"/>
      <c r="S23" s="60"/>
      <c r="T23" s="60"/>
      <c r="U23" s="60"/>
      <c r="V23" s="60"/>
      <c r="W23" s="60">
        <v>124349238</v>
      </c>
      <c r="X23" s="60">
        <v>95355787</v>
      </c>
      <c r="Y23" s="60">
        <v>28993451</v>
      </c>
      <c r="Z23" s="140">
        <v>30.41</v>
      </c>
      <c r="AA23" s="155">
        <v>190711574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19515750</v>
      </c>
      <c r="F24" s="100">
        <v>19515750</v>
      </c>
      <c r="G24" s="100">
        <v>1689716</v>
      </c>
      <c r="H24" s="100">
        <v>1583110</v>
      </c>
      <c r="I24" s="100">
        <v>1710521</v>
      </c>
      <c r="J24" s="100">
        <v>4983347</v>
      </c>
      <c r="K24" s="100">
        <v>1996189</v>
      </c>
      <c r="L24" s="100">
        <v>1872791</v>
      </c>
      <c r="M24" s="100">
        <v>37471</v>
      </c>
      <c r="N24" s="100">
        <v>3906451</v>
      </c>
      <c r="O24" s="100"/>
      <c r="P24" s="100"/>
      <c r="Q24" s="100"/>
      <c r="R24" s="100"/>
      <c r="S24" s="100"/>
      <c r="T24" s="100"/>
      <c r="U24" s="100"/>
      <c r="V24" s="100"/>
      <c r="W24" s="100">
        <v>8889798</v>
      </c>
      <c r="X24" s="100">
        <v>9757875</v>
      </c>
      <c r="Y24" s="100">
        <v>-868077</v>
      </c>
      <c r="Z24" s="137">
        <v>-8.9</v>
      </c>
      <c r="AA24" s="153">
        <v>19515750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6193762852</v>
      </c>
      <c r="F25" s="73">
        <f t="shared" si="4"/>
        <v>6193762852</v>
      </c>
      <c r="G25" s="73">
        <f t="shared" si="4"/>
        <v>641830796</v>
      </c>
      <c r="H25" s="73">
        <f t="shared" si="4"/>
        <v>497986492</v>
      </c>
      <c r="I25" s="73">
        <f t="shared" si="4"/>
        <v>404685026</v>
      </c>
      <c r="J25" s="73">
        <f t="shared" si="4"/>
        <v>1544502314</v>
      </c>
      <c r="K25" s="73">
        <f t="shared" si="4"/>
        <v>368962573</v>
      </c>
      <c r="L25" s="73">
        <f t="shared" si="4"/>
        <v>562188138</v>
      </c>
      <c r="M25" s="73">
        <f t="shared" si="4"/>
        <v>500629170</v>
      </c>
      <c r="N25" s="73">
        <f t="shared" si="4"/>
        <v>1431779881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2976282195</v>
      </c>
      <c r="X25" s="73">
        <f t="shared" si="4"/>
        <v>3096881429</v>
      </c>
      <c r="Y25" s="73">
        <f t="shared" si="4"/>
        <v>-120599234</v>
      </c>
      <c r="Z25" s="170">
        <f>+IF(X25&lt;&gt;0,+(Y25/X25)*100,0)</f>
        <v>-3.8942154152457222</v>
      </c>
      <c r="AA25" s="168">
        <f>+AA5+AA9+AA15+AA19+AA24</f>
        <v>6193762852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1293073319</v>
      </c>
      <c r="F28" s="100">
        <f t="shared" si="5"/>
        <v>1293073319</v>
      </c>
      <c r="G28" s="100">
        <f t="shared" si="5"/>
        <v>65686705</v>
      </c>
      <c r="H28" s="100">
        <f t="shared" si="5"/>
        <v>70446884</v>
      </c>
      <c r="I28" s="100">
        <f t="shared" si="5"/>
        <v>66519084</v>
      </c>
      <c r="J28" s="100">
        <f t="shared" si="5"/>
        <v>202652673</v>
      </c>
      <c r="K28" s="100">
        <f t="shared" si="5"/>
        <v>68884489</v>
      </c>
      <c r="L28" s="100">
        <f t="shared" si="5"/>
        <v>92117266</v>
      </c>
      <c r="M28" s="100">
        <f t="shared" si="5"/>
        <v>150553175</v>
      </c>
      <c r="N28" s="100">
        <f t="shared" si="5"/>
        <v>311554930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514207603</v>
      </c>
      <c r="X28" s="100">
        <f t="shared" si="5"/>
        <v>646536661</v>
      </c>
      <c r="Y28" s="100">
        <f t="shared" si="5"/>
        <v>-132329058</v>
      </c>
      <c r="Z28" s="137">
        <f>+IF(X28&lt;&gt;0,+(Y28/X28)*100,0)</f>
        <v>-20.467371145717596</v>
      </c>
      <c r="AA28" s="153">
        <f>SUM(AA29:AA31)</f>
        <v>1293073319</v>
      </c>
    </row>
    <row r="29" spans="1:27" ht="13.5">
      <c r="A29" s="138" t="s">
        <v>75</v>
      </c>
      <c r="B29" s="136"/>
      <c r="C29" s="155"/>
      <c r="D29" s="155"/>
      <c r="E29" s="156">
        <v>271778267</v>
      </c>
      <c r="F29" s="60">
        <v>271778267</v>
      </c>
      <c r="G29" s="60">
        <v>24671828</v>
      </c>
      <c r="H29" s="60">
        <v>16714775</v>
      </c>
      <c r="I29" s="60">
        <v>17354337</v>
      </c>
      <c r="J29" s="60">
        <v>58740940</v>
      </c>
      <c r="K29" s="60">
        <v>15201682</v>
      </c>
      <c r="L29" s="60">
        <v>17805110</v>
      </c>
      <c r="M29" s="60">
        <v>32194639</v>
      </c>
      <c r="N29" s="60">
        <v>65201431</v>
      </c>
      <c r="O29" s="60"/>
      <c r="P29" s="60"/>
      <c r="Q29" s="60"/>
      <c r="R29" s="60"/>
      <c r="S29" s="60"/>
      <c r="T29" s="60"/>
      <c r="U29" s="60"/>
      <c r="V29" s="60"/>
      <c r="W29" s="60">
        <v>123942371</v>
      </c>
      <c r="X29" s="60">
        <v>135889134</v>
      </c>
      <c r="Y29" s="60">
        <v>-11946763</v>
      </c>
      <c r="Z29" s="140">
        <v>-8.79</v>
      </c>
      <c r="AA29" s="155">
        <v>271778267</v>
      </c>
    </row>
    <row r="30" spans="1:27" ht="13.5">
      <c r="A30" s="138" t="s">
        <v>76</v>
      </c>
      <c r="B30" s="136"/>
      <c r="C30" s="157"/>
      <c r="D30" s="157"/>
      <c r="E30" s="158">
        <v>699131791</v>
      </c>
      <c r="F30" s="159">
        <v>699131791</v>
      </c>
      <c r="G30" s="159">
        <v>21507413</v>
      </c>
      <c r="H30" s="159">
        <v>26850431</v>
      </c>
      <c r="I30" s="159">
        <v>25956241</v>
      </c>
      <c r="J30" s="159">
        <v>74314085</v>
      </c>
      <c r="K30" s="159">
        <v>30002336</v>
      </c>
      <c r="L30" s="159">
        <v>48190463</v>
      </c>
      <c r="M30" s="159">
        <v>89700003</v>
      </c>
      <c r="N30" s="159">
        <v>167892802</v>
      </c>
      <c r="O30" s="159"/>
      <c r="P30" s="159"/>
      <c r="Q30" s="159"/>
      <c r="R30" s="159"/>
      <c r="S30" s="159"/>
      <c r="T30" s="159"/>
      <c r="U30" s="159"/>
      <c r="V30" s="159"/>
      <c r="W30" s="159">
        <v>242206887</v>
      </c>
      <c r="X30" s="159">
        <v>349565896</v>
      </c>
      <c r="Y30" s="159">
        <v>-107359009</v>
      </c>
      <c r="Z30" s="141">
        <v>-30.71</v>
      </c>
      <c r="AA30" s="157">
        <v>699131791</v>
      </c>
    </row>
    <row r="31" spans="1:27" ht="13.5">
      <c r="A31" s="138" t="s">
        <v>77</v>
      </c>
      <c r="B31" s="136"/>
      <c r="C31" s="155"/>
      <c r="D31" s="155"/>
      <c r="E31" s="156">
        <v>322163261</v>
      </c>
      <c r="F31" s="60">
        <v>322163261</v>
      </c>
      <c r="G31" s="60">
        <v>19507464</v>
      </c>
      <c r="H31" s="60">
        <v>26881678</v>
      </c>
      <c r="I31" s="60">
        <v>23208506</v>
      </c>
      <c r="J31" s="60">
        <v>69597648</v>
      </c>
      <c r="K31" s="60">
        <v>23680471</v>
      </c>
      <c r="L31" s="60">
        <v>26121693</v>
      </c>
      <c r="M31" s="60">
        <v>28658533</v>
      </c>
      <c r="N31" s="60">
        <v>78460697</v>
      </c>
      <c r="O31" s="60"/>
      <c r="P31" s="60"/>
      <c r="Q31" s="60"/>
      <c r="R31" s="60"/>
      <c r="S31" s="60"/>
      <c r="T31" s="60"/>
      <c r="U31" s="60"/>
      <c r="V31" s="60"/>
      <c r="W31" s="60">
        <v>148058345</v>
      </c>
      <c r="X31" s="60">
        <v>161081631</v>
      </c>
      <c r="Y31" s="60">
        <v>-13023286</v>
      </c>
      <c r="Z31" s="140">
        <v>-8.08</v>
      </c>
      <c r="AA31" s="155">
        <v>322163261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428359543</v>
      </c>
      <c r="F32" s="100">
        <f t="shared" si="6"/>
        <v>428359543</v>
      </c>
      <c r="G32" s="100">
        <f t="shared" si="6"/>
        <v>30934579</v>
      </c>
      <c r="H32" s="100">
        <f t="shared" si="6"/>
        <v>28999400</v>
      </c>
      <c r="I32" s="100">
        <f t="shared" si="6"/>
        <v>28842770</v>
      </c>
      <c r="J32" s="100">
        <f t="shared" si="6"/>
        <v>88776749</v>
      </c>
      <c r="K32" s="100">
        <f t="shared" si="6"/>
        <v>32501619</v>
      </c>
      <c r="L32" s="100">
        <f t="shared" si="6"/>
        <v>27546607</v>
      </c>
      <c r="M32" s="100">
        <f t="shared" si="6"/>
        <v>30419713</v>
      </c>
      <c r="N32" s="100">
        <f t="shared" si="6"/>
        <v>90467939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179244688</v>
      </c>
      <c r="X32" s="100">
        <f t="shared" si="6"/>
        <v>214179772</v>
      </c>
      <c r="Y32" s="100">
        <f t="shared" si="6"/>
        <v>-34935084</v>
      </c>
      <c r="Z32" s="137">
        <f>+IF(X32&lt;&gt;0,+(Y32/X32)*100,0)</f>
        <v>-16.311103366007877</v>
      </c>
      <c r="AA32" s="153">
        <f>SUM(AA33:AA37)</f>
        <v>428359543</v>
      </c>
    </row>
    <row r="33" spans="1:27" ht="13.5">
      <c r="A33" s="138" t="s">
        <v>79</v>
      </c>
      <c r="B33" s="136"/>
      <c r="C33" s="155"/>
      <c r="D33" s="155"/>
      <c r="E33" s="156">
        <v>122786102</v>
      </c>
      <c r="F33" s="60">
        <v>122786102</v>
      </c>
      <c r="G33" s="60">
        <v>9111359</v>
      </c>
      <c r="H33" s="60">
        <v>7847198</v>
      </c>
      <c r="I33" s="60">
        <v>8860338</v>
      </c>
      <c r="J33" s="60">
        <v>25818895</v>
      </c>
      <c r="K33" s="60">
        <v>8895990</v>
      </c>
      <c r="L33" s="60">
        <v>8528417</v>
      </c>
      <c r="M33" s="60">
        <v>8929760</v>
      </c>
      <c r="N33" s="60">
        <v>26354167</v>
      </c>
      <c r="O33" s="60"/>
      <c r="P33" s="60"/>
      <c r="Q33" s="60"/>
      <c r="R33" s="60"/>
      <c r="S33" s="60"/>
      <c r="T33" s="60"/>
      <c r="U33" s="60"/>
      <c r="V33" s="60"/>
      <c r="W33" s="60">
        <v>52173062</v>
      </c>
      <c r="X33" s="60">
        <v>61393051</v>
      </c>
      <c r="Y33" s="60">
        <v>-9219989</v>
      </c>
      <c r="Z33" s="140">
        <v>-15.02</v>
      </c>
      <c r="AA33" s="155">
        <v>122786102</v>
      </c>
    </row>
    <row r="34" spans="1:27" ht="13.5">
      <c r="A34" s="138" t="s">
        <v>80</v>
      </c>
      <c r="B34" s="136"/>
      <c r="C34" s="155"/>
      <c r="D34" s="155"/>
      <c r="E34" s="156">
        <v>42671512</v>
      </c>
      <c r="F34" s="60">
        <v>42671512</v>
      </c>
      <c r="G34" s="60">
        <v>1904772</v>
      </c>
      <c r="H34" s="60">
        <v>1953546</v>
      </c>
      <c r="I34" s="60">
        <v>2042858</v>
      </c>
      <c r="J34" s="60">
        <v>5901176</v>
      </c>
      <c r="K34" s="60">
        <v>2450479</v>
      </c>
      <c r="L34" s="60">
        <v>1518229</v>
      </c>
      <c r="M34" s="60">
        <v>3019796</v>
      </c>
      <c r="N34" s="60">
        <v>6988504</v>
      </c>
      <c r="O34" s="60"/>
      <c r="P34" s="60"/>
      <c r="Q34" s="60"/>
      <c r="R34" s="60"/>
      <c r="S34" s="60"/>
      <c r="T34" s="60"/>
      <c r="U34" s="60"/>
      <c r="V34" s="60"/>
      <c r="W34" s="60">
        <v>12889680</v>
      </c>
      <c r="X34" s="60">
        <v>21335756</v>
      </c>
      <c r="Y34" s="60">
        <v>-8446076</v>
      </c>
      <c r="Z34" s="140">
        <v>-39.59</v>
      </c>
      <c r="AA34" s="155">
        <v>42671512</v>
      </c>
    </row>
    <row r="35" spans="1:27" ht="13.5">
      <c r="A35" s="138" t="s">
        <v>81</v>
      </c>
      <c r="B35" s="136"/>
      <c r="C35" s="155"/>
      <c r="D35" s="155"/>
      <c r="E35" s="156">
        <v>190497768</v>
      </c>
      <c r="F35" s="60">
        <v>190497768</v>
      </c>
      <c r="G35" s="60">
        <v>13454419</v>
      </c>
      <c r="H35" s="60">
        <v>14524589</v>
      </c>
      <c r="I35" s="60">
        <v>13850649</v>
      </c>
      <c r="J35" s="60">
        <v>41829657</v>
      </c>
      <c r="K35" s="60">
        <v>13527831</v>
      </c>
      <c r="L35" s="60">
        <v>13547802</v>
      </c>
      <c r="M35" s="60">
        <v>13970247</v>
      </c>
      <c r="N35" s="60">
        <v>41045880</v>
      </c>
      <c r="O35" s="60"/>
      <c r="P35" s="60"/>
      <c r="Q35" s="60"/>
      <c r="R35" s="60"/>
      <c r="S35" s="60"/>
      <c r="T35" s="60"/>
      <c r="U35" s="60"/>
      <c r="V35" s="60"/>
      <c r="W35" s="60">
        <v>82875537</v>
      </c>
      <c r="X35" s="60">
        <v>95248884</v>
      </c>
      <c r="Y35" s="60">
        <v>-12373347</v>
      </c>
      <c r="Z35" s="140">
        <v>-12.99</v>
      </c>
      <c r="AA35" s="155">
        <v>190497768</v>
      </c>
    </row>
    <row r="36" spans="1:27" ht="13.5">
      <c r="A36" s="138" t="s">
        <v>82</v>
      </c>
      <c r="B36" s="136"/>
      <c r="C36" s="155"/>
      <c r="D36" s="155"/>
      <c r="E36" s="156">
        <v>59840974</v>
      </c>
      <c r="F36" s="60">
        <v>59840974</v>
      </c>
      <c r="G36" s="60">
        <v>5715526</v>
      </c>
      <c r="H36" s="60">
        <v>3786819</v>
      </c>
      <c r="I36" s="60">
        <v>3297849</v>
      </c>
      <c r="J36" s="60">
        <v>12800194</v>
      </c>
      <c r="K36" s="60">
        <v>6854881</v>
      </c>
      <c r="L36" s="60">
        <v>3159498</v>
      </c>
      <c r="M36" s="60">
        <v>3596679</v>
      </c>
      <c r="N36" s="60">
        <v>13611058</v>
      </c>
      <c r="O36" s="60"/>
      <c r="P36" s="60"/>
      <c r="Q36" s="60"/>
      <c r="R36" s="60"/>
      <c r="S36" s="60"/>
      <c r="T36" s="60"/>
      <c r="U36" s="60"/>
      <c r="V36" s="60"/>
      <c r="W36" s="60">
        <v>26411252</v>
      </c>
      <c r="X36" s="60">
        <v>29920487</v>
      </c>
      <c r="Y36" s="60">
        <v>-3509235</v>
      </c>
      <c r="Z36" s="140">
        <v>-11.73</v>
      </c>
      <c r="AA36" s="155">
        <v>59840974</v>
      </c>
    </row>
    <row r="37" spans="1:27" ht="13.5">
      <c r="A37" s="138" t="s">
        <v>83</v>
      </c>
      <c r="B37" s="136"/>
      <c r="C37" s="157"/>
      <c r="D37" s="157"/>
      <c r="E37" s="158">
        <v>12563187</v>
      </c>
      <c r="F37" s="159">
        <v>12563187</v>
      </c>
      <c r="G37" s="159">
        <v>748503</v>
      </c>
      <c r="H37" s="159">
        <v>887248</v>
      </c>
      <c r="I37" s="159">
        <v>791076</v>
      </c>
      <c r="J37" s="159">
        <v>2426827</v>
      </c>
      <c r="K37" s="159">
        <v>772438</v>
      </c>
      <c r="L37" s="159">
        <v>792661</v>
      </c>
      <c r="M37" s="159">
        <v>903231</v>
      </c>
      <c r="N37" s="159">
        <v>2468330</v>
      </c>
      <c r="O37" s="159"/>
      <c r="P37" s="159"/>
      <c r="Q37" s="159"/>
      <c r="R37" s="159"/>
      <c r="S37" s="159"/>
      <c r="T37" s="159"/>
      <c r="U37" s="159"/>
      <c r="V37" s="159"/>
      <c r="W37" s="159">
        <v>4895157</v>
      </c>
      <c r="X37" s="159">
        <v>6281594</v>
      </c>
      <c r="Y37" s="159">
        <v>-1386437</v>
      </c>
      <c r="Z37" s="141">
        <v>-22.07</v>
      </c>
      <c r="AA37" s="157">
        <v>12563187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424723819</v>
      </c>
      <c r="F38" s="100">
        <f t="shared" si="7"/>
        <v>424723819</v>
      </c>
      <c r="G38" s="100">
        <f t="shared" si="7"/>
        <v>20333338</v>
      </c>
      <c r="H38" s="100">
        <f t="shared" si="7"/>
        <v>26292472</v>
      </c>
      <c r="I38" s="100">
        <f t="shared" si="7"/>
        <v>26389552</v>
      </c>
      <c r="J38" s="100">
        <f t="shared" si="7"/>
        <v>73015362</v>
      </c>
      <c r="K38" s="100">
        <f t="shared" si="7"/>
        <v>33456920</v>
      </c>
      <c r="L38" s="100">
        <f t="shared" si="7"/>
        <v>21679436</v>
      </c>
      <c r="M38" s="100">
        <f t="shared" si="7"/>
        <v>41327611</v>
      </c>
      <c r="N38" s="100">
        <f t="shared" si="7"/>
        <v>96463967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169479329</v>
      </c>
      <c r="X38" s="100">
        <f t="shared" si="7"/>
        <v>212361910</v>
      </c>
      <c r="Y38" s="100">
        <f t="shared" si="7"/>
        <v>-42882581</v>
      </c>
      <c r="Z38" s="137">
        <f>+IF(X38&lt;&gt;0,+(Y38/X38)*100,0)</f>
        <v>-20.193160345939628</v>
      </c>
      <c r="AA38" s="153">
        <f>SUM(AA39:AA41)</f>
        <v>424723819</v>
      </c>
    </row>
    <row r="39" spans="1:27" ht="13.5">
      <c r="A39" s="138" t="s">
        <v>85</v>
      </c>
      <c r="B39" s="136"/>
      <c r="C39" s="155"/>
      <c r="D39" s="155"/>
      <c r="E39" s="156">
        <v>89877834</v>
      </c>
      <c r="F39" s="60">
        <v>89877834</v>
      </c>
      <c r="G39" s="60">
        <v>3713568</v>
      </c>
      <c r="H39" s="60">
        <v>6413586</v>
      </c>
      <c r="I39" s="60">
        <v>4365621</v>
      </c>
      <c r="J39" s="60">
        <v>14492775</v>
      </c>
      <c r="K39" s="60">
        <v>10342102</v>
      </c>
      <c r="L39" s="60">
        <v>10866758</v>
      </c>
      <c r="M39" s="60">
        <v>5457165</v>
      </c>
      <c r="N39" s="60">
        <v>26666025</v>
      </c>
      <c r="O39" s="60"/>
      <c r="P39" s="60"/>
      <c r="Q39" s="60"/>
      <c r="R39" s="60"/>
      <c r="S39" s="60"/>
      <c r="T39" s="60"/>
      <c r="U39" s="60"/>
      <c r="V39" s="60"/>
      <c r="W39" s="60">
        <v>41158800</v>
      </c>
      <c r="X39" s="60">
        <v>44938917</v>
      </c>
      <c r="Y39" s="60">
        <v>-3780117</v>
      </c>
      <c r="Z39" s="140">
        <v>-8.41</v>
      </c>
      <c r="AA39" s="155">
        <v>89877834</v>
      </c>
    </row>
    <row r="40" spans="1:27" ht="13.5">
      <c r="A40" s="138" t="s">
        <v>86</v>
      </c>
      <c r="B40" s="136"/>
      <c r="C40" s="155"/>
      <c r="D40" s="155"/>
      <c r="E40" s="156">
        <v>312529143</v>
      </c>
      <c r="F40" s="60">
        <v>312529143</v>
      </c>
      <c r="G40" s="60">
        <v>15498010</v>
      </c>
      <c r="H40" s="60">
        <v>18736779</v>
      </c>
      <c r="I40" s="60">
        <v>20823784</v>
      </c>
      <c r="J40" s="60">
        <v>55058573</v>
      </c>
      <c r="K40" s="60">
        <v>21729426</v>
      </c>
      <c r="L40" s="60">
        <v>9579377</v>
      </c>
      <c r="M40" s="60">
        <v>34489110</v>
      </c>
      <c r="N40" s="60">
        <v>65797913</v>
      </c>
      <c r="O40" s="60"/>
      <c r="P40" s="60"/>
      <c r="Q40" s="60"/>
      <c r="R40" s="60"/>
      <c r="S40" s="60"/>
      <c r="T40" s="60"/>
      <c r="U40" s="60"/>
      <c r="V40" s="60"/>
      <c r="W40" s="60">
        <v>120856486</v>
      </c>
      <c r="X40" s="60">
        <v>156264572</v>
      </c>
      <c r="Y40" s="60">
        <v>-35408086</v>
      </c>
      <c r="Z40" s="140">
        <v>-22.66</v>
      </c>
      <c r="AA40" s="155">
        <v>312529143</v>
      </c>
    </row>
    <row r="41" spans="1:27" ht="13.5">
      <c r="A41" s="138" t="s">
        <v>87</v>
      </c>
      <c r="B41" s="136"/>
      <c r="C41" s="155"/>
      <c r="D41" s="155"/>
      <c r="E41" s="156">
        <v>22316842</v>
      </c>
      <c r="F41" s="60">
        <v>22316842</v>
      </c>
      <c r="G41" s="60">
        <v>1121760</v>
      </c>
      <c r="H41" s="60">
        <v>1142107</v>
      </c>
      <c r="I41" s="60">
        <v>1200147</v>
      </c>
      <c r="J41" s="60">
        <v>3464014</v>
      </c>
      <c r="K41" s="60">
        <v>1385392</v>
      </c>
      <c r="L41" s="60">
        <v>1233301</v>
      </c>
      <c r="M41" s="60">
        <v>1381336</v>
      </c>
      <c r="N41" s="60">
        <v>4000029</v>
      </c>
      <c r="O41" s="60"/>
      <c r="P41" s="60"/>
      <c r="Q41" s="60"/>
      <c r="R41" s="60"/>
      <c r="S41" s="60"/>
      <c r="T41" s="60"/>
      <c r="U41" s="60"/>
      <c r="V41" s="60"/>
      <c r="W41" s="60">
        <v>7464043</v>
      </c>
      <c r="X41" s="60">
        <v>11158421</v>
      </c>
      <c r="Y41" s="60">
        <v>-3694378</v>
      </c>
      <c r="Z41" s="140">
        <v>-33.11</v>
      </c>
      <c r="AA41" s="155">
        <v>22316842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3203511425</v>
      </c>
      <c r="F42" s="100">
        <f t="shared" si="8"/>
        <v>3203511425</v>
      </c>
      <c r="G42" s="100">
        <f t="shared" si="8"/>
        <v>252543153</v>
      </c>
      <c r="H42" s="100">
        <f t="shared" si="8"/>
        <v>304780522</v>
      </c>
      <c r="I42" s="100">
        <f t="shared" si="8"/>
        <v>304391448</v>
      </c>
      <c r="J42" s="100">
        <f t="shared" si="8"/>
        <v>861715123</v>
      </c>
      <c r="K42" s="100">
        <f t="shared" si="8"/>
        <v>236586529</v>
      </c>
      <c r="L42" s="100">
        <f t="shared" si="8"/>
        <v>221839026</v>
      </c>
      <c r="M42" s="100">
        <f t="shared" si="8"/>
        <v>252392471</v>
      </c>
      <c r="N42" s="100">
        <f t="shared" si="8"/>
        <v>710818026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1572533149</v>
      </c>
      <c r="X42" s="100">
        <f t="shared" si="8"/>
        <v>1601755713</v>
      </c>
      <c r="Y42" s="100">
        <f t="shared" si="8"/>
        <v>-29222564</v>
      </c>
      <c r="Z42" s="137">
        <f>+IF(X42&lt;&gt;0,+(Y42/X42)*100,0)</f>
        <v>-1.8244082891558884</v>
      </c>
      <c r="AA42" s="153">
        <f>SUM(AA43:AA46)</f>
        <v>3203511425</v>
      </c>
    </row>
    <row r="43" spans="1:27" ht="13.5">
      <c r="A43" s="138" t="s">
        <v>89</v>
      </c>
      <c r="B43" s="136"/>
      <c r="C43" s="155"/>
      <c r="D43" s="155"/>
      <c r="E43" s="156">
        <v>2269095472</v>
      </c>
      <c r="F43" s="60">
        <v>2269095472</v>
      </c>
      <c r="G43" s="60">
        <v>200749480</v>
      </c>
      <c r="H43" s="60">
        <v>226095312</v>
      </c>
      <c r="I43" s="60">
        <v>215516996</v>
      </c>
      <c r="J43" s="60">
        <v>642361788</v>
      </c>
      <c r="K43" s="60">
        <v>164115637</v>
      </c>
      <c r="L43" s="60">
        <v>153170559</v>
      </c>
      <c r="M43" s="60">
        <v>166929144</v>
      </c>
      <c r="N43" s="60">
        <v>484215340</v>
      </c>
      <c r="O43" s="60"/>
      <c r="P43" s="60"/>
      <c r="Q43" s="60"/>
      <c r="R43" s="60"/>
      <c r="S43" s="60"/>
      <c r="T43" s="60"/>
      <c r="U43" s="60"/>
      <c r="V43" s="60"/>
      <c r="W43" s="60">
        <v>1126577128</v>
      </c>
      <c r="X43" s="60">
        <v>1134547736</v>
      </c>
      <c r="Y43" s="60">
        <v>-7970608</v>
      </c>
      <c r="Z43" s="140">
        <v>-0.7</v>
      </c>
      <c r="AA43" s="155">
        <v>2269095472</v>
      </c>
    </row>
    <row r="44" spans="1:27" ht="13.5">
      <c r="A44" s="138" t="s">
        <v>90</v>
      </c>
      <c r="B44" s="136"/>
      <c r="C44" s="155"/>
      <c r="D44" s="155"/>
      <c r="E44" s="156">
        <v>623745812</v>
      </c>
      <c r="F44" s="60">
        <v>623745812</v>
      </c>
      <c r="G44" s="60">
        <v>30193221</v>
      </c>
      <c r="H44" s="60">
        <v>54332617</v>
      </c>
      <c r="I44" s="60">
        <v>63859285</v>
      </c>
      <c r="J44" s="60">
        <v>148385123</v>
      </c>
      <c r="K44" s="60">
        <v>46135269</v>
      </c>
      <c r="L44" s="60">
        <v>48853772</v>
      </c>
      <c r="M44" s="60">
        <v>57172169</v>
      </c>
      <c r="N44" s="60">
        <v>152161210</v>
      </c>
      <c r="O44" s="60"/>
      <c r="P44" s="60"/>
      <c r="Q44" s="60"/>
      <c r="R44" s="60"/>
      <c r="S44" s="60"/>
      <c r="T44" s="60"/>
      <c r="U44" s="60"/>
      <c r="V44" s="60"/>
      <c r="W44" s="60">
        <v>300546333</v>
      </c>
      <c r="X44" s="60">
        <v>311872906</v>
      </c>
      <c r="Y44" s="60">
        <v>-11326573</v>
      </c>
      <c r="Z44" s="140">
        <v>-3.63</v>
      </c>
      <c r="AA44" s="155">
        <v>623745812</v>
      </c>
    </row>
    <row r="45" spans="1:27" ht="13.5">
      <c r="A45" s="138" t="s">
        <v>91</v>
      </c>
      <c r="B45" s="136"/>
      <c r="C45" s="157"/>
      <c r="D45" s="157"/>
      <c r="E45" s="158">
        <v>185684872</v>
      </c>
      <c r="F45" s="159">
        <v>185684872</v>
      </c>
      <c r="G45" s="159">
        <v>13221375</v>
      </c>
      <c r="H45" s="159">
        <v>14707622</v>
      </c>
      <c r="I45" s="159">
        <v>14026567</v>
      </c>
      <c r="J45" s="159">
        <v>41955564</v>
      </c>
      <c r="K45" s="159">
        <v>14360674</v>
      </c>
      <c r="L45" s="159">
        <v>10124987</v>
      </c>
      <c r="M45" s="159">
        <v>18204439</v>
      </c>
      <c r="N45" s="159">
        <v>42690100</v>
      </c>
      <c r="O45" s="159"/>
      <c r="P45" s="159"/>
      <c r="Q45" s="159"/>
      <c r="R45" s="159"/>
      <c r="S45" s="159"/>
      <c r="T45" s="159"/>
      <c r="U45" s="159"/>
      <c r="V45" s="159"/>
      <c r="W45" s="159">
        <v>84645664</v>
      </c>
      <c r="X45" s="159">
        <v>92842436</v>
      </c>
      <c r="Y45" s="159">
        <v>-8196772</v>
      </c>
      <c r="Z45" s="141">
        <v>-8.83</v>
      </c>
      <c r="AA45" s="157">
        <v>185684872</v>
      </c>
    </row>
    <row r="46" spans="1:27" ht="13.5">
      <c r="A46" s="138" t="s">
        <v>92</v>
      </c>
      <c r="B46" s="136"/>
      <c r="C46" s="155"/>
      <c r="D46" s="155"/>
      <c r="E46" s="156">
        <v>124985269</v>
      </c>
      <c r="F46" s="60">
        <v>124985269</v>
      </c>
      <c r="G46" s="60">
        <v>8379077</v>
      </c>
      <c r="H46" s="60">
        <v>9644971</v>
      </c>
      <c r="I46" s="60">
        <v>10988600</v>
      </c>
      <c r="J46" s="60">
        <v>29012648</v>
      </c>
      <c r="K46" s="60">
        <v>11974949</v>
      </c>
      <c r="L46" s="60">
        <v>9689708</v>
      </c>
      <c r="M46" s="60">
        <v>10086719</v>
      </c>
      <c r="N46" s="60">
        <v>31751376</v>
      </c>
      <c r="O46" s="60"/>
      <c r="P46" s="60"/>
      <c r="Q46" s="60"/>
      <c r="R46" s="60"/>
      <c r="S46" s="60"/>
      <c r="T46" s="60"/>
      <c r="U46" s="60"/>
      <c r="V46" s="60"/>
      <c r="W46" s="60">
        <v>60764024</v>
      </c>
      <c r="X46" s="60">
        <v>62492635</v>
      </c>
      <c r="Y46" s="60">
        <v>-1728611</v>
      </c>
      <c r="Z46" s="140">
        <v>-2.77</v>
      </c>
      <c r="AA46" s="155">
        <v>124985269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18804717</v>
      </c>
      <c r="F47" s="100">
        <v>18804717</v>
      </c>
      <c r="G47" s="100">
        <v>1002951</v>
      </c>
      <c r="H47" s="100">
        <v>1143162</v>
      </c>
      <c r="I47" s="100">
        <v>1483259</v>
      </c>
      <c r="J47" s="100">
        <v>3629372</v>
      </c>
      <c r="K47" s="100">
        <v>2430808</v>
      </c>
      <c r="L47" s="100">
        <v>963097</v>
      </c>
      <c r="M47" s="100">
        <v>1423364</v>
      </c>
      <c r="N47" s="100">
        <v>4817269</v>
      </c>
      <c r="O47" s="100"/>
      <c r="P47" s="100"/>
      <c r="Q47" s="100"/>
      <c r="R47" s="100"/>
      <c r="S47" s="100"/>
      <c r="T47" s="100"/>
      <c r="U47" s="100"/>
      <c r="V47" s="100"/>
      <c r="W47" s="100">
        <v>8446641</v>
      </c>
      <c r="X47" s="100">
        <v>9402359</v>
      </c>
      <c r="Y47" s="100">
        <v>-955718</v>
      </c>
      <c r="Z47" s="137">
        <v>-10.16</v>
      </c>
      <c r="AA47" s="153">
        <v>18804717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5368472823</v>
      </c>
      <c r="F48" s="73">
        <f t="shared" si="9"/>
        <v>5368472823</v>
      </c>
      <c r="G48" s="73">
        <f t="shared" si="9"/>
        <v>370500726</v>
      </c>
      <c r="H48" s="73">
        <f t="shared" si="9"/>
        <v>431662440</v>
      </c>
      <c r="I48" s="73">
        <f t="shared" si="9"/>
        <v>427626113</v>
      </c>
      <c r="J48" s="73">
        <f t="shared" si="9"/>
        <v>1229789279</v>
      </c>
      <c r="K48" s="73">
        <f t="shared" si="9"/>
        <v>373860365</v>
      </c>
      <c r="L48" s="73">
        <f t="shared" si="9"/>
        <v>364145432</v>
      </c>
      <c r="M48" s="73">
        <f t="shared" si="9"/>
        <v>476116334</v>
      </c>
      <c r="N48" s="73">
        <f t="shared" si="9"/>
        <v>1214122131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2443911410</v>
      </c>
      <c r="X48" s="73">
        <f t="shared" si="9"/>
        <v>2684236415</v>
      </c>
      <c r="Y48" s="73">
        <f t="shared" si="9"/>
        <v>-240325005</v>
      </c>
      <c r="Z48" s="170">
        <f>+IF(X48&lt;&gt;0,+(Y48/X48)*100,0)</f>
        <v>-8.95319814815939</v>
      </c>
      <c r="AA48" s="168">
        <f>+AA28+AA32+AA38+AA42+AA47</f>
        <v>5368472823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825290029</v>
      </c>
      <c r="F49" s="173">
        <f t="shared" si="10"/>
        <v>825290029</v>
      </c>
      <c r="G49" s="173">
        <f t="shared" si="10"/>
        <v>271330070</v>
      </c>
      <c r="H49" s="173">
        <f t="shared" si="10"/>
        <v>66324052</v>
      </c>
      <c r="I49" s="173">
        <f t="shared" si="10"/>
        <v>-22941087</v>
      </c>
      <c r="J49" s="173">
        <f t="shared" si="10"/>
        <v>314713035</v>
      </c>
      <c r="K49" s="173">
        <f t="shared" si="10"/>
        <v>-4897792</v>
      </c>
      <c r="L49" s="173">
        <f t="shared" si="10"/>
        <v>198042706</v>
      </c>
      <c r="M49" s="173">
        <f t="shared" si="10"/>
        <v>24512836</v>
      </c>
      <c r="N49" s="173">
        <f t="shared" si="10"/>
        <v>217657750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532370785</v>
      </c>
      <c r="X49" s="173">
        <f>IF(F25=F48,0,X25-X48)</f>
        <v>412645014</v>
      </c>
      <c r="Y49" s="173">
        <f t="shared" si="10"/>
        <v>119725771</v>
      </c>
      <c r="Z49" s="174">
        <f>+IF(X49&lt;&gt;0,+(Y49/X49)*100,0)</f>
        <v>29.014229407361746</v>
      </c>
      <c r="AA49" s="171">
        <f>+AA25-AA48</f>
        <v>825290029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568524212</v>
      </c>
      <c r="F5" s="60">
        <v>568524212</v>
      </c>
      <c r="G5" s="60">
        <v>85415972</v>
      </c>
      <c r="H5" s="60">
        <v>85496886</v>
      </c>
      <c r="I5" s="60">
        <v>85056731</v>
      </c>
      <c r="J5" s="60">
        <v>255969589</v>
      </c>
      <c r="K5" s="60">
        <v>82959286</v>
      </c>
      <c r="L5" s="60">
        <v>78345783</v>
      </c>
      <c r="M5" s="60">
        <v>83236558</v>
      </c>
      <c r="N5" s="60">
        <v>244541627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500511216</v>
      </c>
      <c r="X5" s="60">
        <v>284262106</v>
      </c>
      <c r="Y5" s="60">
        <v>216249110</v>
      </c>
      <c r="Z5" s="140">
        <v>76.07</v>
      </c>
      <c r="AA5" s="155">
        <v>568524212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2102656586</v>
      </c>
      <c r="F7" s="60">
        <v>2102656586</v>
      </c>
      <c r="G7" s="60">
        <v>188022759</v>
      </c>
      <c r="H7" s="60">
        <v>202535094</v>
      </c>
      <c r="I7" s="60">
        <v>180079578</v>
      </c>
      <c r="J7" s="60">
        <v>570637431</v>
      </c>
      <c r="K7" s="60">
        <v>161683301</v>
      </c>
      <c r="L7" s="60">
        <v>135995520</v>
      </c>
      <c r="M7" s="60">
        <v>125457160</v>
      </c>
      <c r="N7" s="60">
        <v>423135981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993773412</v>
      </c>
      <c r="X7" s="60">
        <v>1051328293</v>
      </c>
      <c r="Y7" s="60">
        <v>-57554881</v>
      </c>
      <c r="Z7" s="140">
        <v>-5.47</v>
      </c>
      <c r="AA7" s="155">
        <v>2102656586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589873037</v>
      </c>
      <c r="F8" s="60">
        <v>589873037</v>
      </c>
      <c r="G8" s="60">
        <v>39592608</v>
      </c>
      <c r="H8" s="60">
        <v>43832613</v>
      </c>
      <c r="I8" s="60">
        <v>47739748</v>
      </c>
      <c r="J8" s="60">
        <v>131164969</v>
      </c>
      <c r="K8" s="60">
        <v>47798678</v>
      </c>
      <c r="L8" s="60">
        <v>62193603</v>
      </c>
      <c r="M8" s="60">
        <v>52953191</v>
      </c>
      <c r="N8" s="60">
        <v>162945472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294110441</v>
      </c>
      <c r="X8" s="60">
        <v>294936519</v>
      </c>
      <c r="Y8" s="60">
        <v>-826078</v>
      </c>
      <c r="Z8" s="140">
        <v>-0.28</v>
      </c>
      <c r="AA8" s="155">
        <v>589873037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143042961</v>
      </c>
      <c r="F9" s="60">
        <v>143042961</v>
      </c>
      <c r="G9" s="60">
        <v>17365390</v>
      </c>
      <c r="H9" s="60">
        <v>17359603</v>
      </c>
      <c r="I9" s="60">
        <v>16011927</v>
      </c>
      <c r="J9" s="60">
        <v>50736920</v>
      </c>
      <c r="K9" s="60">
        <v>17395877</v>
      </c>
      <c r="L9" s="60">
        <v>17072172</v>
      </c>
      <c r="M9" s="60">
        <v>17509865</v>
      </c>
      <c r="N9" s="60">
        <v>51977914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102714834</v>
      </c>
      <c r="X9" s="60">
        <v>71521481</v>
      </c>
      <c r="Y9" s="60">
        <v>31193353</v>
      </c>
      <c r="Z9" s="140">
        <v>43.61</v>
      </c>
      <c r="AA9" s="155">
        <v>143042961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97395517</v>
      </c>
      <c r="F10" s="54">
        <v>97395517</v>
      </c>
      <c r="G10" s="54">
        <v>9673065</v>
      </c>
      <c r="H10" s="54">
        <v>9604365</v>
      </c>
      <c r="I10" s="54">
        <v>9423780</v>
      </c>
      <c r="J10" s="54">
        <v>28701210</v>
      </c>
      <c r="K10" s="54">
        <v>9446672</v>
      </c>
      <c r="L10" s="54">
        <v>9382683</v>
      </c>
      <c r="M10" s="54">
        <v>9382686</v>
      </c>
      <c r="N10" s="54">
        <v>28212041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56913251</v>
      </c>
      <c r="X10" s="54">
        <v>48697759</v>
      </c>
      <c r="Y10" s="54">
        <v>8215492</v>
      </c>
      <c r="Z10" s="184">
        <v>16.87</v>
      </c>
      <c r="AA10" s="130">
        <v>97395517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25907551</v>
      </c>
      <c r="F12" s="60">
        <v>25907551</v>
      </c>
      <c r="G12" s="60">
        <v>1370899</v>
      </c>
      <c r="H12" s="60">
        <v>1480314</v>
      </c>
      <c r="I12" s="60">
        <v>-8974</v>
      </c>
      <c r="J12" s="60">
        <v>2842239</v>
      </c>
      <c r="K12" s="60">
        <v>1248470</v>
      </c>
      <c r="L12" s="60">
        <v>1549435</v>
      </c>
      <c r="M12" s="60">
        <v>1014851</v>
      </c>
      <c r="N12" s="60">
        <v>3812756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6654995</v>
      </c>
      <c r="X12" s="60">
        <v>12953776</v>
      </c>
      <c r="Y12" s="60">
        <v>-6298781</v>
      </c>
      <c r="Z12" s="140">
        <v>-48.63</v>
      </c>
      <c r="AA12" s="155">
        <v>25907551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177901753</v>
      </c>
      <c r="F13" s="60">
        <v>177901753</v>
      </c>
      <c r="G13" s="60">
        <v>11399249</v>
      </c>
      <c r="H13" s="60">
        <v>13646501</v>
      </c>
      <c r="I13" s="60">
        <v>12323127</v>
      </c>
      <c r="J13" s="60">
        <v>37368877</v>
      </c>
      <c r="K13" s="60">
        <v>11495036</v>
      </c>
      <c r="L13" s="60">
        <v>12194107</v>
      </c>
      <c r="M13" s="60">
        <v>13290919</v>
      </c>
      <c r="N13" s="60">
        <v>36980062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74348939</v>
      </c>
      <c r="X13" s="60">
        <v>88950877</v>
      </c>
      <c r="Y13" s="60">
        <v>-14601938</v>
      </c>
      <c r="Z13" s="140">
        <v>-16.42</v>
      </c>
      <c r="AA13" s="155">
        <v>177901753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146843000</v>
      </c>
      <c r="F14" s="60">
        <v>146843000</v>
      </c>
      <c r="G14" s="60">
        <v>11214014</v>
      </c>
      <c r="H14" s="60">
        <v>11550315</v>
      </c>
      <c r="I14" s="60">
        <v>11972959</v>
      </c>
      <c r="J14" s="60">
        <v>34737288</v>
      </c>
      <c r="K14" s="60">
        <v>12412693</v>
      </c>
      <c r="L14" s="60">
        <v>11932695</v>
      </c>
      <c r="M14" s="60">
        <v>12479507</v>
      </c>
      <c r="N14" s="60">
        <v>36824895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71562183</v>
      </c>
      <c r="X14" s="60">
        <v>73421500</v>
      </c>
      <c r="Y14" s="60">
        <v>-1859317</v>
      </c>
      <c r="Z14" s="140">
        <v>-2.53</v>
      </c>
      <c r="AA14" s="155">
        <v>146843000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13208202</v>
      </c>
      <c r="F16" s="60">
        <v>13208202</v>
      </c>
      <c r="G16" s="60">
        <v>441284</v>
      </c>
      <c r="H16" s="60">
        <v>220594</v>
      </c>
      <c r="I16" s="60">
        <v>431857</v>
      </c>
      <c r="J16" s="60">
        <v>1093735</v>
      </c>
      <c r="K16" s="60">
        <v>755143</v>
      </c>
      <c r="L16" s="60">
        <v>854442</v>
      </c>
      <c r="M16" s="60">
        <v>1381265</v>
      </c>
      <c r="N16" s="60">
        <v>2990850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4084585</v>
      </c>
      <c r="X16" s="60">
        <v>6604101</v>
      </c>
      <c r="Y16" s="60">
        <v>-2519516</v>
      </c>
      <c r="Z16" s="140">
        <v>-38.15</v>
      </c>
      <c r="AA16" s="155">
        <v>13208202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843296</v>
      </c>
      <c r="F17" s="60">
        <v>843296</v>
      </c>
      <c r="G17" s="60">
        <v>43240</v>
      </c>
      <c r="H17" s="60">
        <v>53861</v>
      </c>
      <c r="I17" s="60">
        <v>30537</v>
      </c>
      <c r="J17" s="60">
        <v>127638</v>
      </c>
      <c r="K17" s="60">
        <v>61036</v>
      </c>
      <c r="L17" s="60">
        <v>30071</v>
      </c>
      <c r="M17" s="60">
        <v>24662</v>
      </c>
      <c r="N17" s="60">
        <v>115769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243407</v>
      </c>
      <c r="X17" s="60">
        <v>421648</v>
      </c>
      <c r="Y17" s="60">
        <v>-178241</v>
      </c>
      <c r="Z17" s="140">
        <v>-42.27</v>
      </c>
      <c r="AA17" s="155">
        <v>843296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3630825</v>
      </c>
      <c r="F18" s="60">
        <v>3630825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1815413</v>
      </c>
      <c r="Y18" s="60">
        <v>-1815413</v>
      </c>
      <c r="Z18" s="140">
        <v>-100</v>
      </c>
      <c r="AA18" s="155">
        <v>3630825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654372000</v>
      </c>
      <c r="F19" s="60">
        <v>654372000</v>
      </c>
      <c r="G19" s="60">
        <v>253613000</v>
      </c>
      <c r="H19" s="60">
        <v>0</v>
      </c>
      <c r="I19" s="60">
        <v>0</v>
      </c>
      <c r="J19" s="60">
        <v>253613000</v>
      </c>
      <c r="K19" s="60">
        <v>877193</v>
      </c>
      <c r="L19" s="60">
        <v>185683000</v>
      </c>
      <c r="M19" s="60">
        <v>33500000</v>
      </c>
      <c r="N19" s="60">
        <v>220060193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473673193</v>
      </c>
      <c r="X19" s="60">
        <v>327186000</v>
      </c>
      <c r="Y19" s="60">
        <v>146487193</v>
      </c>
      <c r="Z19" s="140">
        <v>44.77</v>
      </c>
      <c r="AA19" s="155">
        <v>654372000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982276131</v>
      </c>
      <c r="F20" s="54">
        <v>982276131</v>
      </c>
      <c r="G20" s="54">
        <v>23679316</v>
      </c>
      <c r="H20" s="54">
        <v>112206346</v>
      </c>
      <c r="I20" s="54">
        <v>41623756</v>
      </c>
      <c r="J20" s="54">
        <v>177509418</v>
      </c>
      <c r="K20" s="54">
        <v>22829188</v>
      </c>
      <c r="L20" s="54">
        <v>46954627</v>
      </c>
      <c r="M20" s="54">
        <v>150398506</v>
      </c>
      <c r="N20" s="54">
        <v>220182321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397691739</v>
      </c>
      <c r="X20" s="54">
        <v>491138066</v>
      </c>
      <c r="Y20" s="54">
        <v>-93446327</v>
      </c>
      <c r="Z20" s="184">
        <v>-19.03</v>
      </c>
      <c r="AA20" s="130">
        <v>982276131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900000</v>
      </c>
      <c r="F21" s="60">
        <v>900000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450000</v>
      </c>
      <c r="Y21" s="60">
        <v>-450000</v>
      </c>
      <c r="Z21" s="140">
        <v>-100</v>
      </c>
      <c r="AA21" s="155">
        <v>900000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5507375071</v>
      </c>
      <c r="F22" s="190">
        <f t="shared" si="0"/>
        <v>5507375071</v>
      </c>
      <c r="G22" s="190">
        <f t="shared" si="0"/>
        <v>641830796</v>
      </c>
      <c r="H22" s="190">
        <f t="shared" si="0"/>
        <v>497986492</v>
      </c>
      <c r="I22" s="190">
        <f t="shared" si="0"/>
        <v>404685026</v>
      </c>
      <c r="J22" s="190">
        <f t="shared" si="0"/>
        <v>1544502314</v>
      </c>
      <c r="K22" s="190">
        <f t="shared" si="0"/>
        <v>368962573</v>
      </c>
      <c r="L22" s="190">
        <f t="shared" si="0"/>
        <v>562188138</v>
      </c>
      <c r="M22" s="190">
        <f t="shared" si="0"/>
        <v>500629170</v>
      </c>
      <c r="N22" s="190">
        <f t="shared" si="0"/>
        <v>1431779881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2976282195</v>
      </c>
      <c r="X22" s="190">
        <f t="shared" si="0"/>
        <v>2753687539</v>
      </c>
      <c r="Y22" s="190">
        <f t="shared" si="0"/>
        <v>222594656</v>
      </c>
      <c r="Z22" s="191">
        <f>+IF(X22&lt;&gt;0,+(Y22/X22)*100,0)</f>
        <v>8.08351175823075</v>
      </c>
      <c r="AA22" s="188">
        <f>SUM(AA5:AA21)</f>
        <v>5507375071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1191121690</v>
      </c>
      <c r="F25" s="60">
        <v>1191121690</v>
      </c>
      <c r="G25" s="60">
        <v>86664563</v>
      </c>
      <c r="H25" s="60">
        <v>87720085</v>
      </c>
      <c r="I25" s="60">
        <v>86241415</v>
      </c>
      <c r="J25" s="60">
        <v>260626063</v>
      </c>
      <c r="K25" s="60">
        <v>86203910</v>
      </c>
      <c r="L25" s="60">
        <v>87292697</v>
      </c>
      <c r="M25" s="60">
        <v>102315477</v>
      </c>
      <c r="N25" s="60">
        <v>275812084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536438147</v>
      </c>
      <c r="X25" s="60">
        <v>595560845</v>
      </c>
      <c r="Y25" s="60">
        <v>-59122698</v>
      </c>
      <c r="Z25" s="140">
        <v>-9.93</v>
      </c>
      <c r="AA25" s="155">
        <v>1191121690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49886350</v>
      </c>
      <c r="F26" s="60">
        <v>49886350</v>
      </c>
      <c r="G26" s="60">
        <v>3663384</v>
      </c>
      <c r="H26" s="60">
        <v>3630896</v>
      </c>
      <c r="I26" s="60">
        <v>4112978</v>
      </c>
      <c r="J26" s="60">
        <v>11407258</v>
      </c>
      <c r="K26" s="60">
        <v>3895981</v>
      </c>
      <c r="L26" s="60">
        <v>3856784</v>
      </c>
      <c r="M26" s="60">
        <v>3917460</v>
      </c>
      <c r="N26" s="60">
        <v>11670225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23077483</v>
      </c>
      <c r="X26" s="60">
        <v>24943175</v>
      </c>
      <c r="Y26" s="60">
        <v>-1865692</v>
      </c>
      <c r="Z26" s="140">
        <v>-7.48</v>
      </c>
      <c r="AA26" s="155">
        <v>49886350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260836651</v>
      </c>
      <c r="F27" s="60">
        <v>260836651</v>
      </c>
      <c r="G27" s="60">
        <v>21736388</v>
      </c>
      <c r="H27" s="60">
        <v>21736388</v>
      </c>
      <c r="I27" s="60">
        <v>21736388</v>
      </c>
      <c r="J27" s="60">
        <v>65209164</v>
      </c>
      <c r="K27" s="60">
        <v>21736388</v>
      </c>
      <c r="L27" s="60">
        <v>21736388</v>
      </c>
      <c r="M27" s="60">
        <v>21736388</v>
      </c>
      <c r="N27" s="60">
        <v>65209164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130418328</v>
      </c>
      <c r="X27" s="60">
        <v>130418326</v>
      </c>
      <c r="Y27" s="60">
        <v>2</v>
      </c>
      <c r="Z27" s="140">
        <v>0</v>
      </c>
      <c r="AA27" s="155">
        <v>260836651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449583114</v>
      </c>
      <c r="F28" s="60">
        <v>449583114</v>
      </c>
      <c r="G28" s="60">
        <v>37465259</v>
      </c>
      <c r="H28" s="60">
        <v>37465259</v>
      </c>
      <c r="I28" s="60">
        <v>37465259</v>
      </c>
      <c r="J28" s="60">
        <v>112395777</v>
      </c>
      <c r="K28" s="60">
        <v>37465259</v>
      </c>
      <c r="L28" s="60">
        <v>12873041</v>
      </c>
      <c r="M28" s="60">
        <v>62057479</v>
      </c>
      <c r="N28" s="60">
        <v>112395779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224791556</v>
      </c>
      <c r="X28" s="60">
        <v>224791557</v>
      </c>
      <c r="Y28" s="60">
        <v>-1</v>
      </c>
      <c r="Z28" s="140">
        <v>0</v>
      </c>
      <c r="AA28" s="155">
        <v>449583114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200444745</v>
      </c>
      <c r="F29" s="60">
        <v>200444745</v>
      </c>
      <c r="G29" s="60">
        <v>12591925</v>
      </c>
      <c r="H29" s="60">
        <v>12577901</v>
      </c>
      <c r="I29" s="60">
        <v>12630145</v>
      </c>
      <c r="J29" s="60">
        <v>37799971</v>
      </c>
      <c r="K29" s="60">
        <v>13049272</v>
      </c>
      <c r="L29" s="60">
        <v>13218741</v>
      </c>
      <c r="M29" s="60">
        <v>13083019</v>
      </c>
      <c r="N29" s="60">
        <v>39351032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77151003</v>
      </c>
      <c r="X29" s="60">
        <v>100222373</v>
      </c>
      <c r="Y29" s="60">
        <v>-23071370</v>
      </c>
      <c r="Z29" s="140">
        <v>-23.02</v>
      </c>
      <c r="AA29" s="155">
        <v>200444745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1602367015</v>
      </c>
      <c r="F30" s="60">
        <v>1602367015</v>
      </c>
      <c r="G30" s="60">
        <v>149929294</v>
      </c>
      <c r="H30" s="60">
        <v>183757485</v>
      </c>
      <c r="I30" s="60">
        <v>182750101</v>
      </c>
      <c r="J30" s="60">
        <v>516436880</v>
      </c>
      <c r="K30" s="60">
        <v>103084407</v>
      </c>
      <c r="L30" s="60">
        <v>107578999</v>
      </c>
      <c r="M30" s="60">
        <v>107212350</v>
      </c>
      <c r="N30" s="60">
        <v>317875756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834312636</v>
      </c>
      <c r="X30" s="60">
        <v>801183508</v>
      </c>
      <c r="Y30" s="60">
        <v>33129128</v>
      </c>
      <c r="Z30" s="140">
        <v>4.14</v>
      </c>
      <c r="AA30" s="155">
        <v>1602367015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309899883</v>
      </c>
      <c r="F31" s="60">
        <v>309899883</v>
      </c>
      <c r="G31" s="60">
        <v>3005719</v>
      </c>
      <c r="H31" s="60">
        <v>12022739</v>
      </c>
      <c r="I31" s="60">
        <v>15797932</v>
      </c>
      <c r="J31" s="60">
        <v>30826390</v>
      </c>
      <c r="K31" s="60">
        <v>28255958</v>
      </c>
      <c r="L31" s="60">
        <v>20866438</v>
      </c>
      <c r="M31" s="60">
        <v>22159275</v>
      </c>
      <c r="N31" s="60">
        <v>71281671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102108061</v>
      </c>
      <c r="X31" s="60">
        <v>154949942</v>
      </c>
      <c r="Y31" s="60">
        <v>-52841881</v>
      </c>
      <c r="Z31" s="140">
        <v>-34.1</v>
      </c>
      <c r="AA31" s="155">
        <v>309899883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288081176</v>
      </c>
      <c r="F32" s="60">
        <v>288081176</v>
      </c>
      <c r="G32" s="60">
        <v>6208020</v>
      </c>
      <c r="H32" s="60">
        <v>20074484</v>
      </c>
      <c r="I32" s="60">
        <v>17544285</v>
      </c>
      <c r="J32" s="60">
        <v>43826789</v>
      </c>
      <c r="K32" s="60">
        <v>29800975</v>
      </c>
      <c r="L32" s="60">
        <v>20219208</v>
      </c>
      <c r="M32" s="60">
        <v>31494349</v>
      </c>
      <c r="N32" s="60">
        <v>81514532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125341321</v>
      </c>
      <c r="X32" s="60">
        <v>144040588</v>
      </c>
      <c r="Y32" s="60">
        <v>-18699267</v>
      </c>
      <c r="Z32" s="140">
        <v>-12.98</v>
      </c>
      <c r="AA32" s="155">
        <v>288081176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121888986</v>
      </c>
      <c r="F33" s="60">
        <v>121888986</v>
      </c>
      <c r="G33" s="60">
        <v>141103</v>
      </c>
      <c r="H33" s="60">
        <v>74981</v>
      </c>
      <c r="I33" s="60">
        <v>41127</v>
      </c>
      <c r="J33" s="60">
        <v>257211</v>
      </c>
      <c r="K33" s="60">
        <v>90116</v>
      </c>
      <c r="L33" s="60">
        <v>17111085</v>
      </c>
      <c r="M33" s="60">
        <v>33969223</v>
      </c>
      <c r="N33" s="60">
        <v>51170424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51427635</v>
      </c>
      <c r="X33" s="60">
        <v>60944493</v>
      </c>
      <c r="Y33" s="60">
        <v>-9516858</v>
      </c>
      <c r="Z33" s="140">
        <v>-15.62</v>
      </c>
      <c r="AA33" s="155">
        <v>121888986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894363213</v>
      </c>
      <c r="F34" s="60">
        <v>894363213</v>
      </c>
      <c r="G34" s="60">
        <v>49095071</v>
      </c>
      <c r="H34" s="60">
        <v>52602222</v>
      </c>
      <c r="I34" s="60">
        <v>49306483</v>
      </c>
      <c r="J34" s="60">
        <v>151003776</v>
      </c>
      <c r="K34" s="60">
        <v>50278099</v>
      </c>
      <c r="L34" s="60">
        <v>59392051</v>
      </c>
      <c r="M34" s="60">
        <v>78171314</v>
      </c>
      <c r="N34" s="60">
        <v>187841464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338845240</v>
      </c>
      <c r="X34" s="60">
        <v>447181607</v>
      </c>
      <c r="Y34" s="60">
        <v>-108336367</v>
      </c>
      <c r="Z34" s="140">
        <v>-24.23</v>
      </c>
      <c r="AA34" s="155">
        <v>894363213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5368472823</v>
      </c>
      <c r="F36" s="190">
        <f t="shared" si="1"/>
        <v>5368472823</v>
      </c>
      <c r="G36" s="190">
        <f t="shared" si="1"/>
        <v>370500726</v>
      </c>
      <c r="H36" s="190">
        <f t="shared" si="1"/>
        <v>431662440</v>
      </c>
      <c r="I36" s="190">
        <f t="shared" si="1"/>
        <v>427626113</v>
      </c>
      <c r="J36" s="190">
        <f t="shared" si="1"/>
        <v>1229789279</v>
      </c>
      <c r="K36" s="190">
        <f t="shared" si="1"/>
        <v>373860365</v>
      </c>
      <c r="L36" s="190">
        <f t="shared" si="1"/>
        <v>364145432</v>
      </c>
      <c r="M36" s="190">
        <f t="shared" si="1"/>
        <v>476116334</v>
      </c>
      <c r="N36" s="190">
        <f t="shared" si="1"/>
        <v>1214122131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2443911410</v>
      </c>
      <c r="X36" s="190">
        <f t="shared" si="1"/>
        <v>2684236414</v>
      </c>
      <c r="Y36" s="190">
        <f t="shared" si="1"/>
        <v>-240325004</v>
      </c>
      <c r="Z36" s="191">
        <f>+IF(X36&lt;&gt;0,+(Y36/X36)*100,0)</f>
        <v>-8.95319811424032</v>
      </c>
      <c r="AA36" s="188">
        <f>SUM(AA25:AA35)</f>
        <v>5368472823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138902248</v>
      </c>
      <c r="F38" s="106">
        <f t="shared" si="2"/>
        <v>138902248</v>
      </c>
      <c r="G38" s="106">
        <f t="shared" si="2"/>
        <v>271330070</v>
      </c>
      <c r="H38" s="106">
        <f t="shared" si="2"/>
        <v>66324052</v>
      </c>
      <c r="I38" s="106">
        <f t="shared" si="2"/>
        <v>-22941087</v>
      </c>
      <c r="J38" s="106">
        <f t="shared" si="2"/>
        <v>314713035</v>
      </c>
      <c r="K38" s="106">
        <f t="shared" si="2"/>
        <v>-4897792</v>
      </c>
      <c r="L38" s="106">
        <f t="shared" si="2"/>
        <v>198042706</v>
      </c>
      <c r="M38" s="106">
        <f t="shared" si="2"/>
        <v>24512836</v>
      </c>
      <c r="N38" s="106">
        <f t="shared" si="2"/>
        <v>217657750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532370785</v>
      </c>
      <c r="X38" s="106">
        <f>IF(F22=F36,0,X22-X36)</f>
        <v>69451125</v>
      </c>
      <c r="Y38" s="106">
        <f t="shared" si="2"/>
        <v>462919660</v>
      </c>
      <c r="Z38" s="201">
        <f>+IF(X38&lt;&gt;0,+(Y38/X38)*100,0)</f>
        <v>666.5401892337958</v>
      </c>
      <c r="AA38" s="199">
        <f>+AA22-AA36</f>
        <v>138902248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686387781</v>
      </c>
      <c r="F39" s="60">
        <v>686387781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343193891</v>
      </c>
      <c r="Y39" s="60">
        <v>-343193891</v>
      </c>
      <c r="Z39" s="140">
        <v>-100</v>
      </c>
      <c r="AA39" s="155">
        <v>686387781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825290029</v>
      </c>
      <c r="F42" s="88">
        <f t="shared" si="3"/>
        <v>825290029</v>
      </c>
      <c r="G42" s="88">
        <f t="shared" si="3"/>
        <v>271330070</v>
      </c>
      <c r="H42" s="88">
        <f t="shared" si="3"/>
        <v>66324052</v>
      </c>
      <c r="I42" s="88">
        <f t="shared" si="3"/>
        <v>-22941087</v>
      </c>
      <c r="J42" s="88">
        <f t="shared" si="3"/>
        <v>314713035</v>
      </c>
      <c r="K42" s="88">
        <f t="shared" si="3"/>
        <v>-4897792</v>
      </c>
      <c r="L42" s="88">
        <f t="shared" si="3"/>
        <v>198042706</v>
      </c>
      <c r="M42" s="88">
        <f t="shared" si="3"/>
        <v>24512836</v>
      </c>
      <c r="N42" s="88">
        <f t="shared" si="3"/>
        <v>217657750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532370785</v>
      </c>
      <c r="X42" s="88">
        <f t="shared" si="3"/>
        <v>412645016</v>
      </c>
      <c r="Y42" s="88">
        <f t="shared" si="3"/>
        <v>119725769</v>
      </c>
      <c r="Z42" s="208">
        <f>+IF(X42&lt;&gt;0,+(Y42/X42)*100,0)</f>
        <v>29.014228782058037</v>
      </c>
      <c r="AA42" s="206">
        <f>SUM(AA38:AA41)</f>
        <v>825290029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825290029</v>
      </c>
      <c r="F44" s="77">
        <f t="shared" si="4"/>
        <v>825290029</v>
      </c>
      <c r="G44" s="77">
        <f t="shared" si="4"/>
        <v>271330070</v>
      </c>
      <c r="H44" s="77">
        <f t="shared" si="4"/>
        <v>66324052</v>
      </c>
      <c r="I44" s="77">
        <f t="shared" si="4"/>
        <v>-22941087</v>
      </c>
      <c r="J44" s="77">
        <f t="shared" si="4"/>
        <v>314713035</v>
      </c>
      <c r="K44" s="77">
        <f t="shared" si="4"/>
        <v>-4897792</v>
      </c>
      <c r="L44" s="77">
        <f t="shared" si="4"/>
        <v>198042706</v>
      </c>
      <c r="M44" s="77">
        <f t="shared" si="4"/>
        <v>24512836</v>
      </c>
      <c r="N44" s="77">
        <f t="shared" si="4"/>
        <v>217657750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532370785</v>
      </c>
      <c r="X44" s="77">
        <f t="shared" si="4"/>
        <v>412645016</v>
      </c>
      <c r="Y44" s="77">
        <f t="shared" si="4"/>
        <v>119725769</v>
      </c>
      <c r="Z44" s="212">
        <f>+IF(X44&lt;&gt;0,+(Y44/X44)*100,0)</f>
        <v>29.014228782058037</v>
      </c>
      <c r="AA44" s="210">
        <f>+AA42-AA43</f>
        <v>825290029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825290029</v>
      </c>
      <c r="F46" s="88">
        <f t="shared" si="5"/>
        <v>825290029</v>
      </c>
      <c r="G46" s="88">
        <f t="shared" si="5"/>
        <v>271330070</v>
      </c>
      <c r="H46" s="88">
        <f t="shared" si="5"/>
        <v>66324052</v>
      </c>
      <c r="I46" s="88">
        <f t="shared" si="5"/>
        <v>-22941087</v>
      </c>
      <c r="J46" s="88">
        <f t="shared" si="5"/>
        <v>314713035</v>
      </c>
      <c r="K46" s="88">
        <f t="shared" si="5"/>
        <v>-4897792</v>
      </c>
      <c r="L46" s="88">
        <f t="shared" si="5"/>
        <v>198042706</v>
      </c>
      <c r="M46" s="88">
        <f t="shared" si="5"/>
        <v>24512836</v>
      </c>
      <c r="N46" s="88">
        <f t="shared" si="5"/>
        <v>217657750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532370785</v>
      </c>
      <c r="X46" s="88">
        <f t="shared" si="5"/>
        <v>412645016</v>
      </c>
      <c r="Y46" s="88">
        <f t="shared" si="5"/>
        <v>119725769</v>
      </c>
      <c r="Z46" s="208">
        <f>+IF(X46&lt;&gt;0,+(Y46/X46)*100,0)</f>
        <v>29.014228782058037</v>
      </c>
      <c r="AA46" s="206">
        <f>SUM(AA44:AA45)</f>
        <v>825290029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825290029</v>
      </c>
      <c r="F48" s="219">
        <f t="shared" si="6"/>
        <v>825290029</v>
      </c>
      <c r="G48" s="219">
        <f t="shared" si="6"/>
        <v>271330070</v>
      </c>
      <c r="H48" s="220">
        <f t="shared" si="6"/>
        <v>66324052</v>
      </c>
      <c r="I48" s="220">
        <f t="shared" si="6"/>
        <v>-22941087</v>
      </c>
      <c r="J48" s="220">
        <f t="shared" si="6"/>
        <v>314713035</v>
      </c>
      <c r="K48" s="220">
        <f t="shared" si="6"/>
        <v>-4897792</v>
      </c>
      <c r="L48" s="220">
        <f t="shared" si="6"/>
        <v>198042706</v>
      </c>
      <c r="M48" s="219">
        <f t="shared" si="6"/>
        <v>24512836</v>
      </c>
      <c r="N48" s="219">
        <f t="shared" si="6"/>
        <v>217657750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532370785</v>
      </c>
      <c r="X48" s="220">
        <f t="shared" si="6"/>
        <v>412645016</v>
      </c>
      <c r="Y48" s="220">
        <f t="shared" si="6"/>
        <v>119725769</v>
      </c>
      <c r="Z48" s="221">
        <f>+IF(X48&lt;&gt;0,+(Y48/X48)*100,0)</f>
        <v>29.014228782058037</v>
      </c>
      <c r="AA48" s="222">
        <f>SUM(AA46:AA47)</f>
        <v>825290029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64393128</v>
      </c>
      <c r="F5" s="100">
        <f t="shared" si="0"/>
        <v>64393128</v>
      </c>
      <c r="G5" s="100">
        <f t="shared" si="0"/>
        <v>0</v>
      </c>
      <c r="H5" s="100">
        <f t="shared" si="0"/>
        <v>246110</v>
      </c>
      <c r="I5" s="100">
        <f t="shared" si="0"/>
        <v>0</v>
      </c>
      <c r="J5" s="100">
        <f t="shared" si="0"/>
        <v>246110</v>
      </c>
      <c r="K5" s="100">
        <f t="shared" si="0"/>
        <v>2532506</v>
      </c>
      <c r="L5" s="100">
        <f t="shared" si="0"/>
        <v>4185950</v>
      </c>
      <c r="M5" s="100">
        <f t="shared" si="0"/>
        <v>1248595</v>
      </c>
      <c r="N5" s="100">
        <f t="shared" si="0"/>
        <v>7967051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8213161</v>
      </c>
      <c r="X5" s="100">
        <f t="shared" si="0"/>
        <v>32196564</v>
      </c>
      <c r="Y5" s="100">
        <f t="shared" si="0"/>
        <v>-23983403</v>
      </c>
      <c r="Z5" s="137">
        <f>+IF(X5&lt;&gt;0,+(Y5/X5)*100,0)</f>
        <v>-74.490566757372</v>
      </c>
      <c r="AA5" s="153">
        <f>SUM(AA6:AA8)</f>
        <v>64393128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2000000</v>
      </c>
      <c r="F7" s="159">
        <v>2000000</v>
      </c>
      <c r="G7" s="159"/>
      <c r="H7" s="159">
        <v>230199</v>
      </c>
      <c r="I7" s="159"/>
      <c r="J7" s="159">
        <v>230199</v>
      </c>
      <c r="K7" s="159">
        <v>784633</v>
      </c>
      <c r="L7" s="159"/>
      <c r="M7" s="159">
        <v>232759</v>
      </c>
      <c r="N7" s="159">
        <v>1017392</v>
      </c>
      <c r="O7" s="159"/>
      <c r="P7" s="159"/>
      <c r="Q7" s="159"/>
      <c r="R7" s="159"/>
      <c r="S7" s="159"/>
      <c r="T7" s="159"/>
      <c r="U7" s="159"/>
      <c r="V7" s="159"/>
      <c r="W7" s="159">
        <v>1247591</v>
      </c>
      <c r="X7" s="159">
        <v>1000000</v>
      </c>
      <c r="Y7" s="159">
        <v>247591</v>
      </c>
      <c r="Z7" s="141">
        <v>24.76</v>
      </c>
      <c r="AA7" s="225">
        <v>2000000</v>
      </c>
    </row>
    <row r="8" spans="1:27" ht="13.5">
      <c r="A8" s="138" t="s">
        <v>77</v>
      </c>
      <c r="B8" s="136"/>
      <c r="C8" s="155"/>
      <c r="D8" s="155"/>
      <c r="E8" s="156">
        <v>62393128</v>
      </c>
      <c r="F8" s="60">
        <v>62393128</v>
      </c>
      <c r="G8" s="60"/>
      <c r="H8" s="60">
        <v>15911</v>
      </c>
      <c r="I8" s="60"/>
      <c r="J8" s="60">
        <v>15911</v>
      </c>
      <c r="K8" s="60">
        <v>1747873</v>
      </c>
      <c r="L8" s="60">
        <v>4185950</v>
      </c>
      <c r="M8" s="60">
        <v>1015836</v>
      </c>
      <c r="N8" s="60">
        <v>6949659</v>
      </c>
      <c r="O8" s="60"/>
      <c r="P8" s="60"/>
      <c r="Q8" s="60"/>
      <c r="R8" s="60"/>
      <c r="S8" s="60"/>
      <c r="T8" s="60"/>
      <c r="U8" s="60"/>
      <c r="V8" s="60"/>
      <c r="W8" s="60">
        <v>6965570</v>
      </c>
      <c r="X8" s="60">
        <v>31196564</v>
      </c>
      <c r="Y8" s="60">
        <v>-24230994</v>
      </c>
      <c r="Z8" s="140">
        <v>-77.67</v>
      </c>
      <c r="AA8" s="62">
        <v>62393128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42384000</v>
      </c>
      <c r="F9" s="100">
        <f t="shared" si="1"/>
        <v>42384000</v>
      </c>
      <c r="G9" s="100">
        <f t="shared" si="1"/>
        <v>0</v>
      </c>
      <c r="H9" s="100">
        <f t="shared" si="1"/>
        <v>0</v>
      </c>
      <c r="I9" s="100">
        <f t="shared" si="1"/>
        <v>3026059</v>
      </c>
      <c r="J9" s="100">
        <f t="shared" si="1"/>
        <v>3026059</v>
      </c>
      <c r="K9" s="100">
        <f t="shared" si="1"/>
        <v>1670688</v>
      </c>
      <c r="L9" s="100">
        <f t="shared" si="1"/>
        <v>933841</v>
      </c>
      <c r="M9" s="100">
        <f t="shared" si="1"/>
        <v>990892</v>
      </c>
      <c r="N9" s="100">
        <f t="shared" si="1"/>
        <v>3595421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6621480</v>
      </c>
      <c r="X9" s="100">
        <f t="shared" si="1"/>
        <v>21192000</v>
      </c>
      <c r="Y9" s="100">
        <f t="shared" si="1"/>
        <v>-14570520</v>
      </c>
      <c r="Z9" s="137">
        <f>+IF(X9&lt;&gt;0,+(Y9/X9)*100,0)</f>
        <v>-68.75481313703284</v>
      </c>
      <c r="AA9" s="102">
        <f>SUM(AA10:AA14)</f>
        <v>42384000</v>
      </c>
    </row>
    <row r="10" spans="1:27" ht="13.5">
      <c r="A10" s="138" t="s">
        <v>79</v>
      </c>
      <c r="B10" s="136"/>
      <c r="C10" s="155"/>
      <c r="D10" s="155"/>
      <c r="E10" s="156">
        <v>22484000</v>
      </c>
      <c r="F10" s="60">
        <v>22484000</v>
      </c>
      <c r="G10" s="60"/>
      <c r="H10" s="60"/>
      <c r="I10" s="60"/>
      <c r="J10" s="60"/>
      <c r="K10" s="60">
        <v>1578188</v>
      </c>
      <c r="L10" s="60">
        <v>376051</v>
      </c>
      <c r="M10" s="60">
        <v>156145</v>
      </c>
      <c r="N10" s="60">
        <v>2110384</v>
      </c>
      <c r="O10" s="60"/>
      <c r="P10" s="60"/>
      <c r="Q10" s="60"/>
      <c r="R10" s="60"/>
      <c r="S10" s="60"/>
      <c r="T10" s="60"/>
      <c r="U10" s="60"/>
      <c r="V10" s="60"/>
      <c r="W10" s="60">
        <v>2110384</v>
      </c>
      <c r="X10" s="60">
        <v>11242000</v>
      </c>
      <c r="Y10" s="60">
        <v>-9131616</v>
      </c>
      <c r="Z10" s="140">
        <v>-81.23</v>
      </c>
      <c r="AA10" s="62">
        <v>22484000</v>
      </c>
    </row>
    <row r="11" spans="1:27" ht="13.5">
      <c r="A11" s="138" t="s">
        <v>80</v>
      </c>
      <c r="B11" s="136"/>
      <c r="C11" s="155"/>
      <c r="D11" s="155"/>
      <c r="E11" s="156">
        <v>12100000</v>
      </c>
      <c r="F11" s="60">
        <v>12100000</v>
      </c>
      <c r="G11" s="60"/>
      <c r="H11" s="60"/>
      <c r="I11" s="60">
        <v>3026059</v>
      </c>
      <c r="J11" s="60">
        <v>3026059</v>
      </c>
      <c r="K11" s="60">
        <v>37500</v>
      </c>
      <c r="L11" s="60"/>
      <c r="M11" s="60"/>
      <c r="N11" s="60">
        <v>37500</v>
      </c>
      <c r="O11" s="60"/>
      <c r="P11" s="60"/>
      <c r="Q11" s="60"/>
      <c r="R11" s="60"/>
      <c r="S11" s="60"/>
      <c r="T11" s="60"/>
      <c r="U11" s="60"/>
      <c r="V11" s="60"/>
      <c r="W11" s="60">
        <v>3063559</v>
      </c>
      <c r="X11" s="60">
        <v>6050000</v>
      </c>
      <c r="Y11" s="60">
        <v>-2986441</v>
      </c>
      <c r="Z11" s="140">
        <v>-49.36</v>
      </c>
      <c r="AA11" s="62">
        <v>12100000</v>
      </c>
    </row>
    <row r="12" spans="1:27" ht="13.5">
      <c r="A12" s="138" t="s">
        <v>81</v>
      </c>
      <c r="B12" s="136"/>
      <c r="C12" s="155"/>
      <c r="D12" s="155"/>
      <c r="E12" s="156">
        <v>7300000</v>
      </c>
      <c r="F12" s="60">
        <v>7300000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3650000</v>
      </c>
      <c r="Y12" s="60">
        <v>-3650000</v>
      </c>
      <c r="Z12" s="140">
        <v>-100</v>
      </c>
      <c r="AA12" s="62">
        <v>7300000</v>
      </c>
    </row>
    <row r="13" spans="1:27" ht="13.5">
      <c r="A13" s="138" t="s">
        <v>82</v>
      </c>
      <c r="B13" s="136"/>
      <c r="C13" s="155"/>
      <c r="D13" s="155"/>
      <c r="E13" s="156">
        <v>500000</v>
      </c>
      <c r="F13" s="60">
        <v>500000</v>
      </c>
      <c r="G13" s="60"/>
      <c r="H13" s="60"/>
      <c r="I13" s="60"/>
      <c r="J13" s="60"/>
      <c r="K13" s="60">
        <v>55000</v>
      </c>
      <c r="L13" s="60">
        <v>557790</v>
      </c>
      <c r="M13" s="60">
        <v>834747</v>
      </c>
      <c r="N13" s="60">
        <v>1447537</v>
      </c>
      <c r="O13" s="60"/>
      <c r="P13" s="60"/>
      <c r="Q13" s="60"/>
      <c r="R13" s="60"/>
      <c r="S13" s="60"/>
      <c r="T13" s="60"/>
      <c r="U13" s="60"/>
      <c r="V13" s="60"/>
      <c r="W13" s="60">
        <v>1447537</v>
      </c>
      <c r="X13" s="60">
        <v>250000</v>
      </c>
      <c r="Y13" s="60">
        <v>1197537</v>
      </c>
      <c r="Z13" s="140">
        <v>479.01</v>
      </c>
      <c r="AA13" s="62">
        <v>500000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181837388</v>
      </c>
      <c r="F15" s="100">
        <f t="shared" si="2"/>
        <v>181837388</v>
      </c>
      <c r="G15" s="100">
        <f t="shared" si="2"/>
        <v>0</v>
      </c>
      <c r="H15" s="100">
        <f t="shared" si="2"/>
        <v>12968097</v>
      </c>
      <c r="I15" s="100">
        <f t="shared" si="2"/>
        <v>11777513</v>
      </c>
      <c r="J15" s="100">
        <f t="shared" si="2"/>
        <v>24745610</v>
      </c>
      <c r="K15" s="100">
        <f t="shared" si="2"/>
        <v>16413166</v>
      </c>
      <c r="L15" s="100">
        <f t="shared" si="2"/>
        <v>11812632</v>
      </c>
      <c r="M15" s="100">
        <f t="shared" si="2"/>
        <v>27654764</v>
      </c>
      <c r="N15" s="100">
        <f t="shared" si="2"/>
        <v>55880562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80626172</v>
      </c>
      <c r="X15" s="100">
        <f t="shared" si="2"/>
        <v>90918694</v>
      </c>
      <c r="Y15" s="100">
        <f t="shared" si="2"/>
        <v>-10292522</v>
      </c>
      <c r="Z15" s="137">
        <f>+IF(X15&lt;&gt;0,+(Y15/X15)*100,0)</f>
        <v>-11.320578362025307</v>
      </c>
      <c r="AA15" s="102">
        <f>SUM(AA16:AA18)</f>
        <v>181837388</v>
      </c>
    </row>
    <row r="16" spans="1:27" ht="13.5">
      <c r="A16" s="138" t="s">
        <v>85</v>
      </c>
      <c r="B16" s="136"/>
      <c r="C16" s="155"/>
      <c r="D16" s="155"/>
      <c r="E16" s="156">
        <v>65245000</v>
      </c>
      <c r="F16" s="60">
        <v>65245000</v>
      </c>
      <c r="G16" s="60"/>
      <c r="H16" s="60">
        <v>9618213</v>
      </c>
      <c r="I16" s="60">
        <v>4584711</v>
      </c>
      <c r="J16" s="60">
        <v>14202924</v>
      </c>
      <c r="K16" s="60">
        <v>3414229</v>
      </c>
      <c r="L16" s="60">
        <v>2624209</v>
      </c>
      <c r="M16" s="60">
        <v>2083029</v>
      </c>
      <c r="N16" s="60">
        <v>8121467</v>
      </c>
      <c r="O16" s="60"/>
      <c r="P16" s="60"/>
      <c r="Q16" s="60"/>
      <c r="R16" s="60"/>
      <c r="S16" s="60"/>
      <c r="T16" s="60"/>
      <c r="U16" s="60"/>
      <c r="V16" s="60"/>
      <c r="W16" s="60">
        <v>22324391</v>
      </c>
      <c r="X16" s="60">
        <v>32622500</v>
      </c>
      <c r="Y16" s="60">
        <v>-10298109</v>
      </c>
      <c r="Z16" s="140">
        <v>-31.57</v>
      </c>
      <c r="AA16" s="62">
        <v>65245000</v>
      </c>
    </row>
    <row r="17" spans="1:27" ht="13.5">
      <c r="A17" s="138" t="s">
        <v>86</v>
      </c>
      <c r="B17" s="136"/>
      <c r="C17" s="155"/>
      <c r="D17" s="155"/>
      <c r="E17" s="156">
        <v>116592388</v>
      </c>
      <c r="F17" s="60">
        <v>116592388</v>
      </c>
      <c r="G17" s="60"/>
      <c r="H17" s="60">
        <v>3349884</v>
      </c>
      <c r="I17" s="60">
        <v>7192802</v>
      </c>
      <c r="J17" s="60">
        <v>10542686</v>
      </c>
      <c r="K17" s="60">
        <v>12998937</v>
      </c>
      <c r="L17" s="60">
        <v>9188423</v>
      </c>
      <c r="M17" s="60">
        <v>25571735</v>
      </c>
      <c r="N17" s="60">
        <v>47759095</v>
      </c>
      <c r="O17" s="60"/>
      <c r="P17" s="60"/>
      <c r="Q17" s="60"/>
      <c r="R17" s="60"/>
      <c r="S17" s="60"/>
      <c r="T17" s="60"/>
      <c r="U17" s="60"/>
      <c r="V17" s="60"/>
      <c r="W17" s="60">
        <v>58301781</v>
      </c>
      <c r="X17" s="60">
        <v>58296194</v>
      </c>
      <c r="Y17" s="60">
        <v>5587</v>
      </c>
      <c r="Z17" s="140">
        <v>0.01</v>
      </c>
      <c r="AA17" s="62">
        <v>116592388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575674192</v>
      </c>
      <c r="F19" s="100">
        <f t="shared" si="3"/>
        <v>575674192</v>
      </c>
      <c r="G19" s="100">
        <f t="shared" si="3"/>
        <v>17573875</v>
      </c>
      <c r="H19" s="100">
        <f t="shared" si="3"/>
        <v>28063916</v>
      </c>
      <c r="I19" s="100">
        <f t="shared" si="3"/>
        <v>29466889</v>
      </c>
      <c r="J19" s="100">
        <f t="shared" si="3"/>
        <v>75104680</v>
      </c>
      <c r="K19" s="100">
        <f t="shared" si="3"/>
        <v>38392306</v>
      </c>
      <c r="L19" s="100">
        <f t="shared" si="3"/>
        <v>43665761</v>
      </c>
      <c r="M19" s="100">
        <f t="shared" si="3"/>
        <v>37488619</v>
      </c>
      <c r="N19" s="100">
        <f t="shared" si="3"/>
        <v>119546686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194651366</v>
      </c>
      <c r="X19" s="100">
        <f t="shared" si="3"/>
        <v>287837097</v>
      </c>
      <c r="Y19" s="100">
        <f t="shared" si="3"/>
        <v>-93185731</v>
      </c>
      <c r="Z19" s="137">
        <f>+IF(X19&lt;&gt;0,+(Y19/X19)*100,0)</f>
        <v>-32.37446874333922</v>
      </c>
      <c r="AA19" s="102">
        <f>SUM(AA20:AA23)</f>
        <v>575674192</v>
      </c>
    </row>
    <row r="20" spans="1:27" ht="13.5">
      <c r="A20" s="138" t="s">
        <v>89</v>
      </c>
      <c r="B20" s="136"/>
      <c r="C20" s="155"/>
      <c r="D20" s="155"/>
      <c r="E20" s="156">
        <v>156588364</v>
      </c>
      <c r="F20" s="60">
        <v>156588364</v>
      </c>
      <c r="G20" s="60">
        <v>1662250</v>
      </c>
      <c r="H20" s="60">
        <v>5918752</v>
      </c>
      <c r="I20" s="60">
        <v>3257224</v>
      </c>
      <c r="J20" s="60">
        <v>10838226</v>
      </c>
      <c r="K20" s="60">
        <v>11406867</v>
      </c>
      <c r="L20" s="60">
        <v>11365962</v>
      </c>
      <c r="M20" s="60">
        <v>3229937</v>
      </c>
      <c r="N20" s="60">
        <v>26002766</v>
      </c>
      <c r="O20" s="60"/>
      <c r="P20" s="60"/>
      <c r="Q20" s="60"/>
      <c r="R20" s="60"/>
      <c r="S20" s="60"/>
      <c r="T20" s="60"/>
      <c r="U20" s="60"/>
      <c r="V20" s="60"/>
      <c r="W20" s="60">
        <v>36840992</v>
      </c>
      <c r="X20" s="60">
        <v>78294182</v>
      </c>
      <c r="Y20" s="60">
        <v>-41453190</v>
      </c>
      <c r="Z20" s="140">
        <v>-52.95</v>
      </c>
      <c r="AA20" s="62">
        <v>156588364</v>
      </c>
    </row>
    <row r="21" spans="1:27" ht="13.5">
      <c r="A21" s="138" t="s">
        <v>90</v>
      </c>
      <c r="B21" s="136"/>
      <c r="C21" s="155"/>
      <c r="D21" s="155"/>
      <c r="E21" s="156">
        <v>178388347</v>
      </c>
      <c r="F21" s="60">
        <v>178388347</v>
      </c>
      <c r="G21" s="60">
        <v>210000</v>
      </c>
      <c r="H21" s="60">
        <v>12121550</v>
      </c>
      <c r="I21" s="60">
        <v>21599565</v>
      </c>
      <c r="J21" s="60">
        <v>33931115</v>
      </c>
      <c r="K21" s="60">
        <v>13995298</v>
      </c>
      <c r="L21" s="60">
        <v>22003264</v>
      </c>
      <c r="M21" s="60">
        <v>7306246</v>
      </c>
      <c r="N21" s="60">
        <v>43304808</v>
      </c>
      <c r="O21" s="60"/>
      <c r="P21" s="60"/>
      <c r="Q21" s="60"/>
      <c r="R21" s="60"/>
      <c r="S21" s="60"/>
      <c r="T21" s="60"/>
      <c r="U21" s="60"/>
      <c r="V21" s="60"/>
      <c r="W21" s="60">
        <v>77235923</v>
      </c>
      <c r="X21" s="60">
        <v>89194174</v>
      </c>
      <c r="Y21" s="60">
        <v>-11958251</v>
      </c>
      <c r="Z21" s="140">
        <v>-13.41</v>
      </c>
      <c r="AA21" s="62">
        <v>178388347</v>
      </c>
    </row>
    <row r="22" spans="1:27" ht="13.5">
      <c r="A22" s="138" t="s">
        <v>91</v>
      </c>
      <c r="B22" s="136"/>
      <c r="C22" s="157"/>
      <c r="D22" s="157"/>
      <c r="E22" s="158">
        <v>227147481</v>
      </c>
      <c r="F22" s="159">
        <v>227147481</v>
      </c>
      <c r="G22" s="159">
        <v>15701625</v>
      </c>
      <c r="H22" s="159">
        <v>9665511</v>
      </c>
      <c r="I22" s="159">
        <v>4296269</v>
      </c>
      <c r="J22" s="159">
        <v>29663405</v>
      </c>
      <c r="K22" s="159">
        <v>12092589</v>
      </c>
      <c r="L22" s="159">
        <v>9238392</v>
      </c>
      <c r="M22" s="159">
        <v>26434759</v>
      </c>
      <c r="N22" s="159">
        <v>47765740</v>
      </c>
      <c r="O22" s="159"/>
      <c r="P22" s="159"/>
      <c r="Q22" s="159"/>
      <c r="R22" s="159"/>
      <c r="S22" s="159"/>
      <c r="T22" s="159"/>
      <c r="U22" s="159"/>
      <c r="V22" s="159"/>
      <c r="W22" s="159">
        <v>77429145</v>
      </c>
      <c r="X22" s="159">
        <v>113573741</v>
      </c>
      <c r="Y22" s="159">
        <v>-36144596</v>
      </c>
      <c r="Z22" s="141">
        <v>-31.82</v>
      </c>
      <c r="AA22" s="225">
        <v>227147481</v>
      </c>
    </row>
    <row r="23" spans="1:27" ht="13.5">
      <c r="A23" s="138" t="s">
        <v>92</v>
      </c>
      <c r="B23" s="136"/>
      <c r="C23" s="155"/>
      <c r="D23" s="155"/>
      <c r="E23" s="156">
        <v>13550000</v>
      </c>
      <c r="F23" s="60">
        <v>13550000</v>
      </c>
      <c r="G23" s="60"/>
      <c r="H23" s="60">
        <v>358103</v>
      </c>
      <c r="I23" s="60">
        <v>313831</v>
      </c>
      <c r="J23" s="60">
        <v>671934</v>
      </c>
      <c r="K23" s="60">
        <v>897552</v>
      </c>
      <c r="L23" s="60">
        <v>1058143</v>
      </c>
      <c r="M23" s="60">
        <v>517677</v>
      </c>
      <c r="N23" s="60">
        <v>2473372</v>
      </c>
      <c r="O23" s="60"/>
      <c r="P23" s="60"/>
      <c r="Q23" s="60"/>
      <c r="R23" s="60"/>
      <c r="S23" s="60"/>
      <c r="T23" s="60"/>
      <c r="U23" s="60"/>
      <c r="V23" s="60"/>
      <c r="W23" s="60">
        <v>3145306</v>
      </c>
      <c r="X23" s="60">
        <v>6775000</v>
      </c>
      <c r="Y23" s="60">
        <v>-3629694</v>
      </c>
      <c r="Z23" s="140">
        <v>-53.57</v>
      </c>
      <c r="AA23" s="62">
        <v>13550000</v>
      </c>
    </row>
    <row r="24" spans="1:27" ht="13.5">
      <c r="A24" s="135" t="s">
        <v>93</v>
      </c>
      <c r="B24" s="142"/>
      <c r="C24" s="153"/>
      <c r="D24" s="153"/>
      <c r="E24" s="154">
        <v>1700000</v>
      </c>
      <c r="F24" s="100">
        <v>1700000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850000</v>
      </c>
      <c r="Y24" s="100">
        <v>-850000</v>
      </c>
      <c r="Z24" s="137">
        <v>-100</v>
      </c>
      <c r="AA24" s="102">
        <v>1700000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865988708</v>
      </c>
      <c r="F25" s="219">
        <f t="shared" si="4"/>
        <v>865988708</v>
      </c>
      <c r="G25" s="219">
        <f t="shared" si="4"/>
        <v>17573875</v>
      </c>
      <c r="H25" s="219">
        <f t="shared" si="4"/>
        <v>41278123</v>
      </c>
      <c r="I25" s="219">
        <f t="shared" si="4"/>
        <v>44270461</v>
      </c>
      <c r="J25" s="219">
        <f t="shared" si="4"/>
        <v>103122459</v>
      </c>
      <c r="K25" s="219">
        <f t="shared" si="4"/>
        <v>59008666</v>
      </c>
      <c r="L25" s="219">
        <f t="shared" si="4"/>
        <v>60598184</v>
      </c>
      <c r="M25" s="219">
        <f t="shared" si="4"/>
        <v>67382870</v>
      </c>
      <c r="N25" s="219">
        <f t="shared" si="4"/>
        <v>186989720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290112179</v>
      </c>
      <c r="X25" s="219">
        <f t="shared" si="4"/>
        <v>432994355</v>
      </c>
      <c r="Y25" s="219">
        <f t="shared" si="4"/>
        <v>-142882176</v>
      </c>
      <c r="Z25" s="231">
        <f>+IF(X25&lt;&gt;0,+(Y25/X25)*100,0)</f>
        <v>-32.99862327304475</v>
      </c>
      <c r="AA25" s="232">
        <f>+AA5+AA9+AA15+AA19+AA24</f>
        <v>865988708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642615000</v>
      </c>
      <c r="F28" s="60">
        <v>642615000</v>
      </c>
      <c r="G28" s="60">
        <v>16022188</v>
      </c>
      <c r="H28" s="60">
        <v>31698900</v>
      </c>
      <c r="I28" s="60">
        <v>39217543</v>
      </c>
      <c r="J28" s="60">
        <v>86938631</v>
      </c>
      <c r="K28" s="60">
        <v>46114444</v>
      </c>
      <c r="L28" s="60">
        <v>47210074</v>
      </c>
      <c r="M28" s="60">
        <v>59860322</v>
      </c>
      <c r="N28" s="60">
        <v>153184840</v>
      </c>
      <c r="O28" s="60"/>
      <c r="P28" s="60"/>
      <c r="Q28" s="60"/>
      <c r="R28" s="60"/>
      <c r="S28" s="60"/>
      <c r="T28" s="60"/>
      <c r="U28" s="60"/>
      <c r="V28" s="60"/>
      <c r="W28" s="60">
        <v>240123471</v>
      </c>
      <c r="X28" s="60">
        <v>321307500</v>
      </c>
      <c r="Y28" s="60">
        <v>-81184029</v>
      </c>
      <c r="Z28" s="140">
        <v>-25.27</v>
      </c>
      <c r="AA28" s="155">
        <v>642615000</v>
      </c>
    </row>
    <row r="29" spans="1:27" ht="13.5">
      <c r="A29" s="234" t="s">
        <v>134</v>
      </c>
      <c r="B29" s="136"/>
      <c r="C29" s="155"/>
      <c r="D29" s="155"/>
      <c r="E29" s="156">
        <v>43772781</v>
      </c>
      <c r="F29" s="60">
        <v>43772781</v>
      </c>
      <c r="G29" s="60"/>
      <c r="H29" s="60"/>
      <c r="I29" s="60"/>
      <c r="J29" s="60"/>
      <c r="K29" s="60">
        <v>55000</v>
      </c>
      <c r="L29" s="60">
        <v>383901</v>
      </c>
      <c r="M29" s="60">
        <v>945580</v>
      </c>
      <c r="N29" s="60">
        <v>1384481</v>
      </c>
      <c r="O29" s="60"/>
      <c r="P29" s="60"/>
      <c r="Q29" s="60"/>
      <c r="R29" s="60"/>
      <c r="S29" s="60"/>
      <c r="T29" s="60"/>
      <c r="U29" s="60"/>
      <c r="V29" s="60"/>
      <c r="W29" s="60">
        <v>1384481</v>
      </c>
      <c r="X29" s="60">
        <v>21886391</v>
      </c>
      <c r="Y29" s="60">
        <v>-20501910</v>
      </c>
      <c r="Z29" s="140">
        <v>-93.67</v>
      </c>
      <c r="AA29" s="62">
        <v>43772781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686387781</v>
      </c>
      <c r="F32" s="77">
        <f t="shared" si="5"/>
        <v>686387781</v>
      </c>
      <c r="G32" s="77">
        <f t="shared" si="5"/>
        <v>16022188</v>
      </c>
      <c r="H32" s="77">
        <f t="shared" si="5"/>
        <v>31698900</v>
      </c>
      <c r="I32" s="77">
        <f t="shared" si="5"/>
        <v>39217543</v>
      </c>
      <c r="J32" s="77">
        <f t="shared" si="5"/>
        <v>86938631</v>
      </c>
      <c r="K32" s="77">
        <f t="shared" si="5"/>
        <v>46169444</v>
      </c>
      <c r="L32" s="77">
        <f t="shared" si="5"/>
        <v>47593975</v>
      </c>
      <c r="M32" s="77">
        <f t="shared" si="5"/>
        <v>60805902</v>
      </c>
      <c r="N32" s="77">
        <f t="shared" si="5"/>
        <v>154569321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241507952</v>
      </c>
      <c r="X32" s="77">
        <f t="shared" si="5"/>
        <v>343193891</v>
      </c>
      <c r="Y32" s="77">
        <f t="shared" si="5"/>
        <v>-101685939</v>
      </c>
      <c r="Z32" s="212">
        <f>+IF(X32&lt;&gt;0,+(Y32/X32)*100,0)</f>
        <v>-29.629297509844076</v>
      </c>
      <c r="AA32" s="79">
        <f>SUM(AA28:AA31)</f>
        <v>686387781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11888364</v>
      </c>
      <c r="F33" s="60">
        <v>11888364</v>
      </c>
      <c r="G33" s="60">
        <v>1508191</v>
      </c>
      <c r="H33" s="60">
        <v>1751308</v>
      </c>
      <c r="I33" s="60">
        <v>2759930</v>
      </c>
      <c r="J33" s="60">
        <v>6019429</v>
      </c>
      <c r="K33" s="60">
        <v>1463367</v>
      </c>
      <c r="L33" s="60">
        <v>1756641</v>
      </c>
      <c r="M33" s="60">
        <v>744067</v>
      </c>
      <c r="N33" s="60">
        <v>3964075</v>
      </c>
      <c r="O33" s="60"/>
      <c r="P33" s="60"/>
      <c r="Q33" s="60"/>
      <c r="R33" s="60"/>
      <c r="S33" s="60"/>
      <c r="T33" s="60"/>
      <c r="U33" s="60"/>
      <c r="V33" s="60"/>
      <c r="W33" s="60">
        <v>9983504</v>
      </c>
      <c r="X33" s="60">
        <v>5944182</v>
      </c>
      <c r="Y33" s="60">
        <v>4039322</v>
      </c>
      <c r="Z33" s="140">
        <v>67.95</v>
      </c>
      <c r="AA33" s="62">
        <v>11888364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36684148</v>
      </c>
      <c r="F34" s="60">
        <v>36684148</v>
      </c>
      <c r="G34" s="60"/>
      <c r="H34" s="60"/>
      <c r="I34" s="60"/>
      <c r="J34" s="60"/>
      <c r="K34" s="60">
        <v>1212337</v>
      </c>
      <c r="L34" s="60">
        <v>2088348</v>
      </c>
      <c r="M34" s="60">
        <v>117643</v>
      </c>
      <c r="N34" s="60">
        <v>3418328</v>
      </c>
      <c r="O34" s="60"/>
      <c r="P34" s="60"/>
      <c r="Q34" s="60"/>
      <c r="R34" s="60"/>
      <c r="S34" s="60"/>
      <c r="T34" s="60"/>
      <c r="U34" s="60"/>
      <c r="V34" s="60"/>
      <c r="W34" s="60">
        <v>3418328</v>
      </c>
      <c r="X34" s="60">
        <v>18342074</v>
      </c>
      <c r="Y34" s="60">
        <v>-14923746</v>
      </c>
      <c r="Z34" s="140">
        <v>-81.36</v>
      </c>
      <c r="AA34" s="62">
        <v>36684148</v>
      </c>
    </row>
    <row r="35" spans="1:27" ht="13.5">
      <c r="A35" s="237" t="s">
        <v>53</v>
      </c>
      <c r="B35" s="136"/>
      <c r="C35" s="155"/>
      <c r="D35" s="155"/>
      <c r="E35" s="156">
        <v>131028415</v>
      </c>
      <c r="F35" s="60">
        <v>131028415</v>
      </c>
      <c r="G35" s="60">
        <v>43496</v>
      </c>
      <c r="H35" s="60">
        <v>7827915</v>
      </c>
      <c r="I35" s="60">
        <v>2292988</v>
      </c>
      <c r="J35" s="60">
        <v>10164399</v>
      </c>
      <c r="K35" s="60">
        <v>10163516</v>
      </c>
      <c r="L35" s="60">
        <v>9159220</v>
      </c>
      <c r="M35" s="60">
        <v>5715257</v>
      </c>
      <c r="N35" s="60">
        <v>25037993</v>
      </c>
      <c r="O35" s="60"/>
      <c r="P35" s="60"/>
      <c r="Q35" s="60"/>
      <c r="R35" s="60"/>
      <c r="S35" s="60"/>
      <c r="T35" s="60"/>
      <c r="U35" s="60"/>
      <c r="V35" s="60"/>
      <c r="W35" s="60">
        <v>35202392</v>
      </c>
      <c r="X35" s="60">
        <v>65514208</v>
      </c>
      <c r="Y35" s="60">
        <v>-30311816</v>
      </c>
      <c r="Z35" s="140">
        <v>-46.27</v>
      </c>
      <c r="AA35" s="62">
        <v>131028415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865988708</v>
      </c>
      <c r="F36" s="220">
        <f t="shared" si="6"/>
        <v>865988708</v>
      </c>
      <c r="G36" s="220">
        <f t="shared" si="6"/>
        <v>17573875</v>
      </c>
      <c r="H36" s="220">
        <f t="shared" si="6"/>
        <v>41278123</v>
      </c>
      <c r="I36" s="220">
        <f t="shared" si="6"/>
        <v>44270461</v>
      </c>
      <c r="J36" s="220">
        <f t="shared" si="6"/>
        <v>103122459</v>
      </c>
      <c r="K36" s="220">
        <f t="shared" si="6"/>
        <v>59008664</v>
      </c>
      <c r="L36" s="220">
        <f t="shared" si="6"/>
        <v>60598184</v>
      </c>
      <c r="M36" s="220">
        <f t="shared" si="6"/>
        <v>67382869</v>
      </c>
      <c r="N36" s="220">
        <f t="shared" si="6"/>
        <v>186989717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290112176</v>
      </c>
      <c r="X36" s="220">
        <f t="shared" si="6"/>
        <v>432994355</v>
      </c>
      <c r="Y36" s="220">
        <f t="shared" si="6"/>
        <v>-142882179</v>
      </c>
      <c r="Z36" s="221">
        <f>+IF(X36&lt;&gt;0,+(Y36/X36)*100,0)</f>
        <v>-32.99862396589443</v>
      </c>
      <c r="AA36" s="239">
        <f>SUM(AA32:AA35)</f>
        <v>865988708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22981752</v>
      </c>
      <c r="F6" s="60">
        <v>22981752</v>
      </c>
      <c r="G6" s="60">
        <v>224279046</v>
      </c>
      <c r="H6" s="60">
        <v>63987463</v>
      </c>
      <c r="I6" s="60">
        <v>201018718</v>
      </c>
      <c r="J6" s="60">
        <v>201018718</v>
      </c>
      <c r="K6" s="60">
        <v>43162154</v>
      </c>
      <c r="L6" s="60">
        <v>252814014</v>
      </c>
      <c r="M6" s="60">
        <v>64604824</v>
      </c>
      <c r="N6" s="60">
        <v>64604824</v>
      </c>
      <c r="O6" s="60"/>
      <c r="P6" s="60"/>
      <c r="Q6" s="60"/>
      <c r="R6" s="60"/>
      <c r="S6" s="60"/>
      <c r="T6" s="60"/>
      <c r="U6" s="60"/>
      <c r="V6" s="60"/>
      <c r="W6" s="60">
        <v>64604824</v>
      </c>
      <c r="X6" s="60">
        <v>11490876</v>
      </c>
      <c r="Y6" s="60">
        <v>53113948</v>
      </c>
      <c r="Z6" s="140">
        <v>462.23</v>
      </c>
      <c r="AA6" s="62">
        <v>22981752</v>
      </c>
    </row>
    <row r="7" spans="1:27" ht="13.5">
      <c r="A7" s="249" t="s">
        <v>144</v>
      </c>
      <c r="B7" s="182"/>
      <c r="C7" s="155"/>
      <c r="D7" s="155"/>
      <c r="E7" s="59">
        <v>629766162</v>
      </c>
      <c r="F7" s="60">
        <v>629766162</v>
      </c>
      <c r="G7" s="60">
        <v>573488256</v>
      </c>
      <c r="H7" s="60">
        <v>617033786</v>
      </c>
      <c r="I7" s="60">
        <v>506363479</v>
      </c>
      <c r="J7" s="60">
        <v>506363479</v>
      </c>
      <c r="K7" s="60">
        <v>477767604</v>
      </c>
      <c r="L7" s="60">
        <v>660295647</v>
      </c>
      <c r="M7" s="60">
        <v>728972301</v>
      </c>
      <c r="N7" s="60">
        <v>728972301</v>
      </c>
      <c r="O7" s="60"/>
      <c r="P7" s="60"/>
      <c r="Q7" s="60"/>
      <c r="R7" s="60"/>
      <c r="S7" s="60"/>
      <c r="T7" s="60"/>
      <c r="U7" s="60"/>
      <c r="V7" s="60"/>
      <c r="W7" s="60">
        <v>728972301</v>
      </c>
      <c r="X7" s="60">
        <v>314883081</v>
      </c>
      <c r="Y7" s="60">
        <v>414089220</v>
      </c>
      <c r="Z7" s="140">
        <v>131.51</v>
      </c>
      <c r="AA7" s="62">
        <v>629766162</v>
      </c>
    </row>
    <row r="8" spans="1:27" ht="13.5">
      <c r="A8" s="249" t="s">
        <v>145</v>
      </c>
      <c r="B8" s="182"/>
      <c r="C8" s="155"/>
      <c r="D8" s="155"/>
      <c r="E8" s="59">
        <v>527952311</v>
      </c>
      <c r="F8" s="60">
        <v>527952311</v>
      </c>
      <c r="G8" s="60">
        <v>1358883005</v>
      </c>
      <c r="H8" s="60">
        <v>978413561</v>
      </c>
      <c r="I8" s="60">
        <v>1134786508</v>
      </c>
      <c r="J8" s="60">
        <v>1134786508</v>
      </c>
      <c r="K8" s="60">
        <v>1284606445</v>
      </c>
      <c r="L8" s="60">
        <v>1340713513</v>
      </c>
      <c r="M8" s="60">
        <v>1175489611</v>
      </c>
      <c r="N8" s="60">
        <v>1175489611</v>
      </c>
      <c r="O8" s="60"/>
      <c r="P8" s="60"/>
      <c r="Q8" s="60"/>
      <c r="R8" s="60"/>
      <c r="S8" s="60"/>
      <c r="T8" s="60"/>
      <c r="U8" s="60"/>
      <c r="V8" s="60"/>
      <c r="W8" s="60">
        <v>1175489611</v>
      </c>
      <c r="X8" s="60">
        <v>263976156</v>
      </c>
      <c r="Y8" s="60">
        <v>911513455</v>
      </c>
      <c r="Z8" s="140">
        <v>345.3</v>
      </c>
      <c r="AA8" s="62">
        <v>527952311</v>
      </c>
    </row>
    <row r="9" spans="1:27" ht="13.5">
      <c r="A9" s="249" t="s">
        <v>146</v>
      </c>
      <c r="B9" s="182"/>
      <c r="C9" s="155"/>
      <c r="D9" s="155"/>
      <c r="E9" s="59">
        <v>145212354</v>
      </c>
      <c r="F9" s="60">
        <v>145212354</v>
      </c>
      <c r="G9" s="60">
        <v>125817176</v>
      </c>
      <c r="H9" s="60">
        <v>135044802</v>
      </c>
      <c r="I9" s="60">
        <v>90290508</v>
      </c>
      <c r="J9" s="60">
        <v>90290508</v>
      </c>
      <c r="K9" s="60">
        <v>116007077</v>
      </c>
      <c r="L9" s="60">
        <v>137256085</v>
      </c>
      <c r="M9" s="60">
        <v>57928155</v>
      </c>
      <c r="N9" s="60">
        <v>57928155</v>
      </c>
      <c r="O9" s="60"/>
      <c r="P9" s="60"/>
      <c r="Q9" s="60"/>
      <c r="R9" s="60"/>
      <c r="S9" s="60"/>
      <c r="T9" s="60"/>
      <c r="U9" s="60"/>
      <c r="V9" s="60"/>
      <c r="W9" s="60">
        <v>57928155</v>
      </c>
      <c r="X9" s="60">
        <v>72606177</v>
      </c>
      <c r="Y9" s="60">
        <v>-14678022</v>
      </c>
      <c r="Z9" s="140">
        <v>-20.22</v>
      </c>
      <c r="AA9" s="62">
        <v>145212354</v>
      </c>
    </row>
    <row r="10" spans="1:27" ht="13.5">
      <c r="A10" s="249" t="s">
        <v>147</v>
      </c>
      <c r="B10" s="182"/>
      <c r="C10" s="155"/>
      <c r="D10" s="155"/>
      <c r="E10" s="59">
        <v>18013420</v>
      </c>
      <c r="F10" s="60">
        <v>18013420</v>
      </c>
      <c r="G10" s="159">
        <v>13200837</v>
      </c>
      <c r="H10" s="159">
        <v>13210779</v>
      </c>
      <c r="I10" s="159">
        <v>13042691</v>
      </c>
      <c r="J10" s="60">
        <v>13042691</v>
      </c>
      <c r="K10" s="159">
        <v>13053025</v>
      </c>
      <c r="L10" s="159">
        <v>13063471</v>
      </c>
      <c r="M10" s="60">
        <v>12436578</v>
      </c>
      <c r="N10" s="159">
        <v>12436578</v>
      </c>
      <c r="O10" s="159"/>
      <c r="P10" s="159"/>
      <c r="Q10" s="60"/>
      <c r="R10" s="159"/>
      <c r="S10" s="159"/>
      <c r="T10" s="60"/>
      <c r="U10" s="159"/>
      <c r="V10" s="159"/>
      <c r="W10" s="159">
        <v>12436578</v>
      </c>
      <c r="X10" s="60">
        <v>9006710</v>
      </c>
      <c r="Y10" s="159">
        <v>3429868</v>
      </c>
      <c r="Z10" s="141">
        <v>38.08</v>
      </c>
      <c r="AA10" s="225">
        <v>18013420</v>
      </c>
    </row>
    <row r="11" spans="1:27" ht="13.5">
      <c r="A11" s="249" t="s">
        <v>148</v>
      </c>
      <c r="B11" s="182"/>
      <c r="C11" s="155"/>
      <c r="D11" s="155"/>
      <c r="E11" s="59">
        <v>43413084</v>
      </c>
      <c r="F11" s="60">
        <v>43413084</v>
      </c>
      <c r="G11" s="60">
        <v>71100670</v>
      </c>
      <c r="H11" s="60">
        <v>71358763</v>
      </c>
      <c r="I11" s="60">
        <v>166755845</v>
      </c>
      <c r="J11" s="60">
        <v>166755845</v>
      </c>
      <c r="K11" s="60">
        <v>87366068</v>
      </c>
      <c r="L11" s="60">
        <v>101632751</v>
      </c>
      <c r="M11" s="60">
        <v>102869465</v>
      </c>
      <c r="N11" s="60">
        <v>102869465</v>
      </c>
      <c r="O11" s="60"/>
      <c r="P11" s="60"/>
      <c r="Q11" s="60"/>
      <c r="R11" s="60"/>
      <c r="S11" s="60"/>
      <c r="T11" s="60"/>
      <c r="U11" s="60"/>
      <c r="V11" s="60"/>
      <c r="W11" s="60">
        <v>102869465</v>
      </c>
      <c r="X11" s="60">
        <v>21706542</v>
      </c>
      <c r="Y11" s="60">
        <v>81162923</v>
      </c>
      <c r="Z11" s="140">
        <v>373.91</v>
      </c>
      <c r="AA11" s="62">
        <v>43413084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1387339083</v>
      </c>
      <c r="F12" s="73">
        <f t="shared" si="0"/>
        <v>1387339083</v>
      </c>
      <c r="G12" s="73">
        <f t="shared" si="0"/>
        <v>2366768990</v>
      </c>
      <c r="H12" s="73">
        <f t="shared" si="0"/>
        <v>1879049154</v>
      </c>
      <c r="I12" s="73">
        <f t="shared" si="0"/>
        <v>2112257749</v>
      </c>
      <c r="J12" s="73">
        <f t="shared" si="0"/>
        <v>2112257749</v>
      </c>
      <c r="K12" s="73">
        <f t="shared" si="0"/>
        <v>2021962373</v>
      </c>
      <c r="L12" s="73">
        <f t="shared" si="0"/>
        <v>2505775481</v>
      </c>
      <c r="M12" s="73">
        <f t="shared" si="0"/>
        <v>2142300934</v>
      </c>
      <c r="N12" s="73">
        <f t="shared" si="0"/>
        <v>2142300934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2142300934</v>
      </c>
      <c r="X12" s="73">
        <f t="shared" si="0"/>
        <v>693669542</v>
      </c>
      <c r="Y12" s="73">
        <f t="shared" si="0"/>
        <v>1448631392</v>
      </c>
      <c r="Z12" s="170">
        <f>+IF(X12&lt;&gt;0,+(Y12/X12)*100,0)</f>
        <v>208.83595203319453</v>
      </c>
      <c r="AA12" s="74">
        <f>SUM(AA6:AA11)</f>
        <v>1387339083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2485926</v>
      </c>
      <c r="F15" s="60">
        <v>2485926</v>
      </c>
      <c r="G15" s="60">
        <v>13739646</v>
      </c>
      <c r="H15" s="60">
        <v>13749994</v>
      </c>
      <c r="I15" s="60">
        <v>13575045</v>
      </c>
      <c r="J15" s="60">
        <v>13575045</v>
      </c>
      <c r="K15" s="60">
        <v>13585801</v>
      </c>
      <c r="L15" s="60">
        <v>13596673</v>
      </c>
      <c r="M15" s="60">
        <v>12986852</v>
      </c>
      <c r="N15" s="60">
        <v>12986852</v>
      </c>
      <c r="O15" s="60"/>
      <c r="P15" s="60"/>
      <c r="Q15" s="60"/>
      <c r="R15" s="60"/>
      <c r="S15" s="60"/>
      <c r="T15" s="60"/>
      <c r="U15" s="60"/>
      <c r="V15" s="60"/>
      <c r="W15" s="60">
        <v>12986852</v>
      </c>
      <c r="X15" s="60">
        <v>1242963</v>
      </c>
      <c r="Y15" s="60">
        <v>11743889</v>
      </c>
      <c r="Z15" s="140">
        <v>944.83</v>
      </c>
      <c r="AA15" s="62">
        <v>2485926</v>
      </c>
    </row>
    <row r="16" spans="1:27" ht="13.5">
      <c r="A16" s="249" t="s">
        <v>151</v>
      </c>
      <c r="B16" s="182"/>
      <c r="C16" s="155"/>
      <c r="D16" s="155"/>
      <c r="E16" s="59">
        <v>24923</v>
      </c>
      <c r="F16" s="60">
        <v>24923</v>
      </c>
      <c r="G16" s="159">
        <v>14148</v>
      </c>
      <c r="H16" s="159">
        <v>14148</v>
      </c>
      <c r="I16" s="159">
        <v>16882</v>
      </c>
      <c r="J16" s="60">
        <v>16882</v>
      </c>
      <c r="K16" s="159">
        <v>16882</v>
      </c>
      <c r="L16" s="159">
        <v>120573682</v>
      </c>
      <c r="M16" s="60">
        <v>181367827</v>
      </c>
      <c r="N16" s="159">
        <v>181367827</v>
      </c>
      <c r="O16" s="159"/>
      <c r="P16" s="159"/>
      <c r="Q16" s="60"/>
      <c r="R16" s="159"/>
      <c r="S16" s="159"/>
      <c r="T16" s="60"/>
      <c r="U16" s="159"/>
      <c r="V16" s="159"/>
      <c r="W16" s="159">
        <v>181367827</v>
      </c>
      <c r="X16" s="60">
        <v>12462</v>
      </c>
      <c r="Y16" s="159">
        <v>181355365</v>
      </c>
      <c r="Z16" s="141">
        <v>1455266.93</v>
      </c>
      <c r="AA16" s="225">
        <v>24923</v>
      </c>
    </row>
    <row r="17" spans="1:27" ht="13.5">
      <c r="A17" s="249" t="s">
        <v>152</v>
      </c>
      <c r="B17" s="182"/>
      <c r="C17" s="155"/>
      <c r="D17" s="155"/>
      <c r="E17" s="59">
        <v>1344208800</v>
      </c>
      <c r="F17" s="60">
        <v>1344208800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672104400</v>
      </c>
      <c r="Y17" s="60">
        <v>-672104400</v>
      </c>
      <c r="Z17" s="140">
        <v>-100</v>
      </c>
      <c r="AA17" s="62">
        <v>1344208800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10018262898</v>
      </c>
      <c r="F19" s="60">
        <v>10018262898</v>
      </c>
      <c r="G19" s="60">
        <v>11653452628</v>
      </c>
      <c r="H19" s="60">
        <v>11657265492</v>
      </c>
      <c r="I19" s="60">
        <v>12850029810</v>
      </c>
      <c r="J19" s="60">
        <v>12850029810</v>
      </c>
      <c r="K19" s="60">
        <v>12822170726</v>
      </c>
      <c r="L19" s="60">
        <v>12620402069</v>
      </c>
      <c r="M19" s="60">
        <v>12687784939</v>
      </c>
      <c r="N19" s="60">
        <v>12687784939</v>
      </c>
      <c r="O19" s="60"/>
      <c r="P19" s="60"/>
      <c r="Q19" s="60"/>
      <c r="R19" s="60"/>
      <c r="S19" s="60"/>
      <c r="T19" s="60"/>
      <c r="U19" s="60"/>
      <c r="V19" s="60"/>
      <c r="W19" s="60">
        <v>12687784939</v>
      </c>
      <c r="X19" s="60">
        <v>5009131449</v>
      </c>
      <c r="Y19" s="60">
        <v>7678653490</v>
      </c>
      <c r="Z19" s="140">
        <v>153.29</v>
      </c>
      <c r="AA19" s="62">
        <v>10018262898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13666618</v>
      </c>
      <c r="F22" s="60">
        <v>13666618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6833309</v>
      </c>
      <c r="Y22" s="60">
        <v>-6833309</v>
      </c>
      <c r="Z22" s="140">
        <v>-100</v>
      </c>
      <c r="AA22" s="62">
        <v>13666618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11378649165</v>
      </c>
      <c r="F24" s="77">
        <f t="shared" si="1"/>
        <v>11378649165</v>
      </c>
      <c r="G24" s="77">
        <f t="shared" si="1"/>
        <v>11667206422</v>
      </c>
      <c r="H24" s="77">
        <f t="shared" si="1"/>
        <v>11671029634</v>
      </c>
      <c r="I24" s="77">
        <f t="shared" si="1"/>
        <v>12863621737</v>
      </c>
      <c r="J24" s="77">
        <f t="shared" si="1"/>
        <v>12863621737</v>
      </c>
      <c r="K24" s="77">
        <f t="shared" si="1"/>
        <v>12835773409</v>
      </c>
      <c r="L24" s="77">
        <f t="shared" si="1"/>
        <v>12754572424</v>
      </c>
      <c r="M24" s="77">
        <f t="shared" si="1"/>
        <v>12882139618</v>
      </c>
      <c r="N24" s="77">
        <f t="shared" si="1"/>
        <v>12882139618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12882139618</v>
      </c>
      <c r="X24" s="77">
        <f t="shared" si="1"/>
        <v>5689324583</v>
      </c>
      <c r="Y24" s="77">
        <f t="shared" si="1"/>
        <v>7192815035</v>
      </c>
      <c r="Z24" s="212">
        <f>+IF(X24&lt;&gt;0,+(Y24/X24)*100,0)</f>
        <v>126.42651917755772</v>
      </c>
      <c r="AA24" s="79">
        <f>SUM(AA15:AA23)</f>
        <v>11378649165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12765988248</v>
      </c>
      <c r="F25" s="73">
        <f t="shared" si="2"/>
        <v>12765988248</v>
      </c>
      <c r="G25" s="73">
        <f t="shared" si="2"/>
        <v>14033975412</v>
      </c>
      <c r="H25" s="73">
        <f t="shared" si="2"/>
        <v>13550078788</v>
      </c>
      <c r="I25" s="73">
        <f t="shared" si="2"/>
        <v>14975879486</v>
      </c>
      <c r="J25" s="73">
        <f t="shared" si="2"/>
        <v>14975879486</v>
      </c>
      <c r="K25" s="73">
        <f t="shared" si="2"/>
        <v>14857735782</v>
      </c>
      <c r="L25" s="73">
        <f t="shared" si="2"/>
        <v>15260347905</v>
      </c>
      <c r="M25" s="73">
        <f t="shared" si="2"/>
        <v>15024440552</v>
      </c>
      <c r="N25" s="73">
        <f t="shared" si="2"/>
        <v>15024440552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15024440552</v>
      </c>
      <c r="X25" s="73">
        <f t="shared" si="2"/>
        <v>6382994125</v>
      </c>
      <c r="Y25" s="73">
        <f t="shared" si="2"/>
        <v>8641446427</v>
      </c>
      <c r="Z25" s="170">
        <f>+IF(X25&lt;&gt;0,+(Y25/X25)*100,0)</f>
        <v>135.38233402337653</v>
      </c>
      <c r="AA25" s="74">
        <f>+AA12+AA24</f>
        <v>12765988248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4621759</v>
      </c>
      <c r="F30" s="60">
        <v>4621759</v>
      </c>
      <c r="G30" s="60">
        <v>38638007</v>
      </c>
      <c r="H30" s="60">
        <v>38531297</v>
      </c>
      <c r="I30" s="60">
        <v>38481617</v>
      </c>
      <c r="J30" s="60">
        <v>38481617</v>
      </c>
      <c r="K30" s="60">
        <v>39799962</v>
      </c>
      <c r="L30" s="60">
        <v>39675154</v>
      </c>
      <c r="M30" s="60">
        <v>39675154</v>
      </c>
      <c r="N30" s="60">
        <v>39675154</v>
      </c>
      <c r="O30" s="60"/>
      <c r="P30" s="60"/>
      <c r="Q30" s="60"/>
      <c r="R30" s="60"/>
      <c r="S30" s="60"/>
      <c r="T30" s="60"/>
      <c r="U30" s="60"/>
      <c r="V30" s="60"/>
      <c r="W30" s="60">
        <v>39675154</v>
      </c>
      <c r="X30" s="60">
        <v>2310880</v>
      </c>
      <c r="Y30" s="60">
        <v>37364274</v>
      </c>
      <c r="Z30" s="140">
        <v>1616.89</v>
      </c>
      <c r="AA30" s="62">
        <v>4621759</v>
      </c>
    </row>
    <row r="31" spans="1:27" ht="13.5">
      <c r="A31" s="249" t="s">
        <v>163</v>
      </c>
      <c r="B31" s="182"/>
      <c r="C31" s="155"/>
      <c r="D31" s="155"/>
      <c r="E31" s="59">
        <v>89933049</v>
      </c>
      <c r="F31" s="60">
        <v>89933049</v>
      </c>
      <c r="G31" s="60">
        <v>77411508</v>
      </c>
      <c r="H31" s="60">
        <v>77943109</v>
      </c>
      <c r="I31" s="60">
        <v>71422396</v>
      </c>
      <c r="J31" s="60">
        <v>71422396</v>
      </c>
      <c r="K31" s="60">
        <v>73396699</v>
      </c>
      <c r="L31" s="60">
        <v>77354540</v>
      </c>
      <c r="M31" s="60">
        <v>77518384</v>
      </c>
      <c r="N31" s="60">
        <v>77518384</v>
      </c>
      <c r="O31" s="60"/>
      <c r="P31" s="60"/>
      <c r="Q31" s="60"/>
      <c r="R31" s="60"/>
      <c r="S31" s="60"/>
      <c r="T31" s="60"/>
      <c r="U31" s="60"/>
      <c r="V31" s="60"/>
      <c r="W31" s="60">
        <v>77518384</v>
      </c>
      <c r="X31" s="60">
        <v>44966525</v>
      </c>
      <c r="Y31" s="60">
        <v>32551859</v>
      </c>
      <c r="Z31" s="140">
        <v>72.39</v>
      </c>
      <c r="AA31" s="62">
        <v>89933049</v>
      </c>
    </row>
    <row r="32" spans="1:27" ht="13.5">
      <c r="A32" s="249" t="s">
        <v>164</v>
      </c>
      <c r="B32" s="182"/>
      <c r="C32" s="155"/>
      <c r="D32" s="155"/>
      <c r="E32" s="59">
        <v>1028267894</v>
      </c>
      <c r="F32" s="60">
        <v>1028267894</v>
      </c>
      <c r="G32" s="60">
        <v>807376645</v>
      </c>
      <c r="H32" s="60">
        <v>594632410</v>
      </c>
      <c r="I32" s="60">
        <v>1048114901</v>
      </c>
      <c r="J32" s="60">
        <v>1048114901</v>
      </c>
      <c r="K32" s="60">
        <v>968055353</v>
      </c>
      <c r="L32" s="60">
        <v>1410089454</v>
      </c>
      <c r="M32" s="60">
        <v>1175614650</v>
      </c>
      <c r="N32" s="60">
        <v>1175614650</v>
      </c>
      <c r="O32" s="60"/>
      <c r="P32" s="60"/>
      <c r="Q32" s="60"/>
      <c r="R32" s="60"/>
      <c r="S32" s="60"/>
      <c r="T32" s="60"/>
      <c r="U32" s="60"/>
      <c r="V32" s="60"/>
      <c r="W32" s="60">
        <v>1175614650</v>
      </c>
      <c r="X32" s="60">
        <v>514133947</v>
      </c>
      <c r="Y32" s="60">
        <v>661480703</v>
      </c>
      <c r="Z32" s="140">
        <v>128.66</v>
      </c>
      <c r="AA32" s="62">
        <v>1028267894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1122822702</v>
      </c>
      <c r="F34" s="73">
        <f t="shared" si="3"/>
        <v>1122822702</v>
      </c>
      <c r="G34" s="73">
        <f t="shared" si="3"/>
        <v>923426160</v>
      </c>
      <c r="H34" s="73">
        <f t="shared" si="3"/>
        <v>711106816</v>
      </c>
      <c r="I34" s="73">
        <f t="shared" si="3"/>
        <v>1158018914</v>
      </c>
      <c r="J34" s="73">
        <f t="shared" si="3"/>
        <v>1158018914</v>
      </c>
      <c r="K34" s="73">
        <f t="shared" si="3"/>
        <v>1081252014</v>
      </c>
      <c r="L34" s="73">
        <f t="shared" si="3"/>
        <v>1527119148</v>
      </c>
      <c r="M34" s="73">
        <f t="shared" si="3"/>
        <v>1292808188</v>
      </c>
      <c r="N34" s="73">
        <f t="shared" si="3"/>
        <v>1292808188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1292808188</v>
      </c>
      <c r="X34" s="73">
        <f t="shared" si="3"/>
        <v>561411352</v>
      </c>
      <c r="Y34" s="73">
        <f t="shared" si="3"/>
        <v>731396836</v>
      </c>
      <c r="Z34" s="170">
        <f>+IF(X34&lt;&gt;0,+(Y34/X34)*100,0)</f>
        <v>130.27824132775999</v>
      </c>
      <c r="AA34" s="74">
        <f>SUM(AA29:AA33)</f>
        <v>1122822702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249593409</v>
      </c>
      <c r="F37" s="60">
        <v>249593409</v>
      </c>
      <c r="G37" s="60">
        <v>154552026</v>
      </c>
      <c r="H37" s="60">
        <v>154125187</v>
      </c>
      <c r="I37" s="60">
        <v>153926470</v>
      </c>
      <c r="J37" s="60">
        <v>153926470</v>
      </c>
      <c r="K37" s="60">
        <v>159199848</v>
      </c>
      <c r="L37" s="60">
        <v>158700616</v>
      </c>
      <c r="M37" s="60">
        <v>157104223</v>
      </c>
      <c r="N37" s="60">
        <v>157104223</v>
      </c>
      <c r="O37" s="60"/>
      <c r="P37" s="60"/>
      <c r="Q37" s="60"/>
      <c r="R37" s="60"/>
      <c r="S37" s="60"/>
      <c r="T37" s="60"/>
      <c r="U37" s="60"/>
      <c r="V37" s="60"/>
      <c r="W37" s="60">
        <v>157104223</v>
      </c>
      <c r="X37" s="60">
        <v>124796705</v>
      </c>
      <c r="Y37" s="60">
        <v>32307518</v>
      </c>
      <c r="Z37" s="140">
        <v>25.89</v>
      </c>
      <c r="AA37" s="62">
        <v>249593409</v>
      </c>
    </row>
    <row r="38" spans="1:27" ht="13.5">
      <c r="A38" s="249" t="s">
        <v>165</v>
      </c>
      <c r="B38" s="182"/>
      <c r="C38" s="155"/>
      <c r="D38" s="155"/>
      <c r="E38" s="59">
        <v>658344052</v>
      </c>
      <c r="F38" s="60">
        <v>658344052</v>
      </c>
      <c r="G38" s="60">
        <v>542156822</v>
      </c>
      <c r="H38" s="60">
        <v>542156822</v>
      </c>
      <c r="I38" s="60">
        <v>887471419</v>
      </c>
      <c r="J38" s="60">
        <v>887471419</v>
      </c>
      <c r="K38" s="60">
        <v>887471419</v>
      </c>
      <c r="L38" s="60">
        <v>887127435</v>
      </c>
      <c r="M38" s="60">
        <v>887127435</v>
      </c>
      <c r="N38" s="60">
        <v>887127435</v>
      </c>
      <c r="O38" s="60"/>
      <c r="P38" s="60"/>
      <c r="Q38" s="60"/>
      <c r="R38" s="60"/>
      <c r="S38" s="60"/>
      <c r="T38" s="60"/>
      <c r="U38" s="60"/>
      <c r="V38" s="60"/>
      <c r="W38" s="60">
        <v>887127435</v>
      </c>
      <c r="X38" s="60">
        <v>329172026</v>
      </c>
      <c r="Y38" s="60">
        <v>557955409</v>
      </c>
      <c r="Z38" s="140">
        <v>169.5</v>
      </c>
      <c r="AA38" s="62">
        <v>658344052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907937461</v>
      </c>
      <c r="F39" s="77">
        <f t="shared" si="4"/>
        <v>907937461</v>
      </c>
      <c r="G39" s="77">
        <f t="shared" si="4"/>
        <v>696708848</v>
      </c>
      <c r="H39" s="77">
        <f t="shared" si="4"/>
        <v>696282009</v>
      </c>
      <c r="I39" s="77">
        <f t="shared" si="4"/>
        <v>1041397889</v>
      </c>
      <c r="J39" s="77">
        <f t="shared" si="4"/>
        <v>1041397889</v>
      </c>
      <c r="K39" s="77">
        <f t="shared" si="4"/>
        <v>1046671267</v>
      </c>
      <c r="L39" s="77">
        <f t="shared" si="4"/>
        <v>1045828051</v>
      </c>
      <c r="M39" s="77">
        <f t="shared" si="4"/>
        <v>1044231658</v>
      </c>
      <c r="N39" s="77">
        <f t="shared" si="4"/>
        <v>1044231658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1044231658</v>
      </c>
      <c r="X39" s="77">
        <f t="shared" si="4"/>
        <v>453968731</v>
      </c>
      <c r="Y39" s="77">
        <f t="shared" si="4"/>
        <v>590262927</v>
      </c>
      <c r="Z39" s="212">
        <f>+IF(X39&lt;&gt;0,+(Y39/X39)*100,0)</f>
        <v>130.02281582252851</v>
      </c>
      <c r="AA39" s="79">
        <f>SUM(AA37:AA38)</f>
        <v>907937461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2030760163</v>
      </c>
      <c r="F40" s="73">
        <f t="shared" si="5"/>
        <v>2030760163</v>
      </c>
      <c r="G40" s="73">
        <f t="shared" si="5"/>
        <v>1620135008</v>
      </c>
      <c r="H40" s="73">
        <f t="shared" si="5"/>
        <v>1407388825</v>
      </c>
      <c r="I40" s="73">
        <f t="shared" si="5"/>
        <v>2199416803</v>
      </c>
      <c r="J40" s="73">
        <f t="shared" si="5"/>
        <v>2199416803</v>
      </c>
      <c r="K40" s="73">
        <f t="shared" si="5"/>
        <v>2127923281</v>
      </c>
      <c r="L40" s="73">
        <f t="shared" si="5"/>
        <v>2572947199</v>
      </c>
      <c r="M40" s="73">
        <f t="shared" si="5"/>
        <v>2337039846</v>
      </c>
      <c r="N40" s="73">
        <f t="shared" si="5"/>
        <v>2337039846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2337039846</v>
      </c>
      <c r="X40" s="73">
        <f t="shared" si="5"/>
        <v>1015380083</v>
      </c>
      <c r="Y40" s="73">
        <f t="shared" si="5"/>
        <v>1321659763</v>
      </c>
      <c r="Z40" s="170">
        <f>+IF(X40&lt;&gt;0,+(Y40/X40)*100,0)</f>
        <v>130.1640425223901</v>
      </c>
      <c r="AA40" s="74">
        <f>+AA34+AA39</f>
        <v>2030760163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10735228085</v>
      </c>
      <c r="F42" s="259">
        <f t="shared" si="6"/>
        <v>10735228085</v>
      </c>
      <c r="G42" s="259">
        <f t="shared" si="6"/>
        <v>12413840404</v>
      </c>
      <c r="H42" s="259">
        <f t="shared" si="6"/>
        <v>12142689963</v>
      </c>
      <c r="I42" s="259">
        <f t="shared" si="6"/>
        <v>12776462683</v>
      </c>
      <c r="J42" s="259">
        <f t="shared" si="6"/>
        <v>12776462683</v>
      </c>
      <c r="K42" s="259">
        <f t="shared" si="6"/>
        <v>12729812501</v>
      </c>
      <c r="L42" s="259">
        <f t="shared" si="6"/>
        <v>12687400706</v>
      </c>
      <c r="M42" s="259">
        <f t="shared" si="6"/>
        <v>12687400706</v>
      </c>
      <c r="N42" s="259">
        <f t="shared" si="6"/>
        <v>12687400706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12687400706</v>
      </c>
      <c r="X42" s="259">
        <f t="shared" si="6"/>
        <v>5367614042</v>
      </c>
      <c r="Y42" s="259">
        <f t="shared" si="6"/>
        <v>7319786664</v>
      </c>
      <c r="Z42" s="260">
        <f>+IF(X42&lt;&gt;0,+(Y42/X42)*100,0)</f>
        <v>136.36946708024874</v>
      </c>
      <c r="AA42" s="261">
        <f>+AA25-AA40</f>
        <v>10735228085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8016788899</v>
      </c>
      <c r="F45" s="60">
        <v>8016788899</v>
      </c>
      <c r="G45" s="60">
        <v>11654365182</v>
      </c>
      <c r="H45" s="60">
        <v>11383055691</v>
      </c>
      <c r="I45" s="60">
        <v>12189309798</v>
      </c>
      <c r="J45" s="60">
        <v>12189309798</v>
      </c>
      <c r="K45" s="60">
        <v>12142651189</v>
      </c>
      <c r="L45" s="60">
        <v>11932070239</v>
      </c>
      <c r="M45" s="60">
        <v>11932070239</v>
      </c>
      <c r="N45" s="60">
        <v>11932070239</v>
      </c>
      <c r="O45" s="60"/>
      <c r="P45" s="60"/>
      <c r="Q45" s="60"/>
      <c r="R45" s="60"/>
      <c r="S45" s="60"/>
      <c r="T45" s="60"/>
      <c r="U45" s="60"/>
      <c r="V45" s="60"/>
      <c r="W45" s="60">
        <v>11932070239</v>
      </c>
      <c r="X45" s="60">
        <v>4008394450</v>
      </c>
      <c r="Y45" s="60">
        <v>7923675789</v>
      </c>
      <c r="Z45" s="139">
        <v>197.68</v>
      </c>
      <c r="AA45" s="62">
        <v>8016788899</v>
      </c>
    </row>
    <row r="46" spans="1:27" ht="13.5">
      <c r="A46" s="249" t="s">
        <v>171</v>
      </c>
      <c r="B46" s="182"/>
      <c r="C46" s="155"/>
      <c r="D46" s="155"/>
      <c r="E46" s="59">
        <v>2718439186</v>
      </c>
      <c r="F46" s="60">
        <v>2718439186</v>
      </c>
      <c r="G46" s="60">
        <v>759475222</v>
      </c>
      <c r="H46" s="60">
        <v>759634272</v>
      </c>
      <c r="I46" s="60">
        <v>587152885</v>
      </c>
      <c r="J46" s="60">
        <v>587152885</v>
      </c>
      <c r="K46" s="60">
        <v>587161312</v>
      </c>
      <c r="L46" s="60">
        <v>755330467</v>
      </c>
      <c r="M46" s="60">
        <v>755330467</v>
      </c>
      <c r="N46" s="60">
        <v>755330467</v>
      </c>
      <c r="O46" s="60"/>
      <c r="P46" s="60"/>
      <c r="Q46" s="60"/>
      <c r="R46" s="60"/>
      <c r="S46" s="60"/>
      <c r="T46" s="60"/>
      <c r="U46" s="60"/>
      <c r="V46" s="60"/>
      <c r="W46" s="60">
        <v>755330467</v>
      </c>
      <c r="X46" s="60">
        <v>1359219593</v>
      </c>
      <c r="Y46" s="60">
        <v>-603889126</v>
      </c>
      <c r="Z46" s="139">
        <v>-44.43</v>
      </c>
      <c r="AA46" s="62">
        <v>2718439186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10735228085</v>
      </c>
      <c r="F48" s="219">
        <f t="shared" si="7"/>
        <v>10735228085</v>
      </c>
      <c r="G48" s="219">
        <f t="shared" si="7"/>
        <v>12413840404</v>
      </c>
      <c r="H48" s="219">
        <f t="shared" si="7"/>
        <v>12142689963</v>
      </c>
      <c r="I48" s="219">
        <f t="shared" si="7"/>
        <v>12776462683</v>
      </c>
      <c r="J48" s="219">
        <f t="shared" si="7"/>
        <v>12776462683</v>
      </c>
      <c r="K48" s="219">
        <f t="shared" si="7"/>
        <v>12729812501</v>
      </c>
      <c r="L48" s="219">
        <f t="shared" si="7"/>
        <v>12687400706</v>
      </c>
      <c r="M48" s="219">
        <f t="shared" si="7"/>
        <v>12687400706</v>
      </c>
      <c r="N48" s="219">
        <f t="shared" si="7"/>
        <v>12687400706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12687400706</v>
      </c>
      <c r="X48" s="219">
        <f t="shared" si="7"/>
        <v>5367614043</v>
      </c>
      <c r="Y48" s="219">
        <f t="shared" si="7"/>
        <v>7319786663</v>
      </c>
      <c r="Z48" s="265">
        <f>+IF(X48&lt;&gt;0,+(Y48/X48)*100,0)</f>
        <v>136.36946703621254</v>
      </c>
      <c r="AA48" s="232">
        <f>SUM(AA45:AA47)</f>
        <v>10735228085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4194837181</v>
      </c>
      <c r="F6" s="60">
        <v>4194837181</v>
      </c>
      <c r="G6" s="60">
        <v>285702606</v>
      </c>
      <c r="H6" s="60">
        <v>427741117</v>
      </c>
      <c r="I6" s="60">
        <v>317146570</v>
      </c>
      <c r="J6" s="60">
        <v>1030590293</v>
      </c>
      <c r="K6" s="60">
        <v>374457501</v>
      </c>
      <c r="L6" s="60">
        <v>312796406</v>
      </c>
      <c r="M6" s="60">
        <v>398939886</v>
      </c>
      <c r="N6" s="60">
        <v>1086193793</v>
      </c>
      <c r="O6" s="60"/>
      <c r="P6" s="60"/>
      <c r="Q6" s="60"/>
      <c r="R6" s="60"/>
      <c r="S6" s="60"/>
      <c r="T6" s="60"/>
      <c r="U6" s="60"/>
      <c r="V6" s="60"/>
      <c r="W6" s="60">
        <v>2116784086</v>
      </c>
      <c r="X6" s="60">
        <v>2112686140</v>
      </c>
      <c r="Y6" s="60">
        <v>4097946</v>
      </c>
      <c r="Z6" s="140">
        <v>0.19</v>
      </c>
      <c r="AA6" s="62">
        <v>4194837181</v>
      </c>
    </row>
    <row r="7" spans="1:27" ht="13.5">
      <c r="A7" s="249" t="s">
        <v>178</v>
      </c>
      <c r="B7" s="182"/>
      <c r="C7" s="155"/>
      <c r="D7" s="155"/>
      <c r="E7" s="59">
        <v>654372000</v>
      </c>
      <c r="F7" s="60">
        <v>654372000</v>
      </c>
      <c r="G7" s="60">
        <v>258613000</v>
      </c>
      <c r="H7" s="60"/>
      <c r="I7" s="60">
        <v>2300000</v>
      </c>
      <c r="J7" s="60">
        <v>260913000</v>
      </c>
      <c r="K7" s="60">
        <v>2300000</v>
      </c>
      <c r="L7" s="60">
        <v>185683000</v>
      </c>
      <c r="M7" s="60">
        <v>28500000</v>
      </c>
      <c r="N7" s="60">
        <v>216483000</v>
      </c>
      <c r="O7" s="60"/>
      <c r="P7" s="60"/>
      <c r="Q7" s="60"/>
      <c r="R7" s="60"/>
      <c r="S7" s="60"/>
      <c r="T7" s="60"/>
      <c r="U7" s="60"/>
      <c r="V7" s="60"/>
      <c r="W7" s="60">
        <v>477396000</v>
      </c>
      <c r="X7" s="60">
        <v>469679249</v>
      </c>
      <c r="Y7" s="60">
        <v>7716751</v>
      </c>
      <c r="Z7" s="140">
        <v>1.64</v>
      </c>
      <c r="AA7" s="62">
        <v>654372000</v>
      </c>
    </row>
    <row r="8" spans="1:27" ht="13.5">
      <c r="A8" s="249" t="s">
        <v>179</v>
      </c>
      <c r="B8" s="182"/>
      <c r="C8" s="155"/>
      <c r="D8" s="155"/>
      <c r="E8" s="59">
        <v>686387781</v>
      </c>
      <c r="F8" s="60">
        <v>686387781</v>
      </c>
      <c r="G8" s="60">
        <v>17000000</v>
      </c>
      <c r="H8" s="60">
        <v>1558000</v>
      </c>
      <c r="I8" s="60"/>
      <c r="J8" s="60">
        <v>18558000</v>
      </c>
      <c r="K8" s="60"/>
      <c r="L8" s="60">
        <v>424036350</v>
      </c>
      <c r="M8" s="60"/>
      <c r="N8" s="60">
        <v>424036350</v>
      </c>
      <c r="O8" s="60"/>
      <c r="P8" s="60"/>
      <c r="Q8" s="60"/>
      <c r="R8" s="60"/>
      <c r="S8" s="60"/>
      <c r="T8" s="60"/>
      <c r="U8" s="60"/>
      <c r="V8" s="60"/>
      <c r="W8" s="60">
        <v>442594350</v>
      </c>
      <c r="X8" s="60">
        <v>488960000</v>
      </c>
      <c r="Y8" s="60">
        <v>-46365650</v>
      </c>
      <c r="Z8" s="140">
        <v>-9.48</v>
      </c>
      <c r="AA8" s="62">
        <v>686387781</v>
      </c>
    </row>
    <row r="9" spans="1:27" ht="13.5">
      <c r="A9" s="249" t="s">
        <v>180</v>
      </c>
      <c r="B9" s="182"/>
      <c r="C9" s="155"/>
      <c r="D9" s="155"/>
      <c r="E9" s="59">
        <v>317402604</v>
      </c>
      <c r="F9" s="60">
        <v>317402604</v>
      </c>
      <c r="G9" s="60">
        <v>1700835</v>
      </c>
      <c r="H9" s="60">
        <v>1650006</v>
      </c>
      <c r="I9" s="60">
        <v>2253915</v>
      </c>
      <c r="J9" s="60">
        <v>5604756</v>
      </c>
      <c r="K9" s="60">
        <v>1549501</v>
      </c>
      <c r="L9" s="60">
        <v>1987992</v>
      </c>
      <c r="M9" s="60">
        <v>1997524</v>
      </c>
      <c r="N9" s="60">
        <v>5535017</v>
      </c>
      <c r="O9" s="60"/>
      <c r="P9" s="60"/>
      <c r="Q9" s="60"/>
      <c r="R9" s="60"/>
      <c r="S9" s="60"/>
      <c r="T9" s="60"/>
      <c r="U9" s="60"/>
      <c r="V9" s="60"/>
      <c r="W9" s="60">
        <v>11139773</v>
      </c>
      <c r="X9" s="60">
        <v>158701302</v>
      </c>
      <c r="Y9" s="60">
        <v>-147561529</v>
      </c>
      <c r="Z9" s="140">
        <v>-92.98</v>
      </c>
      <c r="AA9" s="62">
        <v>317402604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-4686926423</v>
      </c>
      <c r="F12" s="60">
        <v>-4686926423</v>
      </c>
      <c r="G12" s="60">
        <v>-298834861</v>
      </c>
      <c r="H12" s="60">
        <v>-498039938</v>
      </c>
      <c r="I12" s="60">
        <v>-384948556</v>
      </c>
      <c r="J12" s="60">
        <v>-1181823355</v>
      </c>
      <c r="K12" s="60">
        <v>-396528853</v>
      </c>
      <c r="L12" s="60">
        <v>-338624573</v>
      </c>
      <c r="M12" s="60">
        <v>-194923720</v>
      </c>
      <c r="N12" s="60">
        <v>-930077146</v>
      </c>
      <c r="O12" s="60"/>
      <c r="P12" s="60"/>
      <c r="Q12" s="60"/>
      <c r="R12" s="60"/>
      <c r="S12" s="60"/>
      <c r="T12" s="60"/>
      <c r="U12" s="60"/>
      <c r="V12" s="60"/>
      <c r="W12" s="60">
        <v>-2111900501</v>
      </c>
      <c r="X12" s="60">
        <v>-2510987435</v>
      </c>
      <c r="Y12" s="60">
        <v>399086934</v>
      </c>
      <c r="Z12" s="140">
        <v>-15.89</v>
      </c>
      <c r="AA12" s="62">
        <v>-4686926423</v>
      </c>
    </row>
    <row r="13" spans="1:27" ht="13.5">
      <c r="A13" s="249" t="s">
        <v>40</v>
      </c>
      <c r="B13" s="182"/>
      <c r="C13" s="155"/>
      <c r="D13" s="155"/>
      <c r="E13" s="59">
        <v>-200444748</v>
      </c>
      <c r="F13" s="60">
        <v>-200444748</v>
      </c>
      <c r="G13" s="60">
        <v>-1725687</v>
      </c>
      <c r="H13" s="60">
        <v>-1711663</v>
      </c>
      <c r="I13" s="60">
        <v>-1763907</v>
      </c>
      <c r="J13" s="60">
        <v>-5201257</v>
      </c>
      <c r="K13" s="60">
        <v>-2183034</v>
      </c>
      <c r="L13" s="60">
        <v>-2352503</v>
      </c>
      <c r="M13" s="60">
        <v>-2216781</v>
      </c>
      <c r="N13" s="60">
        <v>-6752318</v>
      </c>
      <c r="O13" s="60"/>
      <c r="P13" s="60"/>
      <c r="Q13" s="60"/>
      <c r="R13" s="60"/>
      <c r="S13" s="60"/>
      <c r="T13" s="60"/>
      <c r="U13" s="60"/>
      <c r="V13" s="60"/>
      <c r="W13" s="60">
        <v>-11953575</v>
      </c>
      <c r="X13" s="60">
        <v>-100222374</v>
      </c>
      <c r="Y13" s="60">
        <v>88268799</v>
      </c>
      <c r="Z13" s="140">
        <v>-88.07</v>
      </c>
      <c r="AA13" s="62">
        <v>-200444748</v>
      </c>
    </row>
    <row r="14" spans="1:27" ht="13.5">
      <c r="A14" s="249" t="s">
        <v>42</v>
      </c>
      <c r="B14" s="182"/>
      <c r="C14" s="155"/>
      <c r="D14" s="155"/>
      <c r="E14" s="59">
        <v>-121888992</v>
      </c>
      <c r="F14" s="60">
        <v>-121888992</v>
      </c>
      <c r="G14" s="60">
        <v>-204556</v>
      </c>
      <c r="H14" s="60">
        <v>-41680</v>
      </c>
      <c r="I14" s="60">
        <v>-8823</v>
      </c>
      <c r="J14" s="60">
        <v>-255059</v>
      </c>
      <c r="K14" s="60">
        <v>-59009</v>
      </c>
      <c r="L14" s="60">
        <v>-79978</v>
      </c>
      <c r="M14" s="60">
        <v>-33939215</v>
      </c>
      <c r="N14" s="60">
        <v>-34078202</v>
      </c>
      <c r="O14" s="60"/>
      <c r="P14" s="60"/>
      <c r="Q14" s="60"/>
      <c r="R14" s="60"/>
      <c r="S14" s="60"/>
      <c r="T14" s="60"/>
      <c r="U14" s="60"/>
      <c r="V14" s="60"/>
      <c r="W14" s="60">
        <v>-34333261</v>
      </c>
      <c r="X14" s="60">
        <v>-60944496</v>
      </c>
      <c r="Y14" s="60">
        <v>26611235</v>
      </c>
      <c r="Z14" s="140">
        <v>-43.66</v>
      </c>
      <c r="AA14" s="62">
        <v>-121888992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843739403</v>
      </c>
      <c r="F15" s="73">
        <f t="shared" si="0"/>
        <v>843739403</v>
      </c>
      <c r="G15" s="73">
        <f t="shared" si="0"/>
        <v>262251337</v>
      </c>
      <c r="H15" s="73">
        <f t="shared" si="0"/>
        <v>-68844158</v>
      </c>
      <c r="I15" s="73">
        <f t="shared" si="0"/>
        <v>-65020801</v>
      </c>
      <c r="J15" s="73">
        <f t="shared" si="0"/>
        <v>128386378</v>
      </c>
      <c r="K15" s="73">
        <f t="shared" si="0"/>
        <v>-20463894</v>
      </c>
      <c r="L15" s="73">
        <f t="shared" si="0"/>
        <v>583446694</v>
      </c>
      <c r="M15" s="73">
        <f t="shared" si="0"/>
        <v>198357694</v>
      </c>
      <c r="N15" s="73">
        <f t="shared" si="0"/>
        <v>761340494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889726872</v>
      </c>
      <c r="X15" s="73">
        <f t="shared" si="0"/>
        <v>557872386</v>
      </c>
      <c r="Y15" s="73">
        <f t="shared" si="0"/>
        <v>331854486</v>
      </c>
      <c r="Z15" s="170">
        <f>+IF(X15&lt;&gt;0,+(Y15/X15)*100,0)</f>
        <v>59.485734431028106</v>
      </c>
      <c r="AA15" s="74">
        <f>SUM(AA6:AA14)</f>
        <v>843739403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11889264</v>
      </c>
      <c r="F19" s="60">
        <v>11889264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5944632</v>
      </c>
      <c r="Y19" s="159">
        <v>-5944632</v>
      </c>
      <c r="Z19" s="141">
        <v>-100</v>
      </c>
      <c r="AA19" s="225">
        <v>11889264</v>
      </c>
    </row>
    <row r="20" spans="1:27" ht="13.5">
      <c r="A20" s="249" t="s">
        <v>187</v>
      </c>
      <c r="B20" s="182"/>
      <c r="C20" s="155"/>
      <c r="D20" s="155"/>
      <c r="E20" s="268">
        <v>54999996</v>
      </c>
      <c r="F20" s="159">
        <v>54999996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27499998</v>
      </c>
      <c r="Y20" s="60">
        <v>-27499998</v>
      </c>
      <c r="Z20" s="140">
        <v>-100</v>
      </c>
      <c r="AA20" s="62">
        <v>54999996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>
        <v>-120556800</v>
      </c>
      <c r="M22" s="60">
        <v>-60000000</v>
      </c>
      <c r="N22" s="60">
        <v>-180556800</v>
      </c>
      <c r="O22" s="60"/>
      <c r="P22" s="60"/>
      <c r="Q22" s="60"/>
      <c r="R22" s="60"/>
      <c r="S22" s="60"/>
      <c r="T22" s="60"/>
      <c r="U22" s="60"/>
      <c r="V22" s="60"/>
      <c r="W22" s="60">
        <v>-180556800</v>
      </c>
      <c r="X22" s="60"/>
      <c r="Y22" s="60">
        <v>-180556800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-692790972</v>
      </c>
      <c r="F24" s="60">
        <v>-692790972</v>
      </c>
      <c r="G24" s="60">
        <v>-51677414</v>
      </c>
      <c r="H24" s="60">
        <v>-47544464</v>
      </c>
      <c r="I24" s="60">
        <v>-53837457</v>
      </c>
      <c r="J24" s="60">
        <v>-153059335</v>
      </c>
      <c r="K24" s="60">
        <v>-64877596</v>
      </c>
      <c r="L24" s="60">
        <v>-70347880</v>
      </c>
      <c r="M24" s="60">
        <v>-75089378</v>
      </c>
      <c r="N24" s="60">
        <v>-210314854</v>
      </c>
      <c r="O24" s="60"/>
      <c r="P24" s="60"/>
      <c r="Q24" s="60"/>
      <c r="R24" s="60"/>
      <c r="S24" s="60"/>
      <c r="T24" s="60"/>
      <c r="U24" s="60"/>
      <c r="V24" s="60"/>
      <c r="W24" s="60">
        <v>-363374189</v>
      </c>
      <c r="X24" s="60">
        <v>-346395486</v>
      </c>
      <c r="Y24" s="60">
        <v>-16978703</v>
      </c>
      <c r="Z24" s="140">
        <v>4.9</v>
      </c>
      <c r="AA24" s="62">
        <v>-692790972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-625901712</v>
      </c>
      <c r="F25" s="73">
        <f t="shared" si="1"/>
        <v>-625901712</v>
      </c>
      <c r="G25" s="73">
        <f t="shared" si="1"/>
        <v>-51677414</v>
      </c>
      <c r="H25" s="73">
        <f t="shared" si="1"/>
        <v>-47544464</v>
      </c>
      <c r="I25" s="73">
        <f t="shared" si="1"/>
        <v>-53837457</v>
      </c>
      <c r="J25" s="73">
        <f t="shared" si="1"/>
        <v>-153059335</v>
      </c>
      <c r="K25" s="73">
        <f t="shared" si="1"/>
        <v>-64877596</v>
      </c>
      <c r="L25" s="73">
        <f t="shared" si="1"/>
        <v>-190904680</v>
      </c>
      <c r="M25" s="73">
        <f t="shared" si="1"/>
        <v>-135089378</v>
      </c>
      <c r="N25" s="73">
        <f t="shared" si="1"/>
        <v>-390871654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-543930989</v>
      </c>
      <c r="X25" s="73">
        <f t="shared" si="1"/>
        <v>-312950856</v>
      </c>
      <c r="Y25" s="73">
        <f t="shared" si="1"/>
        <v>-230980133</v>
      </c>
      <c r="Z25" s="170">
        <f>+IF(X25&lt;&gt;0,+(Y25/X25)*100,0)</f>
        <v>73.80715807979767</v>
      </c>
      <c r="AA25" s="74">
        <f>SUM(AA19:AA24)</f>
        <v>-625901712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40393584</v>
      </c>
      <c r="F30" s="60">
        <v>40393584</v>
      </c>
      <c r="G30" s="60">
        <v>15137470</v>
      </c>
      <c r="H30" s="60"/>
      <c r="I30" s="60"/>
      <c r="J30" s="60">
        <v>15137470</v>
      </c>
      <c r="K30" s="60">
        <v>7119917</v>
      </c>
      <c r="L30" s="60"/>
      <c r="M30" s="60"/>
      <c r="N30" s="60">
        <v>7119917</v>
      </c>
      <c r="O30" s="60"/>
      <c r="P30" s="60"/>
      <c r="Q30" s="60"/>
      <c r="R30" s="60"/>
      <c r="S30" s="60"/>
      <c r="T30" s="60"/>
      <c r="U30" s="60"/>
      <c r="V30" s="60"/>
      <c r="W30" s="60">
        <v>22257387</v>
      </c>
      <c r="X30" s="60">
        <v>20196792</v>
      </c>
      <c r="Y30" s="60">
        <v>2060595</v>
      </c>
      <c r="Z30" s="140">
        <v>10.2</v>
      </c>
      <c r="AA30" s="62">
        <v>40393584</v>
      </c>
    </row>
    <row r="31" spans="1:27" ht="13.5">
      <c r="A31" s="249" t="s">
        <v>195</v>
      </c>
      <c r="B31" s="182"/>
      <c r="C31" s="155"/>
      <c r="D31" s="155"/>
      <c r="E31" s="59">
        <v>6000000</v>
      </c>
      <c r="F31" s="60">
        <v>6000000</v>
      </c>
      <c r="G31" s="60">
        <v>204273</v>
      </c>
      <c r="H31" s="159">
        <v>176119</v>
      </c>
      <c r="I31" s="159">
        <v>149450</v>
      </c>
      <c r="J31" s="159">
        <v>529842</v>
      </c>
      <c r="K31" s="60">
        <v>167024</v>
      </c>
      <c r="L31" s="60">
        <v>261931</v>
      </c>
      <c r="M31" s="60">
        <v>163844</v>
      </c>
      <c r="N31" s="60">
        <v>592799</v>
      </c>
      <c r="O31" s="159"/>
      <c r="P31" s="159"/>
      <c r="Q31" s="159"/>
      <c r="R31" s="60"/>
      <c r="S31" s="60"/>
      <c r="T31" s="60"/>
      <c r="U31" s="60"/>
      <c r="V31" s="159"/>
      <c r="W31" s="159">
        <v>1122641</v>
      </c>
      <c r="X31" s="159">
        <v>3000000</v>
      </c>
      <c r="Y31" s="60">
        <v>-1877359</v>
      </c>
      <c r="Z31" s="140">
        <v>-62.58</v>
      </c>
      <c r="AA31" s="62">
        <v>6000000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-35000004</v>
      </c>
      <c r="F33" s="60">
        <v>-35000004</v>
      </c>
      <c r="G33" s="60">
        <v>-800176</v>
      </c>
      <c r="H33" s="60">
        <v>-533550</v>
      </c>
      <c r="I33" s="60">
        <v>-481306</v>
      </c>
      <c r="J33" s="60">
        <v>-1815032</v>
      </c>
      <c r="K33" s="60">
        <v>-528194</v>
      </c>
      <c r="L33" s="60">
        <v>-624040</v>
      </c>
      <c r="M33" s="60">
        <v>-1596393</v>
      </c>
      <c r="N33" s="60">
        <v>-2748627</v>
      </c>
      <c r="O33" s="60"/>
      <c r="P33" s="60"/>
      <c r="Q33" s="60"/>
      <c r="R33" s="60"/>
      <c r="S33" s="60"/>
      <c r="T33" s="60"/>
      <c r="U33" s="60"/>
      <c r="V33" s="60"/>
      <c r="W33" s="60">
        <v>-4563659</v>
      </c>
      <c r="X33" s="60">
        <v>-17500002</v>
      </c>
      <c r="Y33" s="60">
        <v>12936343</v>
      </c>
      <c r="Z33" s="140">
        <v>-73.92</v>
      </c>
      <c r="AA33" s="62">
        <v>-35000004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11393580</v>
      </c>
      <c r="F34" s="73">
        <f t="shared" si="2"/>
        <v>11393580</v>
      </c>
      <c r="G34" s="73">
        <f t="shared" si="2"/>
        <v>14541567</v>
      </c>
      <c r="H34" s="73">
        <f t="shared" si="2"/>
        <v>-357431</v>
      </c>
      <c r="I34" s="73">
        <f t="shared" si="2"/>
        <v>-331856</v>
      </c>
      <c r="J34" s="73">
        <f t="shared" si="2"/>
        <v>13852280</v>
      </c>
      <c r="K34" s="73">
        <f t="shared" si="2"/>
        <v>6758747</v>
      </c>
      <c r="L34" s="73">
        <f t="shared" si="2"/>
        <v>-362109</v>
      </c>
      <c r="M34" s="73">
        <f t="shared" si="2"/>
        <v>-1432549</v>
      </c>
      <c r="N34" s="73">
        <f t="shared" si="2"/>
        <v>4964089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18816369</v>
      </c>
      <c r="X34" s="73">
        <f t="shared" si="2"/>
        <v>5696790</v>
      </c>
      <c r="Y34" s="73">
        <f t="shared" si="2"/>
        <v>13119579</v>
      </c>
      <c r="Z34" s="170">
        <f>+IF(X34&lt;&gt;0,+(Y34/X34)*100,0)</f>
        <v>230.29774662573135</v>
      </c>
      <c r="AA34" s="74">
        <f>SUM(AA29:AA33)</f>
        <v>11393580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229231271</v>
      </c>
      <c r="F36" s="100">
        <f t="shared" si="3"/>
        <v>229231271</v>
      </c>
      <c r="G36" s="100">
        <f t="shared" si="3"/>
        <v>225115490</v>
      </c>
      <c r="H36" s="100">
        <f t="shared" si="3"/>
        <v>-116746053</v>
      </c>
      <c r="I36" s="100">
        <f t="shared" si="3"/>
        <v>-119190114</v>
      </c>
      <c r="J36" s="100">
        <f t="shared" si="3"/>
        <v>-10820677</v>
      </c>
      <c r="K36" s="100">
        <f t="shared" si="3"/>
        <v>-78582743</v>
      </c>
      <c r="L36" s="100">
        <f t="shared" si="3"/>
        <v>392179905</v>
      </c>
      <c r="M36" s="100">
        <f t="shared" si="3"/>
        <v>61835767</v>
      </c>
      <c r="N36" s="100">
        <f t="shared" si="3"/>
        <v>375432929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364612252</v>
      </c>
      <c r="X36" s="100">
        <f t="shared" si="3"/>
        <v>250618320</v>
      </c>
      <c r="Y36" s="100">
        <f t="shared" si="3"/>
        <v>113993932</v>
      </c>
      <c r="Z36" s="137">
        <f>+IF(X36&lt;&gt;0,+(Y36/X36)*100,0)</f>
        <v>45.485075472535286</v>
      </c>
      <c r="AA36" s="102">
        <f>+AA15+AA25+AA34</f>
        <v>229231271</v>
      </c>
    </row>
    <row r="37" spans="1:27" ht="13.5">
      <c r="A37" s="249" t="s">
        <v>199</v>
      </c>
      <c r="B37" s="182"/>
      <c r="C37" s="153"/>
      <c r="D37" s="153"/>
      <c r="E37" s="99">
        <v>423516623</v>
      </c>
      <c r="F37" s="100">
        <v>423516623</v>
      </c>
      <c r="G37" s="100">
        <v>572651813</v>
      </c>
      <c r="H37" s="100">
        <v>797767303</v>
      </c>
      <c r="I37" s="100">
        <v>681021250</v>
      </c>
      <c r="J37" s="100">
        <v>572651813</v>
      </c>
      <c r="K37" s="100">
        <v>561831136</v>
      </c>
      <c r="L37" s="100">
        <v>483248393</v>
      </c>
      <c r="M37" s="100">
        <v>875428298</v>
      </c>
      <c r="N37" s="100">
        <v>561831136</v>
      </c>
      <c r="O37" s="100"/>
      <c r="P37" s="100"/>
      <c r="Q37" s="100"/>
      <c r="R37" s="100"/>
      <c r="S37" s="100"/>
      <c r="T37" s="100"/>
      <c r="U37" s="100"/>
      <c r="V37" s="100"/>
      <c r="W37" s="100">
        <v>572651813</v>
      </c>
      <c r="X37" s="100">
        <v>423516623</v>
      </c>
      <c r="Y37" s="100">
        <v>149135190</v>
      </c>
      <c r="Z37" s="137">
        <v>35.21</v>
      </c>
      <c r="AA37" s="102">
        <v>423516623</v>
      </c>
    </row>
    <row r="38" spans="1:27" ht="13.5">
      <c r="A38" s="269" t="s">
        <v>200</v>
      </c>
      <c r="B38" s="256"/>
      <c r="C38" s="257"/>
      <c r="D38" s="257"/>
      <c r="E38" s="258">
        <v>652747895</v>
      </c>
      <c r="F38" s="259">
        <v>652747895</v>
      </c>
      <c r="G38" s="259">
        <v>797767303</v>
      </c>
      <c r="H38" s="259">
        <v>681021250</v>
      </c>
      <c r="I38" s="259">
        <v>561831136</v>
      </c>
      <c r="J38" s="259">
        <v>561831136</v>
      </c>
      <c r="K38" s="259">
        <v>483248393</v>
      </c>
      <c r="L38" s="259">
        <v>875428298</v>
      </c>
      <c r="M38" s="259">
        <v>937264065</v>
      </c>
      <c r="N38" s="259">
        <v>937264065</v>
      </c>
      <c r="O38" s="259"/>
      <c r="P38" s="259"/>
      <c r="Q38" s="259"/>
      <c r="R38" s="259"/>
      <c r="S38" s="259"/>
      <c r="T38" s="259"/>
      <c r="U38" s="259"/>
      <c r="V38" s="259"/>
      <c r="W38" s="259">
        <v>937264065</v>
      </c>
      <c r="X38" s="259">
        <v>674134944</v>
      </c>
      <c r="Y38" s="259">
        <v>263129121</v>
      </c>
      <c r="Z38" s="260">
        <v>39.03</v>
      </c>
      <c r="AA38" s="261">
        <v>652747895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699380996</v>
      </c>
      <c r="F5" s="106">
        <f t="shared" si="0"/>
        <v>699380996</v>
      </c>
      <c r="G5" s="106">
        <f t="shared" si="0"/>
        <v>17320379</v>
      </c>
      <c r="H5" s="106">
        <f t="shared" si="0"/>
        <v>33215697</v>
      </c>
      <c r="I5" s="106">
        <f t="shared" si="0"/>
        <v>35680083</v>
      </c>
      <c r="J5" s="106">
        <f t="shared" si="0"/>
        <v>86216159</v>
      </c>
      <c r="K5" s="106">
        <f t="shared" si="0"/>
        <v>38030494</v>
      </c>
      <c r="L5" s="106">
        <f t="shared" si="0"/>
        <v>35995504</v>
      </c>
      <c r="M5" s="106">
        <f t="shared" si="0"/>
        <v>44838832</v>
      </c>
      <c r="N5" s="106">
        <f t="shared" si="0"/>
        <v>118864830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205080989</v>
      </c>
      <c r="X5" s="106">
        <f t="shared" si="0"/>
        <v>349690500</v>
      </c>
      <c r="Y5" s="106">
        <f t="shared" si="0"/>
        <v>-144609511</v>
      </c>
      <c r="Z5" s="201">
        <f>+IF(X5&lt;&gt;0,+(Y5/X5)*100,0)</f>
        <v>-41.35357151538289</v>
      </c>
      <c r="AA5" s="199">
        <f>SUM(AA11:AA18)</f>
        <v>699380996</v>
      </c>
    </row>
    <row r="6" spans="1:27" ht="13.5">
      <c r="A6" s="291" t="s">
        <v>204</v>
      </c>
      <c r="B6" s="142"/>
      <c r="C6" s="62"/>
      <c r="D6" s="156"/>
      <c r="E6" s="60">
        <v>71281388</v>
      </c>
      <c r="F6" s="60">
        <v>71281388</v>
      </c>
      <c r="G6" s="60"/>
      <c r="H6" s="60">
        <v>1009010</v>
      </c>
      <c r="I6" s="60">
        <v>6750509</v>
      </c>
      <c r="J6" s="60">
        <v>7759519</v>
      </c>
      <c r="K6" s="60">
        <v>6638859</v>
      </c>
      <c r="L6" s="60">
        <v>4219657</v>
      </c>
      <c r="M6" s="60">
        <v>7570865</v>
      </c>
      <c r="N6" s="60">
        <v>18429381</v>
      </c>
      <c r="O6" s="60"/>
      <c r="P6" s="60"/>
      <c r="Q6" s="60"/>
      <c r="R6" s="60"/>
      <c r="S6" s="60"/>
      <c r="T6" s="60"/>
      <c r="U6" s="60"/>
      <c r="V6" s="60"/>
      <c r="W6" s="60">
        <v>26188900</v>
      </c>
      <c r="X6" s="60">
        <v>35640694</v>
      </c>
      <c r="Y6" s="60">
        <v>-9451794</v>
      </c>
      <c r="Z6" s="140">
        <v>-26.52</v>
      </c>
      <c r="AA6" s="155">
        <v>71281388</v>
      </c>
    </row>
    <row r="7" spans="1:27" ht="13.5">
      <c r="A7" s="291" t="s">
        <v>205</v>
      </c>
      <c r="B7" s="142"/>
      <c r="C7" s="62"/>
      <c r="D7" s="156"/>
      <c r="E7" s="60">
        <v>126844527</v>
      </c>
      <c r="F7" s="60">
        <v>126844527</v>
      </c>
      <c r="G7" s="60">
        <v>1618754</v>
      </c>
      <c r="H7" s="60">
        <v>5824170</v>
      </c>
      <c r="I7" s="60">
        <v>3041166</v>
      </c>
      <c r="J7" s="60">
        <v>10484090</v>
      </c>
      <c r="K7" s="60">
        <v>10712063</v>
      </c>
      <c r="L7" s="60">
        <v>10541495</v>
      </c>
      <c r="M7" s="60">
        <v>1921799</v>
      </c>
      <c r="N7" s="60">
        <v>23175357</v>
      </c>
      <c r="O7" s="60"/>
      <c r="P7" s="60"/>
      <c r="Q7" s="60"/>
      <c r="R7" s="60"/>
      <c r="S7" s="60"/>
      <c r="T7" s="60"/>
      <c r="U7" s="60"/>
      <c r="V7" s="60"/>
      <c r="W7" s="60">
        <v>33659447</v>
      </c>
      <c r="X7" s="60">
        <v>63422264</v>
      </c>
      <c r="Y7" s="60">
        <v>-29762817</v>
      </c>
      <c r="Z7" s="140">
        <v>-46.93</v>
      </c>
      <c r="AA7" s="155">
        <v>126844527</v>
      </c>
    </row>
    <row r="8" spans="1:27" ht="13.5">
      <c r="A8" s="291" t="s">
        <v>206</v>
      </c>
      <c r="B8" s="142"/>
      <c r="C8" s="62"/>
      <c r="D8" s="156"/>
      <c r="E8" s="60">
        <v>131388347</v>
      </c>
      <c r="F8" s="60">
        <v>131388347</v>
      </c>
      <c r="G8" s="60"/>
      <c r="H8" s="60">
        <v>7297078</v>
      </c>
      <c r="I8" s="60">
        <v>14592879</v>
      </c>
      <c r="J8" s="60">
        <v>21889957</v>
      </c>
      <c r="K8" s="60">
        <v>6427310</v>
      </c>
      <c r="L8" s="60">
        <v>7627739</v>
      </c>
      <c r="M8" s="60">
        <v>6407486</v>
      </c>
      <c r="N8" s="60">
        <v>20462535</v>
      </c>
      <c r="O8" s="60"/>
      <c r="P8" s="60"/>
      <c r="Q8" s="60"/>
      <c r="R8" s="60"/>
      <c r="S8" s="60"/>
      <c r="T8" s="60"/>
      <c r="U8" s="60"/>
      <c r="V8" s="60"/>
      <c r="W8" s="60">
        <v>42352492</v>
      </c>
      <c r="X8" s="60">
        <v>65694174</v>
      </c>
      <c r="Y8" s="60">
        <v>-23341682</v>
      </c>
      <c r="Z8" s="140">
        <v>-35.53</v>
      </c>
      <c r="AA8" s="155">
        <v>131388347</v>
      </c>
    </row>
    <row r="9" spans="1:27" ht="13.5">
      <c r="A9" s="291" t="s">
        <v>207</v>
      </c>
      <c r="B9" s="142"/>
      <c r="C9" s="62"/>
      <c r="D9" s="156"/>
      <c r="E9" s="60">
        <v>206947481</v>
      </c>
      <c r="F9" s="60">
        <v>206947481</v>
      </c>
      <c r="G9" s="60">
        <v>15701625</v>
      </c>
      <c r="H9" s="60">
        <v>9221116</v>
      </c>
      <c r="I9" s="60">
        <v>3880031</v>
      </c>
      <c r="J9" s="60">
        <v>28802772</v>
      </c>
      <c r="K9" s="60">
        <v>9295589</v>
      </c>
      <c r="L9" s="60">
        <v>8188290</v>
      </c>
      <c r="M9" s="60">
        <v>24876043</v>
      </c>
      <c r="N9" s="60">
        <v>42359922</v>
      </c>
      <c r="O9" s="60"/>
      <c r="P9" s="60"/>
      <c r="Q9" s="60"/>
      <c r="R9" s="60"/>
      <c r="S9" s="60"/>
      <c r="T9" s="60"/>
      <c r="U9" s="60"/>
      <c r="V9" s="60"/>
      <c r="W9" s="60">
        <v>71162694</v>
      </c>
      <c r="X9" s="60">
        <v>103473741</v>
      </c>
      <c r="Y9" s="60">
        <v>-32311047</v>
      </c>
      <c r="Z9" s="140">
        <v>-31.23</v>
      </c>
      <c r="AA9" s="155">
        <v>206947481</v>
      </c>
    </row>
    <row r="10" spans="1:27" ht="13.5">
      <c r="A10" s="291" t="s">
        <v>208</v>
      </c>
      <c r="B10" s="142"/>
      <c r="C10" s="62"/>
      <c r="D10" s="156"/>
      <c r="E10" s="60">
        <v>8515000</v>
      </c>
      <c r="F10" s="60">
        <v>8515000</v>
      </c>
      <c r="G10" s="60"/>
      <c r="H10" s="60"/>
      <c r="I10" s="60"/>
      <c r="J10" s="60"/>
      <c r="K10" s="60">
        <v>441885</v>
      </c>
      <c r="L10" s="60">
        <v>383901</v>
      </c>
      <c r="M10" s="60">
        <v>792123</v>
      </c>
      <c r="N10" s="60">
        <v>1617909</v>
      </c>
      <c r="O10" s="60"/>
      <c r="P10" s="60"/>
      <c r="Q10" s="60"/>
      <c r="R10" s="60"/>
      <c r="S10" s="60"/>
      <c r="T10" s="60"/>
      <c r="U10" s="60"/>
      <c r="V10" s="60"/>
      <c r="W10" s="60">
        <v>1617909</v>
      </c>
      <c r="X10" s="60">
        <v>4257500</v>
      </c>
      <c r="Y10" s="60">
        <v>-2639591</v>
      </c>
      <c r="Z10" s="140">
        <v>-62</v>
      </c>
      <c r="AA10" s="155">
        <v>8515000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544976743</v>
      </c>
      <c r="F11" s="295">
        <f t="shared" si="1"/>
        <v>544976743</v>
      </c>
      <c r="G11" s="295">
        <f t="shared" si="1"/>
        <v>17320379</v>
      </c>
      <c r="H11" s="295">
        <f t="shared" si="1"/>
        <v>23351374</v>
      </c>
      <c r="I11" s="295">
        <f t="shared" si="1"/>
        <v>28264585</v>
      </c>
      <c r="J11" s="295">
        <f t="shared" si="1"/>
        <v>68936338</v>
      </c>
      <c r="K11" s="295">
        <f t="shared" si="1"/>
        <v>33515706</v>
      </c>
      <c r="L11" s="295">
        <f t="shared" si="1"/>
        <v>30961082</v>
      </c>
      <c r="M11" s="295">
        <f t="shared" si="1"/>
        <v>41568316</v>
      </c>
      <c r="N11" s="295">
        <f t="shared" si="1"/>
        <v>106045104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174981442</v>
      </c>
      <c r="X11" s="295">
        <f t="shared" si="1"/>
        <v>272488373</v>
      </c>
      <c r="Y11" s="295">
        <f t="shared" si="1"/>
        <v>-97506931</v>
      </c>
      <c r="Z11" s="296">
        <f>+IF(X11&lt;&gt;0,+(Y11/X11)*100,0)</f>
        <v>-35.78388682294345</v>
      </c>
      <c r="AA11" s="297">
        <f>SUM(AA6:AA10)</f>
        <v>544976743</v>
      </c>
    </row>
    <row r="12" spans="1:27" ht="13.5">
      <c r="A12" s="298" t="s">
        <v>210</v>
      </c>
      <c r="B12" s="136"/>
      <c r="C12" s="62"/>
      <c r="D12" s="156"/>
      <c r="E12" s="60">
        <v>24600000</v>
      </c>
      <c r="F12" s="60">
        <v>24600000</v>
      </c>
      <c r="G12" s="60"/>
      <c r="H12" s="60"/>
      <c r="I12" s="60">
        <v>2610405</v>
      </c>
      <c r="J12" s="60">
        <v>2610405</v>
      </c>
      <c r="K12" s="60">
        <v>1726820</v>
      </c>
      <c r="L12" s="60">
        <v>2272579</v>
      </c>
      <c r="M12" s="60">
        <v>210752</v>
      </c>
      <c r="N12" s="60">
        <v>4210151</v>
      </c>
      <c r="O12" s="60"/>
      <c r="P12" s="60"/>
      <c r="Q12" s="60"/>
      <c r="R12" s="60"/>
      <c r="S12" s="60"/>
      <c r="T12" s="60"/>
      <c r="U12" s="60"/>
      <c r="V12" s="60"/>
      <c r="W12" s="60">
        <v>6820556</v>
      </c>
      <c r="X12" s="60">
        <v>12300000</v>
      </c>
      <c r="Y12" s="60">
        <v>-5479444</v>
      </c>
      <c r="Z12" s="140">
        <v>-44.55</v>
      </c>
      <c r="AA12" s="155">
        <v>24600000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>
        <v>415654</v>
      </c>
      <c r="J13" s="275">
        <v>415654</v>
      </c>
      <c r="K13" s="275">
        <v>148100</v>
      </c>
      <c r="L13" s="275">
        <v>474575</v>
      </c>
      <c r="M13" s="275">
        <v>618051</v>
      </c>
      <c r="N13" s="275">
        <v>1240726</v>
      </c>
      <c r="O13" s="275"/>
      <c r="P13" s="275"/>
      <c r="Q13" s="275"/>
      <c r="R13" s="275"/>
      <c r="S13" s="275"/>
      <c r="T13" s="275"/>
      <c r="U13" s="275"/>
      <c r="V13" s="275"/>
      <c r="W13" s="275">
        <v>1656380</v>
      </c>
      <c r="X13" s="275"/>
      <c r="Y13" s="275">
        <v>1656380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129804253</v>
      </c>
      <c r="F15" s="60">
        <v>129804253</v>
      </c>
      <c r="G15" s="60"/>
      <c r="H15" s="60">
        <v>9864323</v>
      </c>
      <c r="I15" s="60">
        <v>4389439</v>
      </c>
      <c r="J15" s="60">
        <v>14253762</v>
      </c>
      <c r="K15" s="60">
        <v>2639868</v>
      </c>
      <c r="L15" s="60">
        <v>2287268</v>
      </c>
      <c r="M15" s="60">
        <v>2441713</v>
      </c>
      <c r="N15" s="60">
        <v>7368849</v>
      </c>
      <c r="O15" s="60"/>
      <c r="P15" s="60"/>
      <c r="Q15" s="60"/>
      <c r="R15" s="60"/>
      <c r="S15" s="60"/>
      <c r="T15" s="60"/>
      <c r="U15" s="60"/>
      <c r="V15" s="60"/>
      <c r="W15" s="60">
        <v>21622611</v>
      </c>
      <c r="X15" s="60">
        <v>64902127</v>
      </c>
      <c r="Y15" s="60">
        <v>-43279516</v>
      </c>
      <c r="Z15" s="140">
        <v>-66.68</v>
      </c>
      <c r="AA15" s="155">
        <v>129804253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166607712</v>
      </c>
      <c r="F20" s="100">
        <f t="shared" si="2"/>
        <v>166607712</v>
      </c>
      <c r="G20" s="100">
        <f t="shared" si="2"/>
        <v>253496</v>
      </c>
      <c r="H20" s="100">
        <f t="shared" si="2"/>
        <v>8062426</v>
      </c>
      <c r="I20" s="100">
        <f t="shared" si="2"/>
        <v>8590378</v>
      </c>
      <c r="J20" s="100">
        <f t="shared" si="2"/>
        <v>16906300</v>
      </c>
      <c r="K20" s="100">
        <f t="shared" si="2"/>
        <v>20978172</v>
      </c>
      <c r="L20" s="100">
        <f t="shared" si="2"/>
        <v>24602680</v>
      </c>
      <c r="M20" s="100">
        <f t="shared" si="2"/>
        <v>22544038</v>
      </c>
      <c r="N20" s="100">
        <f t="shared" si="2"/>
        <v>68124890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85031190</v>
      </c>
      <c r="X20" s="100">
        <f t="shared" si="2"/>
        <v>83303857</v>
      </c>
      <c r="Y20" s="100">
        <f t="shared" si="2"/>
        <v>1727333</v>
      </c>
      <c r="Z20" s="137">
        <f>+IF(X20&lt;&gt;0,+(Y20/X20)*100,0)</f>
        <v>2.073533041813418</v>
      </c>
      <c r="AA20" s="153">
        <f>SUM(AA26:AA33)</f>
        <v>166607712</v>
      </c>
    </row>
    <row r="21" spans="1:27" ht="13.5">
      <c r="A21" s="291" t="s">
        <v>204</v>
      </c>
      <c r="B21" s="142"/>
      <c r="C21" s="62"/>
      <c r="D21" s="156"/>
      <c r="E21" s="60">
        <v>39196000</v>
      </c>
      <c r="F21" s="60">
        <v>39196000</v>
      </c>
      <c r="G21" s="60"/>
      <c r="H21" s="60">
        <v>2340874</v>
      </c>
      <c r="I21" s="60">
        <v>442293</v>
      </c>
      <c r="J21" s="60">
        <v>2783167</v>
      </c>
      <c r="K21" s="60">
        <v>6360078</v>
      </c>
      <c r="L21" s="60">
        <v>5188225</v>
      </c>
      <c r="M21" s="60">
        <v>18260747</v>
      </c>
      <c r="N21" s="60">
        <v>29809050</v>
      </c>
      <c r="O21" s="60"/>
      <c r="P21" s="60"/>
      <c r="Q21" s="60"/>
      <c r="R21" s="60"/>
      <c r="S21" s="60"/>
      <c r="T21" s="60"/>
      <c r="U21" s="60"/>
      <c r="V21" s="60"/>
      <c r="W21" s="60">
        <v>32592217</v>
      </c>
      <c r="X21" s="60">
        <v>19598000</v>
      </c>
      <c r="Y21" s="60">
        <v>12994217</v>
      </c>
      <c r="Z21" s="140">
        <v>66.3</v>
      </c>
      <c r="AA21" s="155">
        <v>39196000</v>
      </c>
    </row>
    <row r="22" spans="1:27" ht="13.5">
      <c r="A22" s="291" t="s">
        <v>205</v>
      </c>
      <c r="B22" s="142"/>
      <c r="C22" s="62"/>
      <c r="D22" s="156"/>
      <c r="E22" s="60">
        <v>2843837</v>
      </c>
      <c r="F22" s="60">
        <v>2843837</v>
      </c>
      <c r="G22" s="60"/>
      <c r="H22" s="60">
        <v>48960</v>
      </c>
      <c r="I22" s="60">
        <v>194144</v>
      </c>
      <c r="J22" s="60">
        <v>243104</v>
      </c>
      <c r="K22" s="60">
        <v>414735</v>
      </c>
      <c r="L22" s="60">
        <v>253478</v>
      </c>
      <c r="M22" s="60">
        <v>9031</v>
      </c>
      <c r="N22" s="60">
        <v>677244</v>
      </c>
      <c r="O22" s="60"/>
      <c r="P22" s="60"/>
      <c r="Q22" s="60"/>
      <c r="R22" s="60"/>
      <c r="S22" s="60"/>
      <c r="T22" s="60"/>
      <c r="U22" s="60"/>
      <c r="V22" s="60"/>
      <c r="W22" s="60">
        <v>920348</v>
      </c>
      <c r="X22" s="60">
        <v>1421919</v>
      </c>
      <c r="Y22" s="60">
        <v>-501571</v>
      </c>
      <c r="Z22" s="140">
        <v>-35.27</v>
      </c>
      <c r="AA22" s="155">
        <v>2843837</v>
      </c>
    </row>
    <row r="23" spans="1:27" ht="13.5">
      <c r="A23" s="291" t="s">
        <v>206</v>
      </c>
      <c r="B23" s="142"/>
      <c r="C23" s="62"/>
      <c r="D23" s="156"/>
      <c r="E23" s="60">
        <v>47000000</v>
      </c>
      <c r="F23" s="60">
        <v>47000000</v>
      </c>
      <c r="G23" s="60">
        <v>210000</v>
      </c>
      <c r="H23" s="60">
        <v>4824472</v>
      </c>
      <c r="I23" s="60">
        <v>7006686</v>
      </c>
      <c r="J23" s="60">
        <v>12041158</v>
      </c>
      <c r="K23" s="60">
        <v>7567988</v>
      </c>
      <c r="L23" s="60">
        <v>14375525</v>
      </c>
      <c r="M23" s="60">
        <v>898760</v>
      </c>
      <c r="N23" s="60">
        <v>22842273</v>
      </c>
      <c r="O23" s="60"/>
      <c r="P23" s="60"/>
      <c r="Q23" s="60"/>
      <c r="R23" s="60"/>
      <c r="S23" s="60"/>
      <c r="T23" s="60"/>
      <c r="U23" s="60"/>
      <c r="V23" s="60"/>
      <c r="W23" s="60">
        <v>34883431</v>
      </c>
      <c r="X23" s="60">
        <v>23500000</v>
      </c>
      <c r="Y23" s="60">
        <v>11383431</v>
      </c>
      <c r="Z23" s="140">
        <v>48.44</v>
      </c>
      <c r="AA23" s="155">
        <v>47000000</v>
      </c>
    </row>
    <row r="24" spans="1:27" ht="13.5">
      <c r="A24" s="291" t="s">
        <v>207</v>
      </c>
      <c r="B24" s="142"/>
      <c r="C24" s="62"/>
      <c r="D24" s="156"/>
      <c r="E24" s="60">
        <v>20200000</v>
      </c>
      <c r="F24" s="60">
        <v>20200000</v>
      </c>
      <c r="G24" s="60"/>
      <c r="H24" s="60">
        <v>444395</v>
      </c>
      <c r="I24" s="60">
        <v>416238</v>
      </c>
      <c r="J24" s="60">
        <v>860633</v>
      </c>
      <c r="K24" s="60">
        <v>2797000</v>
      </c>
      <c r="L24" s="60">
        <v>1050102</v>
      </c>
      <c r="M24" s="60">
        <v>1558716</v>
      </c>
      <c r="N24" s="60">
        <v>5405818</v>
      </c>
      <c r="O24" s="60"/>
      <c r="P24" s="60"/>
      <c r="Q24" s="60"/>
      <c r="R24" s="60"/>
      <c r="S24" s="60"/>
      <c r="T24" s="60"/>
      <c r="U24" s="60"/>
      <c r="V24" s="60"/>
      <c r="W24" s="60">
        <v>6266451</v>
      </c>
      <c r="X24" s="60">
        <v>10100000</v>
      </c>
      <c r="Y24" s="60">
        <v>-3833549</v>
      </c>
      <c r="Z24" s="140">
        <v>-37.96</v>
      </c>
      <c r="AA24" s="155">
        <v>20200000</v>
      </c>
    </row>
    <row r="25" spans="1:27" ht="13.5">
      <c r="A25" s="291" t="s">
        <v>208</v>
      </c>
      <c r="B25" s="142"/>
      <c r="C25" s="62"/>
      <c r="D25" s="156"/>
      <c r="E25" s="60">
        <v>27550000</v>
      </c>
      <c r="F25" s="60">
        <v>27550000</v>
      </c>
      <c r="G25" s="60"/>
      <c r="H25" s="60">
        <v>358103</v>
      </c>
      <c r="I25" s="60">
        <v>525518</v>
      </c>
      <c r="J25" s="60">
        <v>883621</v>
      </c>
      <c r="K25" s="60">
        <v>3047560</v>
      </c>
      <c r="L25" s="60">
        <v>3164361</v>
      </c>
      <c r="M25" s="60">
        <v>517677</v>
      </c>
      <c r="N25" s="60">
        <v>6729598</v>
      </c>
      <c r="O25" s="60"/>
      <c r="P25" s="60"/>
      <c r="Q25" s="60"/>
      <c r="R25" s="60"/>
      <c r="S25" s="60"/>
      <c r="T25" s="60"/>
      <c r="U25" s="60"/>
      <c r="V25" s="60"/>
      <c r="W25" s="60">
        <v>7613219</v>
      </c>
      <c r="X25" s="60">
        <v>13775000</v>
      </c>
      <c r="Y25" s="60">
        <v>-6161781</v>
      </c>
      <c r="Z25" s="140">
        <v>-44.73</v>
      </c>
      <c r="AA25" s="155">
        <v>27550000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136789837</v>
      </c>
      <c r="F26" s="295">
        <f t="shared" si="3"/>
        <v>136789837</v>
      </c>
      <c r="G26" s="295">
        <f t="shared" si="3"/>
        <v>210000</v>
      </c>
      <c r="H26" s="295">
        <f t="shared" si="3"/>
        <v>8016804</v>
      </c>
      <c r="I26" s="295">
        <f t="shared" si="3"/>
        <v>8584879</v>
      </c>
      <c r="J26" s="295">
        <f t="shared" si="3"/>
        <v>16811683</v>
      </c>
      <c r="K26" s="295">
        <f t="shared" si="3"/>
        <v>20187361</v>
      </c>
      <c r="L26" s="295">
        <f t="shared" si="3"/>
        <v>24031691</v>
      </c>
      <c r="M26" s="295">
        <f t="shared" si="3"/>
        <v>21244931</v>
      </c>
      <c r="N26" s="295">
        <f t="shared" si="3"/>
        <v>65463983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82275666</v>
      </c>
      <c r="X26" s="295">
        <f t="shared" si="3"/>
        <v>68394919</v>
      </c>
      <c r="Y26" s="295">
        <f t="shared" si="3"/>
        <v>13880747</v>
      </c>
      <c r="Z26" s="296">
        <f>+IF(X26&lt;&gt;0,+(Y26/X26)*100,0)</f>
        <v>20.294997352069384</v>
      </c>
      <c r="AA26" s="297">
        <f>SUM(AA21:AA25)</f>
        <v>136789837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29817875</v>
      </c>
      <c r="F30" s="60">
        <v>29817875</v>
      </c>
      <c r="G30" s="60">
        <v>43496</v>
      </c>
      <c r="H30" s="60">
        <v>45622</v>
      </c>
      <c r="I30" s="60">
        <v>5499</v>
      </c>
      <c r="J30" s="60">
        <v>94617</v>
      </c>
      <c r="K30" s="60">
        <v>790811</v>
      </c>
      <c r="L30" s="60">
        <v>570989</v>
      </c>
      <c r="M30" s="60">
        <v>1299107</v>
      </c>
      <c r="N30" s="60">
        <v>2660907</v>
      </c>
      <c r="O30" s="60"/>
      <c r="P30" s="60"/>
      <c r="Q30" s="60"/>
      <c r="R30" s="60"/>
      <c r="S30" s="60"/>
      <c r="T30" s="60"/>
      <c r="U30" s="60"/>
      <c r="V30" s="60"/>
      <c r="W30" s="60">
        <v>2755524</v>
      </c>
      <c r="X30" s="60">
        <v>14908938</v>
      </c>
      <c r="Y30" s="60">
        <v>-12153414</v>
      </c>
      <c r="Z30" s="140">
        <v>-81.52</v>
      </c>
      <c r="AA30" s="155">
        <v>29817875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110477388</v>
      </c>
      <c r="F36" s="60">
        <f t="shared" si="4"/>
        <v>110477388</v>
      </c>
      <c r="G36" s="60">
        <f t="shared" si="4"/>
        <v>0</v>
      </c>
      <c r="H36" s="60">
        <f t="shared" si="4"/>
        <v>3349884</v>
      </c>
      <c r="I36" s="60">
        <f t="shared" si="4"/>
        <v>7192802</v>
      </c>
      <c r="J36" s="60">
        <f t="shared" si="4"/>
        <v>10542686</v>
      </c>
      <c r="K36" s="60">
        <f t="shared" si="4"/>
        <v>12998937</v>
      </c>
      <c r="L36" s="60">
        <f t="shared" si="4"/>
        <v>9407882</v>
      </c>
      <c r="M36" s="60">
        <f t="shared" si="4"/>
        <v>25831612</v>
      </c>
      <c r="N36" s="60">
        <f t="shared" si="4"/>
        <v>48238431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58781117</v>
      </c>
      <c r="X36" s="60">
        <f t="shared" si="4"/>
        <v>55238694</v>
      </c>
      <c r="Y36" s="60">
        <f t="shared" si="4"/>
        <v>3542423</v>
      </c>
      <c r="Z36" s="140">
        <f aca="true" t="shared" si="5" ref="Z36:Z49">+IF(X36&lt;&gt;0,+(Y36/X36)*100,0)</f>
        <v>6.412937641139742</v>
      </c>
      <c r="AA36" s="155">
        <f>AA6+AA21</f>
        <v>110477388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129688364</v>
      </c>
      <c r="F37" s="60">
        <f t="shared" si="4"/>
        <v>129688364</v>
      </c>
      <c r="G37" s="60">
        <f t="shared" si="4"/>
        <v>1618754</v>
      </c>
      <c r="H37" s="60">
        <f t="shared" si="4"/>
        <v>5873130</v>
      </c>
      <c r="I37" s="60">
        <f t="shared" si="4"/>
        <v>3235310</v>
      </c>
      <c r="J37" s="60">
        <f t="shared" si="4"/>
        <v>10727194</v>
      </c>
      <c r="K37" s="60">
        <f t="shared" si="4"/>
        <v>11126798</v>
      </c>
      <c r="L37" s="60">
        <f t="shared" si="4"/>
        <v>10794973</v>
      </c>
      <c r="M37" s="60">
        <f t="shared" si="4"/>
        <v>1930830</v>
      </c>
      <c r="N37" s="60">
        <f t="shared" si="4"/>
        <v>23852601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34579795</v>
      </c>
      <c r="X37" s="60">
        <f t="shared" si="4"/>
        <v>64844183</v>
      </c>
      <c r="Y37" s="60">
        <f t="shared" si="4"/>
        <v>-30264388</v>
      </c>
      <c r="Z37" s="140">
        <f t="shared" si="5"/>
        <v>-46.67247947283105</v>
      </c>
      <c r="AA37" s="155">
        <f>AA7+AA22</f>
        <v>129688364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178388347</v>
      </c>
      <c r="F38" s="60">
        <f t="shared" si="4"/>
        <v>178388347</v>
      </c>
      <c r="G38" s="60">
        <f t="shared" si="4"/>
        <v>210000</v>
      </c>
      <c r="H38" s="60">
        <f t="shared" si="4"/>
        <v>12121550</v>
      </c>
      <c r="I38" s="60">
        <f t="shared" si="4"/>
        <v>21599565</v>
      </c>
      <c r="J38" s="60">
        <f t="shared" si="4"/>
        <v>33931115</v>
      </c>
      <c r="K38" s="60">
        <f t="shared" si="4"/>
        <v>13995298</v>
      </c>
      <c r="L38" s="60">
        <f t="shared" si="4"/>
        <v>22003264</v>
      </c>
      <c r="M38" s="60">
        <f t="shared" si="4"/>
        <v>7306246</v>
      </c>
      <c r="N38" s="60">
        <f t="shared" si="4"/>
        <v>43304808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77235923</v>
      </c>
      <c r="X38" s="60">
        <f t="shared" si="4"/>
        <v>89194174</v>
      </c>
      <c r="Y38" s="60">
        <f t="shared" si="4"/>
        <v>-11958251</v>
      </c>
      <c r="Z38" s="140">
        <f t="shared" si="5"/>
        <v>-13.406986649150426</v>
      </c>
      <c r="AA38" s="155">
        <f>AA8+AA23</f>
        <v>178388347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227147481</v>
      </c>
      <c r="F39" s="60">
        <f t="shared" si="4"/>
        <v>227147481</v>
      </c>
      <c r="G39" s="60">
        <f t="shared" si="4"/>
        <v>15701625</v>
      </c>
      <c r="H39" s="60">
        <f t="shared" si="4"/>
        <v>9665511</v>
      </c>
      <c r="I39" s="60">
        <f t="shared" si="4"/>
        <v>4296269</v>
      </c>
      <c r="J39" s="60">
        <f t="shared" si="4"/>
        <v>29663405</v>
      </c>
      <c r="K39" s="60">
        <f t="shared" si="4"/>
        <v>12092589</v>
      </c>
      <c r="L39" s="60">
        <f t="shared" si="4"/>
        <v>9238392</v>
      </c>
      <c r="M39" s="60">
        <f t="shared" si="4"/>
        <v>26434759</v>
      </c>
      <c r="N39" s="60">
        <f t="shared" si="4"/>
        <v>47765740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77429145</v>
      </c>
      <c r="X39" s="60">
        <f t="shared" si="4"/>
        <v>113573741</v>
      </c>
      <c r="Y39" s="60">
        <f t="shared" si="4"/>
        <v>-36144596</v>
      </c>
      <c r="Z39" s="140">
        <f t="shared" si="5"/>
        <v>-31.824782455655836</v>
      </c>
      <c r="AA39" s="155">
        <f>AA9+AA24</f>
        <v>227147481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36065000</v>
      </c>
      <c r="F40" s="60">
        <f t="shared" si="4"/>
        <v>36065000</v>
      </c>
      <c r="G40" s="60">
        <f t="shared" si="4"/>
        <v>0</v>
      </c>
      <c r="H40" s="60">
        <f t="shared" si="4"/>
        <v>358103</v>
      </c>
      <c r="I40" s="60">
        <f t="shared" si="4"/>
        <v>525518</v>
      </c>
      <c r="J40" s="60">
        <f t="shared" si="4"/>
        <v>883621</v>
      </c>
      <c r="K40" s="60">
        <f t="shared" si="4"/>
        <v>3489445</v>
      </c>
      <c r="L40" s="60">
        <f t="shared" si="4"/>
        <v>3548262</v>
      </c>
      <c r="M40" s="60">
        <f t="shared" si="4"/>
        <v>1309800</v>
      </c>
      <c r="N40" s="60">
        <f t="shared" si="4"/>
        <v>8347507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9231128</v>
      </c>
      <c r="X40" s="60">
        <f t="shared" si="4"/>
        <v>18032500</v>
      </c>
      <c r="Y40" s="60">
        <f t="shared" si="4"/>
        <v>-8801372</v>
      </c>
      <c r="Z40" s="140">
        <f t="shared" si="5"/>
        <v>-48.808384860668234</v>
      </c>
      <c r="AA40" s="155">
        <f>AA10+AA25</f>
        <v>36065000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681766580</v>
      </c>
      <c r="F41" s="295">
        <f t="shared" si="6"/>
        <v>681766580</v>
      </c>
      <c r="G41" s="295">
        <f t="shared" si="6"/>
        <v>17530379</v>
      </c>
      <c r="H41" s="295">
        <f t="shared" si="6"/>
        <v>31368178</v>
      </c>
      <c r="I41" s="295">
        <f t="shared" si="6"/>
        <v>36849464</v>
      </c>
      <c r="J41" s="295">
        <f t="shared" si="6"/>
        <v>85748021</v>
      </c>
      <c r="K41" s="295">
        <f t="shared" si="6"/>
        <v>53703067</v>
      </c>
      <c r="L41" s="295">
        <f t="shared" si="6"/>
        <v>54992773</v>
      </c>
      <c r="M41" s="295">
        <f t="shared" si="6"/>
        <v>62813247</v>
      </c>
      <c r="N41" s="295">
        <f t="shared" si="6"/>
        <v>171509087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257257108</v>
      </c>
      <c r="X41" s="295">
        <f t="shared" si="6"/>
        <v>340883292</v>
      </c>
      <c r="Y41" s="295">
        <f t="shared" si="6"/>
        <v>-83626184</v>
      </c>
      <c r="Z41" s="296">
        <f t="shared" si="5"/>
        <v>-24.532203825349118</v>
      </c>
      <c r="AA41" s="297">
        <f>SUM(AA36:AA40)</f>
        <v>681766580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24600000</v>
      </c>
      <c r="F42" s="54">
        <f t="shared" si="7"/>
        <v>24600000</v>
      </c>
      <c r="G42" s="54">
        <f t="shared" si="7"/>
        <v>0</v>
      </c>
      <c r="H42" s="54">
        <f t="shared" si="7"/>
        <v>0</v>
      </c>
      <c r="I42" s="54">
        <f t="shared" si="7"/>
        <v>2610405</v>
      </c>
      <c r="J42" s="54">
        <f t="shared" si="7"/>
        <v>2610405</v>
      </c>
      <c r="K42" s="54">
        <f t="shared" si="7"/>
        <v>1726820</v>
      </c>
      <c r="L42" s="54">
        <f t="shared" si="7"/>
        <v>2272579</v>
      </c>
      <c r="M42" s="54">
        <f t="shared" si="7"/>
        <v>210752</v>
      </c>
      <c r="N42" s="54">
        <f t="shared" si="7"/>
        <v>4210151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6820556</v>
      </c>
      <c r="X42" s="54">
        <f t="shared" si="7"/>
        <v>12300000</v>
      </c>
      <c r="Y42" s="54">
        <f t="shared" si="7"/>
        <v>-5479444</v>
      </c>
      <c r="Z42" s="184">
        <f t="shared" si="5"/>
        <v>-44.548325203252034</v>
      </c>
      <c r="AA42" s="130">
        <f aca="true" t="shared" si="8" ref="AA42:AA48">AA12+AA27</f>
        <v>24600000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415654</v>
      </c>
      <c r="J43" s="305">
        <f t="shared" si="7"/>
        <v>415654</v>
      </c>
      <c r="K43" s="305">
        <f t="shared" si="7"/>
        <v>148100</v>
      </c>
      <c r="L43" s="305">
        <f t="shared" si="7"/>
        <v>474575</v>
      </c>
      <c r="M43" s="305">
        <f t="shared" si="7"/>
        <v>618051</v>
      </c>
      <c r="N43" s="305">
        <f t="shared" si="7"/>
        <v>1240726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1656380</v>
      </c>
      <c r="X43" s="305">
        <f t="shared" si="7"/>
        <v>0</v>
      </c>
      <c r="Y43" s="305">
        <f t="shared" si="7"/>
        <v>1656380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159622128</v>
      </c>
      <c r="F45" s="54">
        <f t="shared" si="7"/>
        <v>159622128</v>
      </c>
      <c r="G45" s="54">
        <f t="shared" si="7"/>
        <v>43496</v>
      </c>
      <c r="H45" s="54">
        <f t="shared" si="7"/>
        <v>9909945</v>
      </c>
      <c r="I45" s="54">
        <f t="shared" si="7"/>
        <v>4394938</v>
      </c>
      <c r="J45" s="54">
        <f t="shared" si="7"/>
        <v>14348379</v>
      </c>
      <c r="K45" s="54">
        <f t="shared" si="7"/>
        <v>3430679</v>
      </c>
      <c r="L45" s="54">
        <f t="shared" si="7"/>
        <v>2858257</v>
      </c>
      <c r="M45" s="54">
        <f t="shared" si="7"/>
        <v>3740820</v>
      </c>
      <c r="N45" s="54">
        <f t="shared" si="7"/>
        <v>10029756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24378135</v>
      </c>
      <c r="X45" s="54">
        <f t="shared" si="7"/>
        <v>79811065</v>
      </c>
      <c r="Y45" s="54">
        <f t="shared" si="7"/>
        <v>-55432930</v>
      </c>
      <c r="Z45" s="184">
        <f t="shared" si="5"/>
        <v>-69.45519396339343</v>
      </c>
      <c r="AA45" s="130">
        <f t="shared" si="8"/>
        <v>159622128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865988708</v>
      </c>
      <c r="F49" s="220">
        <f t="shared" si="9"/>
        <v>865988708</v>
      </c>
      <c r="G49" s="220">
        <f t="shared" si="9"/>
        <v>17573875</v>
      </c>
      <c r="H49" s="220">
        <f t="shared" si="9"/>
        <v>41278123</v>
      </c>
      <c r="I49" s="220">
        <f t="shared" si="9"/>
        <v>44270461</v>
      </c>
      <c r="J49" s="220">
        <f t="shared" si="9"/>
        <v>103122459</v>
      </c>
      <c r="K49" s="220">
        <f t="shared" si="9"/>
        <v>59008666</v>
      </c>
      <c r="L49" s="220">
        <f t="shared" si="9"/>
        <v>60598184</v>
      </c>
      <c r="M49" s="220">
        <f t="shared" si="9"/>
        <v>67382870</v>
      </c>
      <c r="N49" s="220">
        <f t="shared" si="9"/>
        <v>186989720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290112179</v>
      </c>
      <c r="X49" s="220">
        <f t="shared" si="9"/>
        <v>432994357</v>
      </c>
      <c r="Y49" s="220">
        <f t="shared" si="9"/>
        <v>-142882178</v>
      </c>
      <c r="Z49" s="221">
        <f t="shared" si="5"/>
        <v>-32.99862358252396</v>
      </c>
      <c r="AA49" s="222">
        <f>SUM(AA41:AA48)</f>
        <v>865988708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309899883</v>
      </c>
      <c r="F51" s="54">
        <f t="shared" si="10"/>
        <v>309899883</v>
      </c>
      <c r="G51" s="54">
        <f t="shared" si="10"/>
        <v>3005718</v>
      </c>
      <c r="H51" s="54">
        <f t="shared" si="10"/>
        <v>12022850</v>
      </c>
      <c r="I51" s="54">
        <f t="shared" si="10"/>
        <v>15797932</v>
      </c>
      <c r="J51" s="54">
        <f t="shared" si="10"/>
        <v>30826500</v>
      </c>
      <c r="K51" s="54">
        <f t="shared" si="10"/>
        <v>28255960</v>
      </c>
      <c r="L51" s="54">
        <f t="shared" si="10"/>
        <v>20866439</v>
      </c>
      <c r="M51" s="54">
        <f t="shared" si="10"/>
        <v>22159276</v>
      </c>
      <c r="N51" s="54">
        <f t="shared" si="10"/>
        <v>71281675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102108175</v>
      </c>
      <c r="X51" s="54">
        <f t="shared" si="10"/>
        <v>154949944</v>
      </c>
      <c r="Y51" s="54">
        <f t="shared" si="10"/>
        <v>-52841769</v>
      </c>
      <c r="Z51" s="184">
        <f>+IF(X51&lt;&gt;0,+(Y51/X51)*100,0)</f>
        <v>-34.10247699089197</v>
      </c>
      <c r="AA51" s="130">
        <f>SUM(AA57:AA61)</f>
        <v>309899883</v>
      </c>
    </row>
    <row r="52" spans="1:27" ht="13.5">
      <c r="A52" s="310" t="s">
        <v>204</v>
      </c>
      <c r="B52" s="142"/>
      <c r="C52" s="62"/>
      <c r="D52" s="156"/>
      <c r="E52" s="60">
        <v>64830555</v>
      </c>
      <c r="F52" s="60">
        <v>64830555</v>
      </c>
      <c r="G52" s="60">
        <v>120483</v>
      </c>
      <c r="H52" s="60">
        <v>2944039</v>
      </c>
      <c r="I52" s="60">
        <v>4771457</v>
      </c>
      <c r="J52" s="60">
        <v>7835979</v>
      </c>
      <c r="K52" s="60">
        <v>6385533</v>
      </c>
      <c r="L52" s="60">
        <v>4007775</v>
      </c>
      <c r="M52" s="60">
        <v>7494014</v>
      </c>
      <c r="N52" s="60">
        <v>17887322</v>
      </c>
      <c r="O52" s="60"/>
      <c r="P52" s="60"/>
      <c r="Q52" s="60"/>
      <c r="R52" s="60"/>
      <c r="S52" s="60"/>
      <c r="T52" s="60"/>
      <c r="U52" s="60"/>
      <c r="V52" s="60"/>
      <c r="W52" s="60">
        <v>25723301</v>
      </c>
      <c r="X52" s="60">
        <v>32415278</v>
      </c>
      <c r="Y52" s="60">
        <v>-6691977</v>
      </c>
      <c r="Z52" s="140">
        <v>-20.64</v>
      </c>
      <c r="AA52" s="155">
        <v>64830555</v>
      </c>
    </row>
    <row r="53" spans="1:27" ht="13.5">
      <c r="A53" s="310" t="s">
        <v>205</v>
      </c>
      <c r="B53" s="142"/>
      <c r="C53" s="62"/>
      <c r="D53" s="156"/>
      <c r="E53" s="60">
        <v>88785545</v>
      </c>
      <c r="F53" s="60">
        <v>88785545</v>
      </c>
      <c r="G53" s="60">
        <v>2308207</v>
      </c>
      <c r="H53" s="60">
        <v>4127937</v>
      </c>
      <c r="I53" s="60">
        <v>4707381</v>
      </c>
      <c r="J53" s="60">
        <v>11143525</v>
      </c>
      <c r="K53" s="60">
        <v>14418120</v>
      </c>
      <c r="L53" s="60">
        <v>4969324</v>
      </c>
      <c r="M53" s="60">
        <v>8749352</v>
      </c>
      <c r="N53" s="60">
        <v>28136796</v>
      </c>
      <c r="O53" s="60"/>
      <c r="P53" s="60"/>
      <c r="Q53" s="60"/>
      <c r="R53" s="60"/>
      <c r="S53" s="60"/>
      <c r="T53" s="60"/>
      <c r="U53" s="60"/>
      <c r="V53" s="60"/>
      <c r="W53" s="60">
        <v>39280321</v>
      </c>
      <c r="X53" s="60">
        <v>44392773</v>
      </c>
      <c r="Y53" s="60">
        <v>-5112452</v>
      </c>
      <c r="Z53" s="140">
        <v>-11.52</v>
      </c>
      <c r="AA53" s="155">
        <v>88785545</v>
      </c>
    </row>
    <row r="54" spans="1:27" ht="13.5">
      <c r="A54" s="310" t="s">
        <v>206</v>
      </c>
      <c r="B54" s="142"/>
      <c r="C54" s="62"/>
      <c r="D54" s="156"/>
      <c r="E54" s="60">
        <v>35484885</v>
      </c>
      <c r="F54" s="60">
        <v>35484885</v>
      </c>
      <c r="G54" s="60">
        <v>40243</v>
      </c>
      <c r="H54" s="60">
        <v>1620336</v>
      </c>
      <c r="I54" s="60">
        <v>2431783</v>
      </c>
      <c r="J54" s="60">
        <v>4092362</v>
      </c>
      <c r="K54" s="60">
        <v>2389420</v>
      </c>
      <c r="L54" s="60">
        <v>5419089</v>
      </c>
      <c r="M54" s="60">
        <v>1585021</v>
      </c>
      <c r="N54" s="60">
        <v>9393530</v>
      </c>
      <c r="O54" s="60"/>
      <c r="P54" s="60"/>
      <c r="Q54" s="60"/>
      <c r="R54" s="60"/>
      <c r="S54" s="60"/>
      <c r="T54" s="60"/>
      <c r="U54" s="60"/>
      <c r="V54" s="60"/>
      <c r="W54" s="60">
        <v>13485892</v>
      </c>
      <c r="X54" s="60">
        <v>17742443</v>
      </c>
      <c r="Y54" s="60">
        <v>-4256551</v>
      </c>
      <c r="Z54" s="140">
        <v>-23.99</v>
      </c>
      <c r="AA54" s="155">
        <v>35484885</v>
      </c>
    </row>
    <row r="55" spans="1:27" ht="13.5">
      <c r="A55" s="310" t="s">
        <v>207</v>
      </c>
      <c r="B55" s="142"/>
      <c r="C55" s="62"/>
      <c r="D55" s="156"/>
      <c r="E55" s="60">
        <v>8984324</v>
      </c>
      <c r="F55" s="60">
        <v>8984324</v>
      </c>
      <c r="G55" s="60">
        <v>109885</v>
      </c>
      <c r="H55" s="60">
        <v>1130351</v>
      </c>
      <c r="I55" s="60">
        <v>346174</v>
      </c>
      <c r="J55" s="60">
        <v>1586410</v>
      </c>
      <c r="K55" s="60">
        <v>1238446</v>
      </c>
      <c r="L55" s="60">
        <v>983673</v>
      </c>
      <c r="M55" s="60">
        <v>713017</v>
      </c>
      <c r="N55" s="60">
        <v>2935136</v>
      </c>
      <c r="O55" s="60"/>
      <c r="P55" s="60"/>
      <c r="Q55" s="60"/>
      <c r="R55" s="60"/>
      <c r="S55" s="60"/>
      <c r="T55" s="60"/>
      <c r="U55" s="60"/>
      <c r="V55" s="60"/>
      <c r="W55" s="60">
        <v>4521546</v>
      </c>
      <c r="X55" s="60">
        <v>4492162</v>
      </c>
      <c r="Y55" s="60">
        <v>29384</v>
      </c>
      <c r="Z55" s="140">
        <v>0.65</v>
      </c>
      <c r="AA55" s="155">
        <v>8984324</v>
      </c>
    </row>
    <row r="56" spans="1:27" ht="13.5">
      <c r="A56" s="310" t="s">
        <v>208</v>
      </c>
      <c r="B56" s="142"/>
      <c r="C56" s="62"/>
      <c r="D56" s="156"/>
      <c r="E56" s="60">
        <v>11177718</v>
      </c>
      <c r="F56" s="60">
        <v>11177718</v>
      </c>
      <c r="G56" s="60">
        <v>36165</v>
      </c>
      <c r="H56" s="60">
        <v>29949</v>
      </c>
      <c r="I56" s="60">
        <v>19622</v>
      </c>
      <c r="J56" s="60">
        <v>85736</v>
      </c>
      <c r="K56" s="60">
        <v>52230</v>
      </c>
      <c r="L56" s="60">
        <v>215837</v>
      </c>
      <c r="M56" s="60">
        <v>92763</v>
      </c>
      <c r="N56" s="60">
        <v>360830</v>
      </c>
      <c r="O56" s="60"/>
      <c r="P56" s="60"/>
      <c r="Q56" s="60"/>
      <c r="R56" s="60"/>
      <c r="S56" s="60"/>
      <c r="T56" s="60"/>
      <c r="U56" s="60"/>
      <c r="V56" s="60"/>
      <c r="W56" s="60">
        <v>446566</v>
      </c>
      <c r="X56" s="60">
        <v>5588859</v>
      </c>
      <c r="Y56" s="60">
        <v>-5142293</v>
      </c>
      <c r="Z56" s="140">
        <v>-92.01</v>
      </c>
      <c r="AA56" s="155">
        <v>11177718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209263027</v>
      </c>
      <c r="F57" s="295">
        <f t="shared" si="11"/>
        <v>209263027</v>
      </c>
      <c r="G57" s="295">
        <f t="shared" si="11"/>
        <v>2614983</v>
      </c>
      <c r="H57" s="295">
        <f t="shared" si="11"/>
        <v>9852612</v>
      </c>
      <c r="I57" s="295">
        <f t="shared" si="11"/>
        <v>12276417</v>
      </c>
      <c r="J57" s="295">
        <f t="shared" si="11"/>
        <v>24744012</v>
      </c>
      <c r="K57" s="295">
        <f t="shared" si="11"/>
        <v>24483749</v>
      </c>
      <c r="L57" s="295">
        <f t="shared" si="11"/>
        <v>15595698</v>
      </c>
      <c r="M57" s="295">
        <f t="shared" si="11"/>
        <v>18634167</v>
      </c>
      <c r="N57" s="295">
        <f t="shared" si="11"/>
        <v>58713614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83457626</v>
      </c>
      <c r="X57" s="295">
        <f t="shared" si="11"/>
        <v>104631515</v>
      </c>
      <c r="Y57" s="295">
        <f t="shared" si="11"/>
        <v>-21173889</v>
      </c>
      <c r="Z57" s="296">
        <f>+IF(X57&lt;&gt;0,+(Y57/X57)*100,0)</f>
        <v>-20.236626603370887</v>
      </c>
      <c r="AA57" s="297">
        <f>SUM(AA52:AA56)</f>
        <v>209263027</v>
      </c>
    </row>
    <row r="58" spans="1:27" ht="13.5">
      <c r="A58" s="311" t="s">
        <v>210</v>
      </c>
      <c r="B58" s="136"/>
      <c r="C58" s="62"/>
      <c r="D58" s="156"/>
      <c r="E58" s="60">
        <v>5157599</v>
      </c>
      <c r="F58" s="60">
        <v>5157599</v>
      </c>
      <c r="G58" s="60">
        <v>21534</v>
      </c>
      <c r="H58" s="60">
        <v>114486</v>
      </c>
      <c r="I58" s="60">
        <v>255625</v>
      </c>
      <c r="J58" s="60">
        <v>391645</v>
      </c>
      <c r="K58" s="60">
        <v>265739</v>
      </c>
      <c r="L58" s="60">
        <v>345903</v>
      </c>
      <c r="M58" s="60">
        <v>279379</v>
      </c>
      <c r="N58" s="60">
        <v>891021</v>
      </c>
      <c r="O58" s="60"/>
      <c r="P58" s="60"/>
      <c r="Q58" s="60"/>
      <c r="R58" s="60"/>
      <c r="S58" s="60"/>
      <c r="T58" s="60"/>
      <c r="U58" s="60"/>
      <c r="V58" s="60"/>
      <c r="W58" s="60">
        <v>1282666</v>
      </c>
      <c r="X58" s="60">
        <v>2578800</v>
      </c>
      <c r="Y58" s="60">
        <v>-1296134</v>
      </c>
      <c r="Z58" s="140">
        <v>-50.26</v>
      </c>
      <c r="AA58" s="155">
        <v>5157599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95479257</v>
      </c>
      <c r="F61" s="60">
        <v>95479257</v>
      </c>
      <c r="G61" s="60">
        <v>369201</v>
      </c>
      <c r="H61" s="60">
        <v>2055752</v>
      </c>
      <c r="I61" s="60">
        <v>3265890</v>
      </c>
      <c r="J61" s="60">
        <v>5690843</v>
      </c>
      <c r="K61" s="60">
        <v>3506472</v>
      </c>
      <c r="L61" s="60">
        <v>4924838</v>
      </c>
      <c r="M61" s="60">
        <v>3245730</v>
      </c>
      <c r="N61" s="60">
        <v>11677040</v>
      </c>
      <c r="O61" s="60"/>
      <c r="P61" s="60"/>
      <c r="Q61" s="60"/>
      <c r="R61" s="60"/>
      <c r="S61" s="60"/>
      <c r="T61" s="60"/>
      <c r="U61" s="60"/>
      <c r="V61" s="60"/>
      <c r="W61" s="60">
        <v>17367883</v>
      </c>
      <c r="X61" s="60">
        <v>47739629</v>
      </c>
      <c r="Y61" s="60">
        <v>-30371746</v>
      </c>
      <c r="Z61" s="140">
        <v>-63.62</v>
      </c>
      <c r="AA61" s="155">
        <v>95479257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309899884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3005719</v>
      </c>
      <c r="H68" s="60">
        <v>12022850</v>
      </c>
      <c r="I68" s="60">
        <v>15797930</v>
      </c>
      <c r="J68" s="60">
        <v>30826499</v>
      </c>
      <c r="K68" s="60">
        <v>28255959</v>
      </c>
      <c r="L68" s="60">
        <v>20866436</v>
      </c>
      <c r="M68" s="60">
        <v>22159275</v>
      </c>
      <c r="N68" s="60">
        <v>71281670</v>
      </c>
      <c r="O68" s="60"/>
      <c r="P68" s="60"/>
      <c r="Q68" s="60"/>
      <c r="R68" s="60"/>
      <c r="S68" s="60"/>
      <c r="T68" s="60"/>
      <c r="U68" s="60"/>
      <c r="V68" s="60"/>
      <c r="W68" s="60">
        <v>102108169</v>
      </c>
      <c r="X68" s="60"/>
      <c r="Y68" s="60">
        <v>102108169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309899884</v>
      </c>
      <c r="F69" s="220">
        <f t="shared" si="12"/>
        <v>0</v>
      </c>
      <c r="G69" s="220">
        <f t="shared" si="12"/>
        <v>3005719</v>
      </c>
      <c r="H69" s="220">
        <f t="shared" si="12"/>
        <v>12022850</v>
      </c>
      <c r="I69" s="220">
        <f t="shared" si="12"/>
        <v>15797930</v>
      </c>
      <c r="J69" s="220">
        <f t="shared" si="12"/>
        <v>30826499</v>
      </c>
      <c r="K69" s="220">
        <f t="shared" si="12"/>
        <v>28255959</v>
      </c>
      <c r="L69" s="220">
        <f t="shared" si="12"/>
        <v>20866436</v>
      </c>
      <c r="M69" s="220">
        <f t="shared" si="12"/>
        <v>22159275</v>
      </c>
      <c r="N69" s="220">
        <f t="shared" si="12"/>
        <v>71281670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102108169</v>
      </c>
      <c r="X69" s="220">
        <f t="shared" si="12"/>
        <v>0</v>
      </c>
      <c r="Y69" s="220">
        <f t="shared" si="12"/>
        <v>102108169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544976743</v>
      </c>
      <c r="F5" s="358">
        <f t="shared" si="0"/>
        <v>544976743</v>
      </c>
      <c r="G5" s="358">
        <f t="shared" si="0"/>
        <v>17320379</v>
      </c>
      <c r="H5" s="356">
        <f t="shared" si="0"/>
        <v>23351374</v>
      </c>
      <c r="I5" s="356">
        <f t="shared" si="0"/>
        <v>28264585</v>
      </c>
      <c r="J5" s="358">
        <f t="shared" si="0"/>
        <v>68936338</v>
      </c>
      <c r="K5" s="358">
        <f t="shared" si="0"/>
        <v>33515706</v>
      </c>
      <c r="L5" s="356">
        <f t="shared" si="0"/>
        <v>30961082</v>
      </c>
      <c r="M5" s="356">
        <f t="shared" si="0"/>
        <v>41568316</v>
      </c>
      <c r="N5" s="358">
        <f t="shared" si="0"/>
        <v>106045104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174981442</v>
      </c>
      <c r="X5" s="356">
        <f t="shared" si="0"/>
        <v>272488373</v>
      </c>
      <c r="Y5" s="358">
        <f t="shared" si="0"/>
        <v>-97506931</v>
      </c>
      <c r="Z5" s="359">
        <f>+IF(X5&lt;&gt;0,+(Y5/X5)*100,0)</f>
        <v>-35.78388682294345</v>
      </c>
      <c r="AA5" s="360">
        <f>+AA6+AA8+AA11+AA13+AA15</f>
        <v>544976743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71281388</v>
      </c>
      <c r="F6" s="59">
        <f t="shared" si="1"/>
        <v>71281388</v>
      </c>
      <c r="G6" s="59">
        <f t="shared" si="1"/>
        <v>0</v>
      </c>
      <c r="H6" s="60">
        <f t="shared" si="1"/>
        <v>1009010</v>
      </c>
      <c r="I6" s="60">
        <f t="shared" si="1"/>
        <v>6750509</v>
      </c>
      <c r="J6" s="59">
        <f t="shared" si="1"/>
        <v>7759519</v>
      </c>
      <c r="K6" s="59">
        <f t="shared" si="1"/>
        <v>6638859</v>
      </c>
      <c r="L6" s="60">
        <f t="shared" si="1"/>
        <v>4219657</v>
      </c>
      <c r="M6" s="60">
        <f t="shared" si="1"/>
        <v>7570865</v>
      </c>
      <c r="N6" s="59">
        <f t="shared" si="1"/>
        <v>18429381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26188900</v>
      </c>
      <c r="X6" s="60">
        <f t="shared" si="1"/>
        <v>35640694</v>
      </c>
      <c r="Y6" s="59">
        <f t="shared" si="1"/>
        <v>-9451794</v>
      </c>
      <c r="Z6" s="61">
        <f>+IF(X6&lt;&gt;0,+(Y6/X6)*100,0)</f>
        <v>-26.51966878086044</v>
      </c>
      <c r="AA6" s="62">
        <f t="shared" si="1"/>
        <v>71281388</v>
      </c>
    </row>
    <row r="7" spans="1:27" ht="13.5">
      <c r="A7" s="291" t="s">
        <v>228</v>
      </c>
      <c r="B7" s="142"/>
      <c r="C7" s="60"/>
      <c r="D7" s="340"/>
      <c r="E7" s="60">
        <v>71281388</v>
      </c>
      <c r="F7" s="59">
        <v>71281388</v>
      </c>
      <c r="G7" s="59"/>
      <c r="H7" s="60">
        <v>1009010</v>
      </c>
      <c r="I7" s="60">
        <v>6750509</v>
      </c>
      <c r="J7" s="59">
        <v>7759519</v>
      </c>
      <c r="K7" s="59">
        <v>6638859</v>
      </c>
      <c r="L7" s="60">
        <v>4219657</v>
      </c>
      <c r="M7" s="60">
        <v>7570865</v>
      </c>
      <c r="N7" s="59">
        <v>18429381</v>
      </c>
      <c r="O7" s="59"/>
      <c r="P7" s="60"/>
      <c r="Q7" s="60"/>
      <c r="R7" s="59"/>
      <c r="S7" s="59"/>
      <c r="T7" s="60"/>
      <c r="U7" s="60"/>
      <c r="V7" s="59"/>
      <c r="W7" s="59">
        <v>26188900</v>
      </c>
      <c r="X7" s="60">
        <v>35640694</v>
      </c>
      <c r="Y7" s="59">
        <v>-9451794</v>
      </c>
      <c r="Z7" s="61">
        <v>-26.52</v>
      </c>
      <c r="AA7" s="62">
        <v>71281388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126844527</v>
      </c>
      <c r="F8" s="59">
        <f t="shared" si="2"/>
        <v>126844527</v>
      </c>
      <c r="G8" s="59">
        <f t="shared" si="2"/>
        <v>1618754</v>
      </c>
      <c r="H8" s="60">
        <f t="shared" si="2"/>
        <v>5824170</v>
      </c>
      <c r="I8" s="60">
        <f t="shared" si="2"/>
        <v>3041166</v>
      </c>
      <c r="J8" s="59">
        <f t="shared" si="2"/>
        <v>10484090</v>
      </c>
      <c r="K8" s="59">
        <f t="shared" si="2"/>
        <v>10712063</v>
      </c>
      <c r="L8" s="60">
        <f t="shared" si="2"/>
        <v>10541495</v>
      </c>
      <c r="M8" s="60">
        <f t="shared" si="2"/>
        <v>1921799</v>
      </c>
      <c r="N8" s="59">
        <f t="shared" si="2"/>
        <v>23175357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33659447</v>
      </c>
      <c r="X8" s="60">
        <f t="shared" si="2"/>
        <v>63422264</v>
      </c>
      <c r="Y8" s="59">
        <f t="shared" si="2"/>
        <v>-29762817</v>
      </c>
      <c r="Z8" s="61">
        <f>+IF(X8&lt;&gt;0,+(Y8/X8)*100,0)</f>
        <v>-46.92802672575675</v>
      </c>
      <c r="AA8" s="62">
        <f>SUM(AA9:AA10)</f>
        <v>126844527</v>
      </c>
    </row>
    <row r="9" spans="1:27" ht="13.5">
      <c r="A9" s="291" t="s">
        <v>229</v>
      </c>
      <c r="B9" s="142"/>
      <c r="C9" s="60"/>
      <c r="D9" s="340"/>
      <c r="E9" s="60">
        <v>126844527</v>
      </c>
      <c r="F9" s="59">
        <v>126844527</v>
      </c>
      <c r="G9" s="59">
        <v>1618754</v>
      </c>
      <c r="H9" s="60">
        <v>5824170</v>
      </c>
      <c r="I9" s="60">
        <v>3041166</v>
      </c>
      <c r="J9" s="59">
        <v>10484090</v>
      </c>
      <c r="K9" s="59">
        <v>10712063</v>
      </c>
      <c r="L9" s="60">
        <v>10541495</v>
      </c>
      <c r="M9" s="60">
        <v>1921799</v>
      </c>
      <c r="N9" s="59">
        <v>23175357</v>
      </c>
      <c r="O9" s="59"/>
      <c r="P9" s="60"/>
      <c r="Q9" s="60"/>
      <c r="R9" s="59"/>
      <c r="S9" s="59"/>
      <c r="T9" s="60"/>
      <c r="U9" s="60"/>
      <c r="V9" s="59"/>
      <c r="W9" s="59">
        <v>33659447</v>
      </c>
      <c r="X9" s="60">
        <v>63422264</v>
      </c>
      <c r="Y9" s="59">
        <v>-29762817</v>
      </c>
      <c r="Z9" s="61">
        <v>-46.93</v>
      </c>
      <c r="AA9" s="62">
        <v>126844527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131388347</v>
      </c>
      <c r="F11" s="364">
        <f t="shared" si="3"/>
        <v>131388347</v>
      </c>
      <c r="G11" s="364">
        <f t="shared" si="3"/>
        <v>0</v>
      </c>
      <c r="H11" s="362">
        <f t="shared" si="3"/>
        <v>7297078</v>
      </c>
      <c r="I11" s="362">
        <f t="shared" si="3"/>
        <v>14592879</v>
      </c>
      <c r="J11" s="364">
        <f t="shared" si="3"/>
        <v>21889957</v>
      </c>
      <c r="K11" s="364">
        <f t="shared" si="3"/>
        <v>6427310</v>
      </c>
      <c r="L11" s="362">
        <f t="shared" si="3"/>
        <v>7627739</v>
      </c>
      <c r="M11" s="362">
        <f t="shared" si="3"/>
        <v>6407486</v>
      </c>
      <c r="N11" s="364">
        <f t="shared" si="3"/>
        <v>20462535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42352492</v>
      </c>
      <c r="X11" s="362">
        <f t="shared" si="3"/>
        <v>65694174</v>
      </c>
      <c r="Y11" s="364">
        <f t="shared" si="3"/>
        <v>-23341682</v>
      </c>
      <c r="Z11" s="365">
        <f>+IF(X11&lt;&gt;0,+(Y11/X11)*100,0)</f>
        <v>-35.53082500131595</v>
      </c>
      <c r="AA11" s="366">
        <f t="shared" si="3"/>
        <v>131388347</v>
      </c>
    </row>
    <row r="12" spans="1:27" ht="13.5">
      <c r="A12" s="291" t="s">
        <v>231</v>
      </c>
      <c r="B12" s="136"/>
      <c r="C12" s="60"/>
      <c r="D12" s="340"/>
      <c r="E12" s="60">
        <v>131388347</v>
      </c>
      <c r="F12" s="59">
        <v>131388347</v>
      </c>
      <c r="G12" s="59"/>
      <c r="H12" s="60">
        <v>7297078</v>
      </c>
      <c r="I12" s="60">
        <v>14592879</v>
      </c>
      <c r="J12" s="59">
        <v>21889957</v>
      </c>
      <c r="K12" s="59">
        <v>6427310</v>
      </c>
      <c r="L12" s="60">
        <v>7627739</v>
      </c>
      <c r="M12" s="60">
        <v>6407486</v>
      </c>
      <c r="N12" s="59">
        <v>20462535</v>
      </c>
      <c r="O12" s="59"/>
      <c r="P12" s="60"/>
      <c r="Q12" s="60"/>
      <c r="R12" s="59"/>
      <c r="S12" s="59"/>
      <c r="T12" s="60"/>
      <c r="U12" s="60"/>
      <c r="V12" s="59"/>
      <c r="W12" s="59">
        <v>42352492</v>
      </c>
      <c r="X12" s="60">
        <v>65694174</v>
      </c>
      <c r="Y12" s="59">
        <v>-23341682</v>
      </c>
      <c r="Z12" s="61">
        <v>-35.53</v>
      </c>
      <c r="AA12" s="62">
        <v>131388347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206947481</v>
      </c>
      <c r="F13" s="342">
        <f t="shared" si="4"/>
        <v>206947481</v>
      </c>
      <c r="G13" s="342">
        <f t="shared" si="4"/>
        <v>15701625</v>
      </c>
      <c r="H13" s="275">
        <f t="shared" si="4"/>
        <v>9221116</v>
      </c>
      <c r="I13" s="275">
        <f t="shared" si="4"/>
        <v>3880031</v>
      </c>
      <c r="J13" s="342">
        <f t="shared" si="4"/>
        <v>28802772</v>
      </c>
      <c r="K13" s="342">
        <f t="shared" si="4"/>
        <v>9295589</v>
      </c>
      <c r="L13" s="275">
        <f t="shared" si="4"/>
        <v>8188290</v>
      </c>
      <c r="M13" s="275">
        <f t="shared" si="4"/>
        <v>24876043</v>
      </c>
      <c r="N13" s="342">
        <f t="shared" si="4"/>
        <v>42359922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71162694</v>
      </c>
      <c r="X13" s="275">
        <f t="shared" si="4"/>
        <v>103473741</v>
      </c>
      <c r="Y13" s="342">
        <f t="shared" si="4"/>
        <v>-32311047</v>
      </c>
      <c r="Z13" s="335">
        <f>+IF(X13&lt;&gt;0,+(Y13/X13)*100,0)</f>
        <v>-31.226325334076787</v>
      </c>
      <c r="AA13" s="273">
        <f t="shared" si="4"/>
        <v>206947481</v>
      </c>
    </row>
    <row r="14" spans="1:27" ht="13.5">
      <c r="A14" s="291" t="s">
        <v>232</v>
      </c>
      <c r="B14" s="136"/>
      <c r="C14" s="60"/>
      <c r="D14" s="340"/>
      <c r="E14" s="60">
        <v>206947481</v>
      </c>
      <c r="F14" s="59">
        <v>206947481</v>
      </c>
      <c r="G14" s="59">
        <v>15701625</v>
      </c>
      <c r="H14" s="60">
        <v>9221116</v>
      </c>
      <c r="I14" s="60">
        <v>3880031</v>
      </c>
      <c r="J14" s="59">
        <v>28802772</v>
      </c>
      <c r="K14" s="59">
        <v>9295589</v>
      </c>
      <c r="L14" s="60">
        <v>8188290</v>
      </c>
      <c r="M14" s="60">
        <v>24876043</v>
      </c>
      <c r="N14" s="59">
        <v>42359922</v>
      </c>
      <c r="O14" s="59"/>
      <c r="P14" s="60"/>
      <c r="Q14" s="60"/>
      <c r="R14" s="59"/>
      <c r="S14" s="59"/>
      <c r="T14" s="60"/>
      <c r="U14" s="60"/>
      <c r="V14" s="59"/>
      <c r="W14" s="59">
        <v>71162694</v>
      </c>
      <c r="X14" s="60">
        <v>103473741</v>
      </c>
      <c r="Y14" s="59">
        <v>-32311047</v>
      </c>
      <c r="Z14" s="61">
        <v>-31.23</v>
      </c>
      <c r="AA14" s="62">
        <v>206947481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8515000</v>
      </c>
      <c r="F15" s="59">
        <f t="shared" si="5"/>
        <v>8515000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441885</v>
      </c>
      <c r="L15" s="60">
        <f t="shared" si="5"/>
        <v>383901</v>
      </c>
      <c r="M15" s="60">
        <f t="shared" si="5"/>
        <v>792123</v>
      </c>
      <c r="N15" s="59">
        <f t="shared" si="5"/>
        <v>1617909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1617909</v>
      </c>
      <c r="X15" s="60">
        <f t="shared" si="5"/>
        <v>4257500</v>
      </c>
      <c r="Y15" s="59">
        <f t="shared" si="5"/>
        <v>-2639591</v>
      </c>
      <c r="Z15" s="61">
        <f>+IF(X15&lt;&gt;0,+(Y15/X15)*100,0)</f>
        <v>-61.99861421021726</v>
      </c>
      <c r="AA15" s="62">
        <f>SUM(AA16:AA20)</f>
        <v>8515000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>
        <v>386885</v>
      </c>
      <c r="L16" s="60"/>
      <c r="M16" s="60"/>
      <c r="N16" s="59">
        <v>386885</v>
      </c>
      <c r="O16" s="59"/>
      <c r="P16" s="60"/>
      <c r="Q16" s="60"/>
      <c r="R16" s="59"/>
      <c r="S16" s="59"/>
      <c r="T16" s="60"/>
      <c r="U16" s="60"/>
      <c r="V16" s="59"/>
      <c r="W16" s="59">
        <v>386885</v>
      </c>
      <c r="X16" s="60"/>
      <c r="Y16" s="59">
        <v>386885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8500000</v>
      </c>
      <c r="F18" s="59">
        <v>8500000</v>
      </c>
      <c r="G18" s="59"/>
      <c r="H18" s="60"/>
      <c r="I18" s="60"/>
      <c r="J18" s="59"/>
      <c r="K18" s="59">
        <v>55000</v>
      </c>
      <c r="L18" s="60">
        <v>383901</v>
      </c>
      <c r="M18" s="60">
        <v>792123</v>
      </c>
      <c r="N18" s="59">
        <v>1231024</v>
      </c>
      <c r="O18" s="59"/>
      <c r="P18" s="60"/>
      <c r="Q18" s="60"/>
      <c r="R18" s="59"/>
      <c r="S18" s="59"/>
      <c r="T18" s="60"/>
      <c r="U18" s="60"/>
      <c r="V18" s="59"/>
      <c r="W18" s="59">
        <v>1231024</v>
      </c>
      <c r="X18" s="60">
        <v>4250000</v>
      </c>
      <c r="Y18" s="59">
        <v>-3018976</v>
      </c>
      <c r="Z18" s="61">
        <v>-71.03</v>
      </c>
      <c r="AA18" s="62">
        <v>8500000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15000</v>
      </c>
      <c r="F20" s="59">
        <v>15000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</v>
      </c>
      <c r="Y20" s="59">
        <v>-7500</v>
      </c>
      <c r="Z20" s="61">
        <v>-100</v>
      </c>
      <c r="AA20" s="62">
        <v>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24600000</v>
      </c>
      <c r="F22" s="345">
        <f t="shared" si="6"/>
        <v>24600000</v>
      </c>
      <c r="G22" s="345">
        <f t="shared" si="6"/>
        <v>0</v>
      </c>
      <c r="H22" s="343">
        <f t="shared" si="6"/>
        <v>0</v>
      </c>
      <c r="I22" s="343">
        <f t="shared" si="6"/>
        <v>2610405</v>
      </c>
      <c r="J22" s="345">
        <f t="shared" si="6"/>
        <v>2610405</v>
      </c>
      <c r="K22" s="345">
        <f t="shared" si="6"/>
        <v>1726820</v>
      </c>
      <c r="L22" s="343">
        <f t="shared" si="6"/>
        <v>2272579</v>
      </c>
      <c r="M22" s="343">
        <f t="shared" si="6"/>
        <v>210752</v>
      </c>
      <c r="N22" s="345">
        <f t="shared" si="6"/>
        <v>4210151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6820556</v>
      </c>
      <c r="X22" s="343">
        <f t="shared" si="6"/>
        <v>12300000</v>
      </c>
      <c r="Y22" s="345">
        <f t="shared" si="6"/>
        <v>-5479444</v>
      </c>
      <c r="Z22" s="336">
        <f>+IF(X22&lt;&gt;0,+(Y22/X22)*100,0)</f>
        <v>-44.548325203252034</v>
      </c>
      <c r="AA22" s="350">
        <f>SUM(AA23:AA32)</f>
        <v>24600000</v>
      </c>
    </row>
    <row r="23" spans="1:27" ht="13.5">
      <c r="A23" s="361" t="s">
        <v>236</v>
      </c>
      <c r="B23" s="142"/>
      <c r="C23" s="60"/>
      <c r="D23" s="340"/>
      <c r="E23" s="60">
        <v>5000000</v>
      </c>
      <c r="F23" s="59">
        <v>5000000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2500000</v>
      </c>
      <c r="Y23" s="59">
        <v>-2500000</v>
      </c>
      <c r="Z23" s="61">
        <v>-100</v>
      </c>
      <c r="AA23" s="62">
        <v>5000000</v>
      </c>
    </row>
    <row r="24" spans="1:27" ht="13.5">
      <c r="A24" s="361" t="s">
        <v>237</v>
      </c>
      <c r="B24" s="142"/>
      <c r="C24" s="60"/>
      <c r="D24" s="340"/>
      <c r="E24" s="60">
        <v>12000000</v>
      </c>
      <c r="F24" s="59">
        <v>12000000</v>
      </c>
      <c r="G24" s="59"/>
      <c r="H24" s="60"/>
      <c r="I24" s="60">
        <v>37500</v>
      </c>
      <c r="J24" s="59">
        <v>37500</v>
      </c>
      <c r="K24" s="59">
        <v>37500</v>
      </c>
      <c r="L24" s="60"/>
      <c r="M24" s="60"/>
      <c r="N24" s="59">
        <v>37500</v>
      </c>
      <c r="O24" s="59"/>
      <c r="P24" s="60"/>
      <c r="Q24" s="60"/>
      <c r="R24" s="59"/>
      <c r="S24" s="59"/>
      <c r="T24" s="60"/>
      <c r="U24" s="60"/>
      <c r="V24" s="59"/>
      <c r="W24" s="59">
        <v>75000</v>
      </c>
      <c r="X24" s="60">
        <v>6000000</v>
      </c>
      <c r="Y24" s="59">
        <v>-5925000</v>
      </c>
      <c r="Z24" s="61">
        <v>-98.75</v>
      </c>
      <c r="AA24" s="62">
        <v>12000000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1010621</v>
      </c>
      <c r="M25" s="60"/>
      <c r="N25" s="59">
        <v>1010621</v>
      </c>
      <c r="O25" s="59"/>
      <c r="P25" s="60"/>
      <c r="Q25" s="60"/>
      <c r="R25" s="59"/>
      <c r="S25" s="59"/>
      <c r="T25" s="60"/>
      <c r="U25" s="60"/>
      <c r="V25" s="59"/>
      <c r="W25" s="59">
        <v>1010621</v>
      </c>
      <c r="X25" s="60"/>
      <c r="Y25" s="59">
        <v>1010621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>
        <v>111132</v>
      </c>
      <c r="L26" s="362"/>
      <c r="M26" s="362"/>
      <c r="N26" s="364">
        <v>111132</v>
      </c>
      <c r="O26" s="364"/>
      <c r="P26" s="362"/>
      <c r="Q26" s="362"/>
      <c r="R26" s="364"/>
      <c r="S26" s="364"/>
      <c r="T26" s="362"/>
      <c r="U26" s="362"/>
      <c r="V26" s="364"/>
      <c r="W26" s="364">
        <v>111132</v>
      </c>
      <c r="X26" s="362"/>
      <c r="Y26" s="364">
        <v>111132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5600000</v>
      </c>
      <c r="F27" s="59">
        <v>5600000</v>
      </c>
      <c r="G27" s="59"/>
      <c r="H27" s="60"/>
      <c r="I27" s="60">
        <v>2572905</v>
      </c>
      <c r="J27" s="59">
        <v>2572905</v>
      </c>
      <c r="K27" s="59"/>
      <c r="L27" s="60">
        <v>885907</v>
      </c>
      <c r="M27" s="60">
        <v>210752</v>
      </c>
      <c r="N27" s="59">
        <v>1096659</v>
      </c>
      <c r="O27" s="59"/>
      <c r="P27" s="60"/>
      <c r="Q27" s="60"/>
      <c r="R27" s="59"/>
      <c r="S27" s="59"/>
      <c r="T27" s="60"/>
      <c r="U27" s="60"/>
      <c r="V27" s="59"/>
      <c r="W27" s="59">
        <v>3669564</v>
      </c>
      <c r="X27" s="60">
        <v>2800000</v>
      </c>
      <c r="Y27" s="59">
        <v>869564</v>
      </c>
      <c r="Z27" s="61">
        <v>31.06</v>
      </c>
      <c r="AA27" s="62">
        <v>5600000</v>
      </c>
    </row>
    <row r="28" spans="1:27" ht="13.5">
      <c r="A28" s="361" t="s">
        <v>241</v>
      </c>
      <c r="B28" s="147"/>
      <c r="C28" s="275"/>
      <c r="D28" s="341"/>
      <c r="E28" s="275">
        <v>2000000</v>
      </c>
      <c r="F28" s="342">
        <v>2000000</v>
      </c>
      <c r="G28" s="342"/>
      <c r="H28" s="275"/>
      <c r="I28" s="275"/>
      <c r="J28" s="342"/>
      <c r="K28" s="342">
        <v>1578188</v>
      </c>
      <c r="L28" s="275">
        <v>376051</v>
      </c>
      <c r="M28" s="275"/>
      <c r="N28" s="342">
        <v>1954239</v>
      </c>
      <c r="O28" s="342"/>
      <c r="P28" s="275"/>
      <c r="Q28" s="275"/>
      <c r="R28" s="342"/>
      <c r="S28" s="342"/>
      <c r="T28" s="275"/>
      <c r="U28" s="275"/>
      <c r="V28" s="342"/>
      <c r="W28" s="342">
        <v>1954239</v>
      </c>
      <c r="X28" s="275">
        <v>1000000</v>
      </c>
      <c r="Y28" s="342">
        <v>954239</v>
      </c>
      <c r="Z28" s="335">
        <v>95.42</v>
      </c>
      <c r="AA28" s="273">
        <v>2000000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415654</v>
      </c>
      <c r="J34" s="345">
        <f t="shared" si="7"/>
        <v>415654</v>
      </c>
      <c r="K34" s="345">
        <f t="shared" si="7"/>
        <v>148100</v>
      </c>
      <c r="L34" s="343">
        <f t="shared" si="7"/>
        <v>474575</v>
      </c>
      <c r="M34" s="343">
        <f t="shared" si="7"/>
        <v>618051</v>
      </c>
      <c r="N34" s="345">
        <f t="shared" si="7"/>
        <v>1240726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1656380</v>
      </c>
      <c r="X34" s="343">
        <f t="shared" si="7"/>
        <v>0</v>
      </c>
      <c r="Y34" s="345">
        <f t="shared" si="7"/>
        <v>1656380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>
        <v>415654</v>
      </c>
      <c r="J35" s="53">
        <v>415654</v>
      </c>
      <c r="K35" s="53">
        <v>148100</v>
      </c>
      <c r="L35" s="54">
        <v>474575</v>
      </c>
      <c r="M35" s="54">
        <v>618051</v>
      </c>
      <c r="N35" s="53">
        <v>1240726</v>
      </c>
      <c r="O35" s="53"/>
      <c r="P35" s="54"/>
      <c r="Q35" s="54"/>
      <c r="R35" s="53"/>
      <c r="S35" s="53"/>
      <c r="T35" s="54"/>
      <c r="U35" s="54"/>
      <c r="V35" s="53"/>
      <c r="W35" s="53">
        <v>1656380</v>
      </c>
      <c r="X35" s="54"/>
      <c r="Y35" s="53">
        <v>1656380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129804253</v>
      </c>
      <c r="F40" s="345">
        <f t="shared" si="9"/>
        <v>129804253</v>
      </c>
      <c r="G40" s="345">
        <f t="shared" si="9"/>
        <v>0</v>
      </c>
      <c r="H40" s="343">
        <f t="shared" si="9"/>
        <v>9864323</v>
      </c>
      <c r="I40" s="343">
        <f t="shared" si="9"/>
        <v>4389439</v>
      </c>
      <c r="J40" s="345">
        <f t="shared" si="9"/>
        <v>14253762</v>
      </c>
      <c r="K40" s="345">
        <f t="shared" si="9"/>
        <v>2639868</v>
      </c>
      <c r="L40" s="343">
        <f t="shared" si="9"/>
        <v>2287268</v>
      </c>
      <c r="M40" s="343">
        <f t="shared" si="9"/>
        <v>2441713</v>
      </c>
      <c r="N40" s="345">
        <f t="shared" si="9"/>
        <v>7368849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21622611</v>
      </c>
      <c r="X40" s="343">
        <f t="shared" si="9"/>
        <v>64902127</v>
      </c>
      <c r="Y40" s="345">
        <f t="shared" si="9"/>
        <v>-43279516</v>
      </c>
      <c r="Z40" s="336">
        <f>+IF(X40&lt;&gt;0,+(Y40/X40)*100,0)</f>
        <v>-66.68427985418721</v>
      </c>
      <c r="AA40" s="350">
        <f>SUM(AA41:AA49)</f>
        <v>129804253</v>
      </c>
    </row>
    <row r="41" spans="1:27" ht="13.5">
      <c r="A41" s="361" t="s">
        <v>247</v>
      </c>
      <c r="B41" s="142"/>
      <c r="C41" s="362"/>
      <c r="D41" s="363"/>
      <c r="E41" s="362">
        <v>38389713</v>
      </c>
      <c r="F41" s="364">
        <v>38389713</v>
      </c>
      <c r="G41" s="364"/>
      <c r="H41" s="362"/>
      <c r="I41" s="362"/>
      <c r="J41" s="364"/>
      <c r="K41" s="364">
        <v>1212337</v>
      </c>
      <c r="L41" s="362">
        <v>1768747</v>
      </c>
      <c r="M41" s="362">
        <v>47363</v>
      </c>
      <c r="N41" s="364">
        <v>3028447</v>
      </c>
      <c r="O41" s="364"/>
      <c r="P41" s="362"/>
      <c r="Q41" s="362"/>
      <c r="R41" s="364"/>
      <c r="S41" s="364"/>
      <c r="T41" s="362"/>
      <c r="U41" s="362"/>
      <c r="V41" s="364"/>
      <c r="W41" s="364">
        <v>3028447</v>
      </c>
      <c r="X41" s="362">
        <v>19194857</v>
      </c>
      <c r="Y41" s="364">
        <v>-16166410</v>
      </c>
      <c r="Z41" s="365">
        <v>-84.22</v>
      </c>
      <c r="AA41" s="366">
        <v>38389713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1441000</v>
      </c>
      <c r="F43" s="370">
        <v>1441000</v>
      </c>
      <c r="G43" s="370"/>
      <c r="H43" s="305">
        <v>15911</v>
      </c>
      <c r="I43" s="305"/>
      <c r="J43" s="370">
        <v>15911</v>
      </c>
      <c r="K43" s="370">
        <v>140294</v>
      </c>
      <c r="L43" s="305"/>
      <c r="M43" s="305">
        <v>232759</v>
      </c>
      <c r="N43" s="370">
        <v>373053</v>
      </c>
      <c r="O43" s="370"/>
      <c r="P43" s="305"/>
      <c r="Q43" s="305"/>
      <c r="R43" s="370"/>
      <c r="S43" s="370"/>
      <c r="T43" s="305"/>
      <c r="U43" s="305"/>
      <c r="V43" s="370"/>
      <c r="W43" s="370">
        <v>388964</v>
      </c>
      <c r="X43" s="305">
        <v>720500</v>
      </c>
      <c r="Y43" s="370">
        <v>-331536</v>
      </c>
      <c r="Z43" s="371">
        <v>-46.01</v>
      </c>
      <c r="AA43" s="303">
        <v>1441000</v>
      </c>
    </row>
    <row r="44" spans="1:27" ht="13.5">
      <c r="A44" s="361" t="s">
        <v>250</v>
      </c>
      <c r="B44" s="136"/>
      <c r="C44" s="60"/>
      <c r="D44" s="368"/>
      <c r="E44" s="54">
        <v>15754540</v>
      </c>
      <c r="F44" s="53">
        <v>15754540</v>
      </c>
      <c r="G44" s="53"/>
      <c r="H44" s="54">
        <v>230199</v>
      </c>
      <c r="I44" s="54"/>
      <c r="J44" s="53">
        <v>230199</v>
      </c>
      <c r="K44" s="53">
        <v>409901</v>
      </c>
      <c r="L44" s="54">
        <v>387800</v>
      </c>
      <c r="M44" s="54">
        <v>78562</v>
      </c>
      <c r="N44" s="53">
        <v>876263</v>
      </c>
      <c r="O44" s="53"/>
      <c r="P44" s="54"/>
      <c r="Q44" s="54"/>
      <c r="R44" s="53"/>
      <c r="S44" s="53"/>
      <c r="T44" s="54"/>
      <c r="U44" s="54"/>
      <c r="V44" s="53"/>
      <c r="W44" s="53">
        <v>1106462</v>
      </c>
      <c r="X44" s="54">
        <v>7877270</v>
      </c>
      <c r="Y44" s="53">
        <v>-6770808</v>
      </c>
      <c r="Z44" s="94">
        <v>-85.95</v>
      </c>
      <c r="AA44" s="95">
        <v>15754540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53835000</v>
      </c>
      <c r="F47" s="53">
        <v>53835000</v>
      </c>
      <c r="G47" s="53"/>
      <c r="H47" s="54">
        <v>9618213</v>
      </c>
      <c r="I47" s="54">
        <v>4389439</v>
      </c>
      <c r="J47" s="53">
        <v>14007652</v>
      </c>
      <c r="K47" s="53">
        <v>309469</v>
      </c>
      <c r="L47" s="54">
        <v>-10316</v>
      </c>
      <c r="M47" s="54">
        <v>819052</v>
      </c>
      <c r="N47" s="53">
        <v>1118205</v>
      </c>
      <c r="O47" s="53"/>
      <c r="P47" s="54"/>
      <c r="Q47" s="54"/>
      <c r="R47" s="53"/>
      <c r="S47" s="53"/>
      <c r="T47" s="54"/>
      <c r="U47" s="54"/>
      <c r="V47" s="53"/>
      <c r="W47" s="53">
        <v>15125857</v>
      </c>
      <c r="X47" s="54">
        <v>26917500</v>
      </c>
      <c r="Y47" s="53">
        <v>-11791643</v>
      </c>
      <c r="Z47" s="94">
        <v>-43.81</v>
      </c>
      <c r="AA47" s="95">
        <v>53835000</v>
      </c>
    </row>
    <row r="48" spans="1:27" ht="13.5">
      <c r="A48" s="361" t="s">
        <v>254</v>
      </c>
      <c r="B48" s="136"/>
      <c r="C48" s="60"/>
      <c r="D48" s="368"/>
      <c r="E48" s="54">
        <v>20384000</v>
      </c>
      <c r="F48" s="53">
        <v>20384000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10192000</v>
      </c>
      <c r="Y48" s="53">
        <v>-10192000</v>
      </c>
      <c r="Z48" s="94">
        <v>-100</v>
      </c>
      <c r="AA48" s="95">
        <v>20384000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567867</v>
      </c>
      <c r="L49" s="54">
        <v>141037</v>
      </c>
      <c r="M49" s="54">
        <v>1263977</v>
      </c>
      <c r="N49" s="53">
        <v>1972881</v>
      </c>
      <c r="O49" s="53"/>
      <c r="P49" s="54"/>
      <c r="Q49" s="54"/>
      <c r="R49" s="53"/>
      <c r="S49" s="53"/>
      <c r="T49" s="54"/>
      <c r="U49" s="54"/>
      <c r="V49" s="53"/>
      <c r="W49" s="53">
        <v>1972881</v>
      </c>
      <c r="X49" s="54"/>
      <c r="Y49" s="53">
        <v>1972881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699380996</v>
      </c>
      <c r="F60" s="264">
        <f t="shared" si="14"/>
        <v>699380996</v>
      </c>
      <c r="G60" s="264">
        <f t="shared" si="14"/>
        <v>17320379</v>
      </c>
      <c r="H60" s="219">
        <f t="shared" si="14"/>
        <v>33215697</v>
      </c>
      <c r="I60" s="219">
        <f t="shared" si="14"/>
        <v>35680083</v>
      </c>
      <c r="J60" s="264">
        <f t="shared" si="14"/>
        <v>86216159</v>
      </c>
      <c r="K60" s="264">
        <f t="shared" si="14"/>
        <v>38030494</v>
      </c>
      <c r="L60" s="219">
        <f t="shared" si="14"/>
        <v>35995504</v>
      </c>
      <c r="M60" s="219">
        <f t="shared" si="14"/>
        <v>44838832</v>
      </c>
      <c r="N60" s="264">
        <f t="shared" si="14"/>
        <v>118864830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205080989</v>
      </c>
      <c r="X60" s="219">
        <f t="shared" si="14"/>
        <v>349690500</v>
      </c>
      <c r="Y60" s="264">
        <f t="shared" si="14"/>
        <v>-144609511</v>
      </c>
      <c r="Z60" s="337">
        <f>+IF(X60&lt;&gt;0,+(Y60/X60)*100,0)</f>
        <v>-41.35357151538289</v>
      </c>
      <c r="AA60" s="232">
        <f>+AA57+AA54+AA51+AA40+AA37+AA34+AA22+AA5</f>
        <v>699380996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136789837</v>
      </c>
      <c r="F5" s="358">
        <f t="shared" si="0"/>
        <v>136789837</v>
      </c>
      <c r="G5" s="358">
        <f t="shared" si="0"/>
        <v>210000</v>
      </c>
      <c r="H5" s="356">
        <f t="shared" si="0"/>
        <v>8016804</v>
      </c>
      <c r="I5" s="356">
        <f t="shared" si="0"/>
        <v>8584879</v>
      </c>
      <c r="J5" s="358">
        <f t="shared" si="0"/>
        <v>16811683</v>
      </c>
      <c r="K5" s="358">
        <f t="shared" si="0"/>
        <v>20187361</v>
      </c>
      <c r="L5" s="356">
        <f t="shared" si="0"/>
        <v>24031691</v>
      </c>
      <c r="M5" s="356">
        <f t="shared" si="0"/>
        <v>21244931</v>
      </c>
      <c r="N5" s="358">
        <f t="shared" si="0"/>
        <v>65463983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82275666</v>
      </c>
      <c r="X5" s="356">
        <f t="shared" si="0"/>
        <v>68394919</v>
      </c>
      <c r="Y5" s="358">
        <f t="shared" si="0"/>
        <v>13880747</v>
      </c>
      <c r="Z5" s="359">
        <f>+IF(X5&lt;&gt;0,+(Y5/X5)*100,0)</f>
        <v>20.294997352069384</v>
      </c>
      <c r="AA5" s="360">
        <f>+AA6+AA8+AA11+AA13+AA15</f>
        <v>136789837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39196000</v>
      </c>
      <c r="F6" s="59">
        <f t="shared" si="1"/>
        <v>39196000</v>
      </c>
      <c r="G6" s="59">
        <f t="shared" si="1"/>
        <v>0</v>
      </c>
      <c r="H6" s="60">
        <f t="shared" si="1"/>
        <v>2340874</v>
      </c>
      <c r="I6" s="60">
        <f t="shared" si="1"/>
        <v>442293</v>
      </c>
      <c r="J6" s="59">
        <f t="shared" si="1"/>
        <v>2783167</v>
      </c>
      <c r="K6" s="59">
        <f t="shared" si="1"/>
        <v>6360078</v>
      </c>
      <c r="L6" s="60">
        <f t="shared" si="1"/>
        <v>5188225</v>
      </c>
      <c r="M6" s="60">
        <f t="shared" si="1"/>
        <v>18260747</v>
      </c>
      <c r="N6" s="59">
        <f t="shared" si="1"/>
        <v>29809050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32592217</v>
      </c>
      <c r="X6" s="60">
        <f t="shared" si="1"/>
        <v>19598000</v>
      </c>
      <c r="Y6" s="59">
        <f t="shared" si="1"/>
        <v>12994217</v>
      </c>
      <c r="Z6" s="61">
        <f>+IF(X6&lt;&gt;0,+(Y6/X6)*100,0)</f>
        <v>66.303791203184</v>
      </c>
      <c r="AA6" s="62">
        <f t="shared" si="1"/>
        <v>39196000</v>
      </c>
    </row>
    <row r="7" spans="1:27" ht="13.5">
      <c r="A7" s="291" t="s">
        <v>228</v>
      </c>
      <c r="B7" s="142"/>
      <c r="C7" s="60"/>
      <c r="D7" s="340"/>
      <c r="E7" s="60">
        <v>39196000</v>
      </c>
      <c r="F7" s="59">
        <v>39196000</v>
      </c>
      <c r="G7" s="59"/>
      <c r="H7" s="60">
        <v>2340874</v>
      </c>
      <c r="I7" s="60">
        <v>442293</v>
      </c>
      <c r="J7" s="59">
        <v>2783167</v>
      </c>
      <c r="K7" s="59">
        <v>6360078</v>
      </c>
      <c r="L7" s="60">
        <v>5188225</v>
      </c>
      <c r="M7" s="60">
        <v>18260747</v>
      </c>
      <c r="N7" s="59">
        <v>29809050</v>
      </c>
      <c r="O7" s="59"/>
      <c r="P7" s="60"/>
      <c r="Q7" s="60"/>
      <c r="R7" s="59"/>
      <c r="S7" s="59"/>
      <c r="T7" s="60"/>
      <c r="U7" s="60"/>
      <c r="V7" s="59"/>
      <c r="W7" s="59">
        <v>32592217</v>
      </c>
      <c r="X7" s="60">
        <v>19598000</v>
      </c>
      <c r="Y7" s="59">
        <v>12994217</v>
      </c>
      <c r="Z7" s="61">
        <v>66.3</v>
      </c>
      <c r="AA7" s="62">
        <v>39196000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2843837</v>
      </c>
      <c r="F8" s="59">
        <f t="shared" si="2"/>
        <v>2843837</v>
      </c>
      <c r="G8" s="59">
        <f t="shared" si="2"/>
        <v>0</v>
      </c>
      <c r="H8" s="60">
        <f t="shared" si="2"/>
        <v>48960</v>
      </c>
      <c r="I8" s="60">
        <f t="shared" si="2"/>
        <v>194144</v>
      </c>
      <c r="J8" s="59">
        <f t="shared" si="2"/>
        <v>243104</v>
      </c>
      <c r="K8" s="59">
        <f t="shared" si="2"/>
        <v>414735</v>
      </c>
      <c r="L8" s="60">
        <f t="shared" si="2"/>
        <v>253478</v>
      </c>
      <c r="M8" s="60">
        <f t="shared" si="2"/>
        <v>9031</v>
      </c>
      <c r="N8" s="59">
        <f t="shared" si="2"/>
        <v>677244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920348</v>
      </c>
      <c r="X8" s="60">
        <f t="shared" si="2"/>
        <v>1421919</v>
      </c>
      <c r="Y8" s="59">
        <f t="shared" si="2"/>
        <v>-501571</v>
      </c>
      <c r="Z8" s="61">
        <f>+IF(X8&lt;&gt;0,+(Y8/X8)*100,0)</f>
        <v>-35.27423151389073</v>
      </c>
      <c r="AA8" s="62">
        <f>SUM(AA9:AA10)</f>
        <v>2843837</v>
      </c>
    </row>
    <row r="9" spans="1:27" ht="13.5">
      <c r="A9" s="291" t="s">
        <v>229</v>
      </c>
      <c r="B9" s="142"/>
      <c r="C9" s="60"/>
      <c r="D9" s="340"/>
      <c r="E9" s="60">
        <v>2743837</v>
      </c>
      <c r="F9" s="59">
        <v>2743837</v>
      </c>
      <c r="G9" s="59"/>
      <c r="H9" s="60">
        <v>48960</v>
      </c>
      <c r="I9" s="60">
        <v>194144</v>
      </c>
      <c r="J9" s="59">
        <v>243104</v>
      </c>
      <c r="K9" s="59">
        <v>414735</v>
      </c>
      <c r="L9" s="60">
        <v>253478</v>
      </c>
      <c r="M9" s="60">
        <v>9031</v>
      </c>
      <c r="N9" s="59">
        <v>677244</v>
      </c>
      <c r="O9" s="59"/>
      <c r="P9" s="60"/>
      <c r="Q9" s="60"/>
      <c r="R9" s="59"/>
      <c r="S9" s="59"/>
      <c r="T9" s="60"/>
      <c r="U9" s="60"/>
      <c r="V9" s="59"/>
      <c r="W9" s="59">
        <v>920348</v>
      </c>
      <c r="X9" s="60">
        <v>1371919</v>
      </c>
      <c r="Y9" s="59">
        <v>-451571</v>
      </c>
      <c r="Z9" s="61">
        <v>-32.92</v>
      </c>
      <c r="AA9" s="62">
        <v>2743837</v>
      </c>
    </row>
    <row r="10" spans="1:27" ht="13.5">
      <c r="A10" s="291" t="s">
        <v>230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100000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47000000</v>
      </c>
      <c r="F11" s="364">
        <f t="shared" si="3"/>
        <v>47000000</v>
      </c>
      <c r="G11" s="364">
        <f t="shared" si="3"/>
        <v>210000</v>
      </c>
      <c r="H11" s="362">
        <f t="shared" si="3"/>
        <v>4824472</v>
      </c>
      <c r="I11" s="362">
        <f t="shared" si="3"/>
        <v>7006686</v>
      </c>
      <c r="J11" s="364">
        <f t="shared" si="3"/>
        <v>12041158</v>
      </c>
      <c r="K11" s="364">
        <f t="shared" si="3"/>
        <v>7567988</v>
      </c>
      <c r="L11" s="362">
        <f t="shared" si="3"/>
        <v>14375525</v>
      </c>
      <c r="M11" s="362">
        <f t="shared" si="3"/>
        <v>898760</v>
      </c>
      <c r="N11" s="364">
        <f t="shared" si="3"/>
        <v>22842273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34883431</v>
      </c>
      <c r="X11" s="362">
        <f t="shared" si="3"/>
        <v>23500000</v>
      </c>
      <c r="Y11" s="364">
        <f t="shared" si="3"/>
        <v>11383431</v>
      </c>
      <c r="Z11" s="365">
        <f>+IF(X11&lt;&gt;0,+(Y11/X11)*100,0)</f>
        <v>48.44013191489362</v>
      </c>
      <c r="AA11" s="366">
        <f t="shared" si="3"/>
        <v>47000000</v>
      </c>
    </row>
    <row r="12" spans="1:27" ht="13.5">
      <c r="A12" s="291" t="s">
        <v>231</v>
      </c>
      <c r="B12" s="136"/>
      <c r="C12" s="60"/>
      <c r="D12" s="340"/>
      <c r="E12" s="60">
        <v>47000000</v>
      </c>
      <c r="F12" s="59">
        <v>47000000</v>
      </c>
      <c r="G12" s="59">
        <v>210000</v>
      </c>
      <c r="H12" s="60">
        <v>4824472</v>
      </c>
      <c r="I12" s="60">
        <v>7006686</v>
      </c>
      <c r="J12" s="59">
        <v>12041158</v>
      </c>
      <c r="K12" s="59">
        <v>7567988</v>
      </c>
      <c r="L12" s="60">
        <v>14375525</v>
      </c>
      <c r="M12" s="60">
        <v>898760</v>
      </c>
      <c r="N12" s="59">
        <v>22842273</v>
      </c>
      <c r="O12" s="59"/>
      <c r="P12" s="60"/>
      <c r="Q12" s="60"/>
      <c r="R12" s="59"/>
      <c r="S12" s="59"/>
      <c r="T12" s="60"/>
      <c r="U12" s="60"/>
      <c r="V12" s="59"/>
      <c r="W12" s="59">
        <v>34883431</v>
      </c>
      <c r="X12" s="60">
        <v>23500000</v>
      </c>
      <c r="Y12" s="59">
        <v>11383431</v>
      </c>
      <c r="Z12" s="61">
        <v>48.44</v>
      </c>
      <c r="AA12" s="62">
        <v>47000000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20200000</v>
      </c>
      <c r="F13" s="342">
        <f t="shared" si="4"/>
        <v>20200000</v>
      </c>
      <c r="G13" s="342">
        <f t="shared" si="4"/>
        <v>0</v>
      </c>
      <c r="H13" s="275">
        <f t="shared" si="4"/>
        <v>444395</v>
      </c>
      <c r="I13" s="275">
        <f t="shared" si="4"/>
        <v>416238</v>
      </c>
      <c r="J13" s="342">
        <f t="shared" si="4"/>
        <v>860633</v>
      </c>
      <c r="K13" s="342">
        <f t="shared" si="4"/>
        <v>2797000</v>
      </c>
      <c r="L13" s="275">
        <f t="shared" si="4"/>
        <v>1050102</v>
      </c>
      <c r="M13" s="275">
        <f t="shared" si="4"/>
        <v>1558716</v>
      </c>
      <c r="N13" s="342">
        <f t="shared" si="4"/>
        <v>5405818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6266451</v>
      </c>
      <c r="X13" s="275">
        <f t="shared" si="4"/>
        <v>10100000</v>
      </c>
      <c r="Y13" s="342">
        <f t="shared" si="4"/>
        <v>-3833549</v>
      </c>
      <c r="Z13" s="335">
        <f>+IF(X13&lt;&gt;0,+(Y13/X13)*100,0)</f>
        <v>-37.955930693069305</v>
      </c>
      <c r="AA13" s="273">
        <f t="shared" si="4"/>
        <v>20200000</v>
      </c>
    </row>
    <row r="14" spans="1:27" ht="13.5">
      <c r="A14" s="291" t="s">
        <v>232</v>
      </c>
      <c r="B14" s="136"/>
      <c r="C14" s="60"/>
      <c r="D14" s="340"/>
      <c r="E14" s="60">
        <v>20200000</v>
      </c>
      <c r="F14" s="59">
        <v>20200000</v>
      </c>
      <c r="G14" s="59"/>
      <c r="H14" s="60">
        <v>444395</v>
      </c>
      <c r="I14" s="60">
        <v>416238</v>
      </c>
      <c r="J14" s="59">
        <v>860633</v>
      </c>
      <c r="K14" s="59">
        <v>2797000</v>
      </c>
      <c r="L14" s="60">
        <v>1050102</v>
      </c>
      <c r="M14" s="60">
        <v>1558716</v>
      </c>
      <c r="N14" s="59">
        <v>5405818</v>
      </c>
      <c r="O14" s="59"/>
      <c r="P14" s="60"/>
      <c r="Q14" s="60"/>
      <c r="R14" s="59"/>
      <c r="S14" s="59"/>
      <c r="T14" s="60"/>
      <c r="U14" s="60"/>
      <c r="V14" s="59"/>
      <c r="W14" s="59">
        <v>6266451</v>
      </c>
      <c r="X14" s="60">
        <v>10100000</v>
      </c>
      <c r="Y14" s="59">
        <v>-3833549</v>
      </c>
      <c r="Z14" s="61">
        <v>-37.96</v>
      </c>
      <c r="AA14" s="62">
        <v>20200000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27550000</v>
      </c>
      <c r="F15" s="59">
        <f t="shared" si="5"/>
        <v>27550000</v>
      </c>
      <c r="G15" s="59">
        <f t="shared" si="5"/>
        <v>0</v>
      </c>
      <c r="H15" s="60">
        <f t="shared" si="5"/>
        <v>358103</v>
      </c>
      <c r="I15" s="60">
        <f t="shared" si="5"/>
        <v>525518</v>
      </c>
      <c r="J15" s="59">
        <f t="shared" si="5"/>
        <v>883621</v>
      </c>
      <c r="K15" s="59">
        <f t="shared" si="5"/>
        <v>3047560</v>
      </c>
      <c r="L15" s="60">
        <f t="shared" si="5"/>
        <v>3164361</v>
      </c>
      <c r="M15" s="60">
        <f t="shared" si="5"/>
        <v>517677</v>
      </c>
      <c r="N15" s="59">
        <f t="shared" si="5"/>
        <v>6729598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7613219</v>
      </c>
      <c r="X15" s="60">
        <f t="shared" si="5"/>
        <v>13775000</v>
      </c>
      <c r="Y15" s="59">
        <f t="shared" si="5"/>
        <v>-6161781</v>
      </c>
      <c r="Z15" s="61">
        <f>+IF(X15&lt;&gt;0,+(Y15/X15)*100,0)</f>
        <v>-44.73162250453721</v>
      </c>
      <c r="AA15" s="62">
        <f>SUM(AA16:AA20)</f>
        <v>27550000</v>
      </c>
    </row>
    <row r="16" spans="1:27" ht="13.5">
      <c r="A16" s="291" t="s">
        <v>233</v>
      </c>
      <c r="B16" s="300"/>
      <c r="C16" s="60"/>
      <c r="D16" s="340"/>
      <c r="E16" s="60">
        <v>13550000</v>
      </c>
      <c r="F16" s="59">
        <v>13550000</v>
      </c>
      <c r="G16" s="59"/>
      <c r="H16" s="60">
        <v>358103</v>
      </c>
      <c r="I16" s="60">
        <v>313831</v>
      </c>
      <c r="J16" s="59">
        <v>671934</v>
      </c>
      <c r="K16" s="59">
        <v>510667</v>
      </c>
      <c r="L16" s="60">
        <v>1058143</v>
      </c>
      <c r="M16" s="60">
        <v>517677</v>
      </c>
      <c r="N16" s="59">
        <v>2086487</v>
      </c>
      <c r="O16" s="59"/>
      <c r="P16" s="60"/>
      <c r="Q16" s="60"/>
      <c r="R16" s="59"/>
      <c r="S16" s="59"/>
      <c r="T16" s="60"/>
      <c r="U16" s="60"/>
      <c r="V16" s="59"/>
      <c r="W16" s="59">
        <v>2758421</v>
      </c>
      <c r="X16" s="60">
        <v>6775000</v>
      </c>
      <c r="Y16" s="59">
        <v>-4016579</v>
      </c>
      <c r="Z16" s="61">
        <v>-59.29</v>
      </c>
      <c r="AA16" s="62">
        <v>13550000</v>
      </c>
    </row>
    <row r="17" spans="1:27" ht="13.5">
      <c r="A17" s="291" t="s">
        <v>234</v>
      </c>
      <c r="B17" s="136"/>
      <c r="C17" s="60"/>
      <c r="D17" s="340"/>
      <c r="E17" s="60">
        <v>14000000</v>
      </c>
      <c r="F17" s="59">
        <v>14000000</v>
      </c>
      <c r="G17" s="59"/>
      <c r="H17" s="60"/>
      <c r="I17" s="60">
        <v>211687</v>
      </c>
      <c r="J17" s="59">
        <v>211687</v>
      </c>
      <c r="K17" s="59">
        <v>2536893</v>
      </c>
      <c r="L17" s="60">
        <v>2106218</v>
      </c>
      <c r="M17" s="60"/>
      <c r="N17" s="59">
        <v>4643111</v>
      </c>
      <c r="O17" s="59"/>
      <c r="P17" s="60"/>
      <c r="Q17" s="60"/>
      <c r="R17" s="59"/>
      <c r="S17" s="59"/>
      <c r="T17" s="60"/>
      <c r="U17" s="60"/>
      <c r="V17" s="59"/>
      <c r="W17" s="59">
        <v>4854798</v>
      </c>
      <c r="X17" s="60">
        <v>7000000</v>
      </c>
      <c r="Y17" s="59">
        <v>-2145202</v>
      </c>
      <c r="Z17" s="61">
        <v>-30.65</v>
      </c>
      <c r="AA17" s="62">
        <v>14000000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29817875</v>
      </c>
      <c r="F40" s="345">
        <f t="shared" si="9"/>
        <v>29817875</v>
      </c>
      <c r="G40" s="345">
        <f t="shared" si="9"/>
        <v>43496</v>
      </c>
      <c r="H40" s="343">
        <f t="shared" si="9"/>
        <v>45622</v>
      </c>
      <c r="I40" s="343">
        <f t="shared" si="9"/>
        <v>5499</v>
      </c>
      <c r="J40" s="345">
        <f t="shared" si="9"/>
        <v>94617</v>
      </c>
      <c r="K40" s="345">
        <f t="shared" si="9"/>
        <v>790811</v>
      </c>
      <c r="L40" s="343">
        <f t="shared" si="9"/>
        <v>570989</v>
      </c>
      <c r="M40" s="343">
        <f t="shared" si="9"/>
        <v>1299107</v>
      </c>
      <c r="N40" s="345">
        <f t="shared" si="9"/>
        <v>2660907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2755524</v>
      </c>
      <c r="X40" s="343">
        <f t="shared" si="9"/>
        <v>14908938</v>
      </c>
      <c r="Y40" s="345">
        <f t="shared" si="9"/>
        <v>-12153414</v>
      </c>
      <c r="Z40" s="336">
        <f>+IF(X40&lt;&gt;0,+(Y40/X40)*100,0)</f>
        <v>-81.517637272353</v>
      </c>
      <c r="AA40" s="350">
        <f>SUM(AA41:AA49)</f>
        <v>29817875</v>
      </c>
    </row>
    <row r="41" spans="1:27" ht="13.5">
      <c r="A41" s="361" t="s">
        <v>247</v>
      </c>
      <c r="B41" s="142"/>
      <c r="C41" s="362"/>
      <c r="D41" s="363"/>
      <c r="E41" s="362">
        <v>477875</v>
      </c>
      <c r="F41" s="364">
        <v>477875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238938</v>
      </c>
      <c r="Y41" s="364">
        <v>-238938</v>
      </c>
      <c r="Z41" s="365">
        <v>-100</v>
      </c>
      <c r="AA41" s="366">
        <v>477875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23580000</v>
      </c>
      <c r="F43" s="370">
        <v>23580000</v>
      </c>
      <c r="G43" s="370"/>
      <c r="H43" s="305"/>
      <c r="I43" s="305"/>
      <c r="J43" s="370"/>
      <c r="K43" s="370">
        <v>646742</v>
      </c>
      <c r="L43" s="305">
        <v>473920</v>
      </c>
      <c r="M43" s="305">
        <v>1299107</v>
      </c>
      <c r="N43" s="370">
        <v>2419769</v>
      </c>
      <c r="O43" s="370"/>
      <c r="P43" s="305"/>
      <c r="Q43" s="305"/>
      <c r="R43" s="370"/>
      <c r="S43" s="370"/>
      <c r="T43" s="305"/>
      <c r="U43" s="305"/>
      <c r="V43" s="370"/>
      <c r="W43" s="370">
        <v>2419769</v>
      </c>
      <c r="X43" s="305">
        <v>11790000</v>
      </c>
      <c r="Y43" s="370">
        <v>-9370231</v>
      </c>
      <c r="Z43" s="371">
        <v>-79.48</v>
      </c>
      <c r="AA43" s="303">
        <v>23580000</v>
      </c>
    </row>
    <row r="44" spans="1:27" ht="13.5">
      <c r="A44" s="361" t="s">
        <v>250</v>
      </c>
      <c r="B44" s="136"/>
      <c r="C44" s="60"/>
      <c r="D44" s="368"/>
      <c r="E44" s="54">
        <v>2060000</v>
      </c>
      <c r="F44" s="53">
        <v>2060000</v>
      </c>
      <c r="G44" s="53">
        <v>43496</v>
      </c>
      <c r="H44" s="54">
        <v>45622</v>
      </c>
      <c r="I44" s="54">
        <v>5499</v>
      </c>
      <c r="J44" s="53">
        <v>94617</v>
      </c>
      <c r="K44" s="53">
        <v>144069</v>
      </c>
      <c r="L44" s="54">
        <v>97069</v>
      </c>
      <c r="M44" s="54"/>
      <c r="N44" s="53">
        <v>241138</v>
      </c>
      <c r="O44" s="53"/>
      <c r="P44" s="54"/>
      <c r="Q44" s="54"/>
      <c r="R44" s="53"/>
      <c r="S44" s="53"/>
      <c r="T44" s="54"/>
      <c r="U44" s="54"/>
      <c r="V44" s="53"/>
      <c r="W44" s="53">
        <v>335755</v>
      </c>
      <c r="X44" s="54">
        <v>1030000</v>
      </c>
      <c r="Y44" s="53">
        <v>-694245</v>
      </c>
      <c r="Z44" s="94">
        <v>-67.4</v>
      </c>
      <c r="AA44" s="95">
        <v>2060000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1700000</v>
      </c>
      <c r="F46" s="53">
        <v>1700000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850000</v>
      </c>
      <c r="Y46" s="53">
        <v>-850000</v>
      </c>
      <c r="Z46" s="94">
        <v>-100</v>
      </c>
      <c r="AA46" s="95">
        <v>1700000</v>
      </c>
    </row>
    <row r="47" spans="1:27" ht="13.5">
      <c r="A47" s="361" t="s">
        <v>253</v>
      </c>
      <c r="B47" s="136"/>
      <c r="C47" s="60"/>
      <c r="D47" s="368"/>
      <c r="E47" s="54">
        <v>2000000</v>
      </c>
      <c r="F47" s="53">
        <v>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1000000</v>
      </c>
      <c r="Y47" s="53">
        <v>-1000000</v>
      </c>
      <c r="Z47" s="94">
        <v>-100</v>
      </c>
      <c r="AA47" s="95">
        <v>2000000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166607712</v>
      </c>
      <c r="F60" s="264">
        <f t="shared" si="14"/>
        <v>166607712</v>
      </c>
      <c r="G60" s="264">
        <f t="shared" si="14"/>
        <v>253496</v>
      </c>
      <c r="H60" s="219">
        <f t="shared" si="14"/>
        <v>8062426</v>
      </c>
      <c r="I60" s="219">
        <f t="shared" si="14"/>
        <v>8590378</v>
      </c>
      <c r="J60" s="264">
        <f t="shared" si="14"/>
        <v>16906300</v>
      </c>
      <c r="K60" s="264">
        <f t="shared" si="14"/>
        <v>20978172</v>
      </c>
      <c r="L60" s="219">
        <f t="shared" si="14"/>
        <v>24602680</v>
      </c>
      <c r="M60" s="219">
        <f t="shared" si="14"/>
        <v>22544038</v>
      </c>
      <c r="N60" s="264">
        <f t="shared" si="14"/>
        <v>68124890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85031190</v>
      </c>
      <c r="X60" s="219">
        <f t="shared" si="14"/>
        <v>83303857</v>
      </c>
      <c r="Y60" s="264">
        <f t="shared" si="14"/>
        <v>1727333</v>
      </c>
      <c r="Z60" s="337">
        <f>+IF(X60&lt;&gt;0,+(Y60/X60)*100,0)</f>
        <v>2.073533041813418</v>
      </c>
      <c r="AA60" s="232">
        <f>+AA57+AA54+AA51+AA40+AA37+AA34+AA22+AA5</f>
        <v>166607712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2014-02-03T13:43:03Z</dcterms:created>
  <dcterms:modified xsi:type="dcterms:W3CDTF">2014-02-03T13:43:07Z</dcterms:modified>
  <cp:category/>
  <cp:version/>
  <cp:contentType/>
  <cp:contentStatus/>
</cp:coreProperties>
</file>