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<sst xmlns="http://schemas.openxmlformats.org/spreadsheetml/2006/main" count="855" uniqueCount="302">
  <si>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eThekwini(ETH)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</si>
  <si>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</si>
  <si>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</si>
  <si>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</si>
  <si>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</si>
  <si>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</si>
  <si>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</si>
  <si>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</si>
  <si>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</si>
  <si>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</si>
  <si>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</si>
  <si>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</si>
  <si>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</si>
  <si>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</si>
  <si>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</si>
  <si>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</si>
  <si>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</si>
  <si>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</si>
  <si>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</si>
  <si>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</si>
  <si>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</si>
  <si>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</si>
  <si>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</si>
  <si>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</si>
  <si>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</si>
  <si>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</si>
  <si>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</si>
  <si>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</si>
  <si>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</si>
  <si>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</si>
  <si>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</si>
  <si>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</si>
  <si>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</si>
  <si>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</si>
  <si>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</si>
  <si>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</si>
  <si>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</si>
  <si>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</si>
  <si>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</si>
  <si>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</si>
  <si>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</si>
  <si>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</si>
  <si>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</si>
  <si>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</si>
  <si>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</si>
  <si>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</si>
  <si>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</si>
  <si>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</si>
  <si>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</si>
  <si>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</si>
  <si>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</si>
  <si>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</si>
  <si>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</si>
  <si>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</si>
  <si>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</si>
  <si>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</si>
  <si>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</si>
  <si>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</si>
  <si>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</si>
  <si>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</si>
  <si>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</si>
  <si>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</si>
  <si>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</si>
  <si>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</si>
  <si>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</si>
  <si>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</si>
  <si>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</si>
  <si>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</si>
  <si>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</si>
  <si>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</si>
  <si>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eThekwini(ETH)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</si>
  <si>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</si>
  <si>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</si>
  <si>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</si>
  <si>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</si>
  <si>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</si>
  <si>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</si>
  <si>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</si>
  <si>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</si>
  <si>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</si>
  <si>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</si>
  <si>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</si>
  <si>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</si>
  <si>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</si>
  <si>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</si>
  <si>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</si>
  <si>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</si>
  <si>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</si>
  <si>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</si>
  <si>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</si>
  <si>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</si>
  <si>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</si>
  <si>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</si>
  <si>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</si>
  <si>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</si>
  <si>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</si>
  <si>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</si>
  <si>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</si>
  <si>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</si>
  <si>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</si>
  <si>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eThekwini(ETH)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</si>
  <si>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</si>
  <si>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</si>
  <si>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</si>
  <si>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</si>
  <si>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</si>
  <si>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</si>
  <si>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</si>
  <si>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</si>
  <si>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</si>
  <si>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</si>
  <si>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</si>
  <si>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</si>
  <si>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</si>
  <si>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</si>
  <si>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</si>
  <si>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</si>
  <si>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</si>
  <si>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</si>
  <si>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</si>
  <si>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</si>
  <si>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</si>
  <si>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</si>
  <si>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</si>
  <si>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</si>
  <si>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</si>
  <si>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</si>
  <si>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</si>
  <si>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</si>
  <si>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eThekwini(ETH)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</si>
  <si>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</si>
  <si>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</si>
  <si>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</si>
  <si>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</si>
  <si>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</si>
  <si>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</si>
  <si>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</si>
  <si>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</si>
  <si>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</si>
  <si>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</si>
  <si>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eThekwini(ETH)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</si>
  <si>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</si>
  <si>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</si>
  <si>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</si>
  <si>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</si>
  <si>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</si>
  <si>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</si>
  <si>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</si>
  <si>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</si>
  <si>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</si>
  <si>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</si>
  <si>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</si>
  <si>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</si>
  <si>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</si>
  <si>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</si>
  <si>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</si>
  <si>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</si>
  <si>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</si>
  <si>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</si>
  <si>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</si>
  <si>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</si>
  <si>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</si>
  <si>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</si>
  <si>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</si>
  <si>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</si>
  <si>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</si>
  <si>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</si>
  <si>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</si>
  <si>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</si>
  <si>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</si>
  <si>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</si>
  <si>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</si>
  <si>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</si>
  <si>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</si>
  <si>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eThekwini(ETH)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</si>
  <si>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</si>
  <si>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</si>
  <si>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</si>
  <si>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</si>
  <si>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</si>
  <si>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</si>
  <si>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</si>
  <si>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</si>
  <si>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</si>
  <si>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</si>
  <si>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</si>
  <si>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</si>
  <si>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</si>
  <si>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</si>
  <si>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</si>
  <si>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</si>
  <si>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</si>
  <si>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</si>
  <si>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</si>
  <si>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</si>
  <si>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</si>
  <si>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</si>
  <si>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</si>
  <si>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</si>
  <si>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</si>
  <si>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</si>
  <si>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eThekwini(ETH)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</si>
  <si>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</si>
  <si>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</si>
  <si>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</si>
  <si>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</si>
  <si>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</si>
  <si>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</si>
  <si>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</si>
  <si>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</si>
  <si>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</si>
  <si>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</si>
  <si>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</si>
  <si>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</si>
  <si>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</si>
  <si>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</si>
  <si>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</si>
  <si>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</si>
  <si>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</si>
  <si>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</si>
  <si>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</si>
  <si>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</si>
  <si>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</si>
  <si>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</si>
  <si>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</si>
  <si>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</si>
  <si>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eThekwini(ETH)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</si>
  <si>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</si>
  <si>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</si>
  <si>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</si>
  <si>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</si>
  <si>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</si>
  <si>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</si>
  <si>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</si>
  <si>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</si>
  <si>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</si>
  <si>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</si>
  <si>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</si>
  <si>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</si>
  <si>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</si>
  <si>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</si>
  <si>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</si>
  <si>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</si>
  <si>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</si>
  <si>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</si>
  <si>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</si>
  <si>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</si>
  <si>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</si>
  <si>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</si>
  <si>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</si>
  <si>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</si>
  <si>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</si>
  <si>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</si>
  <si>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</si>
  <si>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</si>
  <si>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</si>
  <si>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</si>
  <si>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</si>
  <si>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</si>
  <si>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</si>
  <si>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</si>
  <si>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</si>
  <si>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eThekwini(ETH)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</si>
  <si>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</si>
  <si>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</si>
  <si>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eThekwini(ETH)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</si>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</sst>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5032653719</v>
      </c>
      <c r="C5" s="19">
        <v>0</v>
      </c>
      <c r="D5" s="59">
        <v>5136991000</v>
      </c>
      <c r="E5" s="60">
        <v>5136991000</v>
      </c>
      <c r="F5" s="60">
        <v>433104189</v>
      </c>
      <c r="G5" s="60">
        <v>423712841</v>
      </c>
      <c r="H5" s="60">
        <v>769876178</v>
      </c>
      <c r="I5" s="60">
        <v>1626693208</v>
      </c>
      <c r="J5" s="60">
        <v>432873464</v>
      </c>
      <c r="K5" s="60">
        <v>434896259</v>
      </c>
      <c r="L5" s="60">
        <v>227818635</v>
      </c>
      <c r="M5" s="60">
        <v>1095588358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2722281566</v>
      </c>
      <c r="W5" s="60">
        <v>2568495500</v>
      </c>
      <c r="X5" s="60">
        <v>153786066</v>
      </c>
      <c r="Y5" s="61">
        <v>5.99</v>
      </c>
      <c r="Z5" s="62">
        <v>5136991000</v>
      </c>
    </row>
    <row r="6" spans="1:26" ht="13.5">
      <c r="A6" s="58" t="s">
        <v>32</v>
      </c>
      <c r="B6" s="19">
        <v>12467301926</v>
      </c>
      <c r="C6" s="19">
        <v>0</v>
      </c>
      <c r="D6" s="59">
        <v>14216000560</v>
      </c>
      <c r="E6" s="60">
        <v>14216000560</v>
      </c>
      <c r="F6" s="60">
        <v>1152508955</v>
      </c>
      <c r="G6" s="60">
        <v>1256613832</v>
      </c>
      <c r="H6" s="60">
        <v>1062362787</v>
      </c>
      <c r="I6" s="60">
        <v>3471485574</v>
      </c>
      <c r="J6" s="60">
        <v>1113507181</v>
      </c>
      <c r="K6" s="60">
        <v>1162589316</v>
      </c>
      <c r="L6" s="60">
        <v>1051112479</v>
      </c>
      <c r="M6" s="60">
        <v>3327208976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6798694550</v>
      </c>
      <c r="W6" s="60">
        <v>7108000280</v>
      </c>
      <c r="X6" s="60">
        <v>-309305730</v>
      </c>
      <c r="Y6" s="61">
        <v>-4.35</v>
      </c>
      <c r="Z6" s="62">
        <v>14216000560</v>
      </c>
    </row>
    <row r="7" spans="1:26" ht="13.5">
      <c r="A7" s="58" t="s">
        <v>33</v>
      </c>
      <c r="B7" s="19">
        <v>454586096</v>
      </c>
      <c r="C7" s="19">
        <v>0</v>
      </c>
      <c r="D7" s="59">
        <v>374236600</v>
      </c>
      <c r="E7" s="60">
        <v>374236600</v>
      </c>
      <c r="F7" s="60">
        <v>23670047</v>
      </c>
      <c r="G7" s="60">
        <v>21997891</v>
      </c>
      <c r="H7" s="60">
        <v>27204649</v>
      </c>
      <c r="I7" s="60">
        <v>72872587</v>
      </c>
      <c r="J7" s="60">
        <v>21684593</v>
      </c>
      <c r="K7" s="60">
        <v>20255379</v>
      </c>
      <c r="L7" s="60">
        <v>35277314</v>
      </c>
      <c r="M7" s="60">
        <v>77217286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150089873</v>
      </c>
      <c r="W7" s="60">
        <v>187118300</v>
      </c>
      <c r="X7" s="60">
        <v>-37028427</v>
      </c>
      <c r="Y7" s="61">
        <v>-19.79</v>
      </c>
      <c r="Z7" s="62">
        <v>374236600</v>
      </c>
    </row>
    <row r="8" spans="1:26" ht="13.5">
      <c r="A8" s="58" t="s">
        <v>34</v>
      </c>
      <c r="B8" s="19">
        <v>2255230072</v>
      </c>
      <c r="C8" s="19">
        <v>0</v>
      </c>
      <c r="D8" s="59">
        <v>2359637010</v>
      </c>
      <c r="E8" s="60">
        <v>2359637010</v>
      </c>
      <c r="F8" s="60">
        <v>780706715</v>
      </c>
      <c r="G8" s="60">
        <v>2747618</v>
      </c>
      <c r="H8" s="60">
        <v>1906179</v>
      </c>
      <c r="I8" s="60">
        <v>785360512</v>
      </c>
      <c r="J8" s="60">
        <v>2992438</v>
      </c>
      <c r="K8" s="60">
        <v>8954894</v>
      </c>
      <c r="L8" s="60">
        <v>616825707</v>
      </c>
      <c r="M8" s="60">
        <v>628773039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1414133551</v>
      </c>
      <c r="W8" s="60">
        <v>1179818505</v>
      </c>
      <c r="X8" s="60">
        <v>234315046</v>
      </c>
      <c r="Y8" s="61">
        <v>19.86</v>
      </c>
      <c r="Z8" s="62">
        <v>2359637010</v>
      </c>
    </row>
    <row r="9" spans="1:26" ht="13.5">
      <c r="A9" s="58" t="s">
        <v>35</v>
      </c>
      <c r="B9" s="19">
        <v>2990659592</v>
      </c>
      <c r="C9" s="19">
        <v>0</v>
      </c>
      <c r="D9" s="59">
        <v>3110884887</v>
      </c>
      <c r="E9" s="60">
        <v>3110884887</v>
      </c>
      <c r="F9" s="60">
        <v>86478576</v>
      </c>
      <c r="G9" s="60">
        <v>652305069</v>
      </c>
      <c r="H9" s="60">
        <v>-24955552</v>
      </c>
      <c r="I9" s="60">
        <v>713828093</v>
      </c>
      <c r="J9" s="60">
        <v>173264143</v>
      </c>
      <c r="K9" s="60">
        <v>87777045</v>
      </c>
      <c r="L9" s="60">
        <v>845171877</v>
      </c>
      <c r="M9" s="60">
        <v>1106213065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1820041158</v>
      </c>
      <c r="W9" s="60">
        <v>1555442444</v>
      </c>
      <c r="X9" s="60">
        <v>264598714</v>
      </c>
      <c r="Y9" s="61">
        <v>17.01</v>
      </c>
      <c r="Z9" s="62">
        <v>3110884887</v>
      </c>
    </row>
    <row r="10" spans="1:26" ht="25.5">
      <c r="A10" s="63" t="s">
        <v>277</v>
      </c>
      <c r="B10" s="64">
        <f>SUM(B5:B9)</f>
        <v>23200431405</v>
      </c>
      <c r="C10" s="64">
        <f>SUM(C5:C9)</f>
        <v>0</v>
      </c>
      <c r="D10" s="65">
        <f aca="true" t="shared" si="0" ref="D10:Z10">SUM(D5:D9)</f>
        <v>25197750057</v>
      </c>
      <c r="E10" s="66">
        <f t="shared" si="0"/>
        <v>25197750057</v>
      </c>
      <c r="F10" s="66">
        <f t="shared" si="0"/>
        <v>2476468482</v>
      </c>
      <c r="G10" s="66">
        <f t="shared" si="0"/>
        <v>2357377251</v>
      </c>
      <c r="H10" s="66">
        <f t="shared" si="0"/>
        <v>1836394241</v>
      </c>
      <c r="I10" s="66">
        <f t="shared" si="0"/>
        <v>6670239974</v>
      </c>
      <c r="J10" s="66">
        <f t="shared" si="0"/>
        <v>1744321819</v>
      </c>
      <c r="K10" s="66">
        <f t="shared" si="0"/>
        <v>1714472893</v>
      </c>
      <c r="L10" s="66">
        <f t="shared" si="0"/>
        <v>2776206012</v>
      </c>
      <c r="M10" s="66">
        <f t="shared" si="0"/>
        <v>6235000724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12905240698</v>
      </c>
      <c r="W10" s="66">
        <f t="shared" si="0"/>
        <v>12598875029</v>
      </c>
      <c r="X10" s="66">
        <f t="shared" si="0"/>
        <v>306365669</v>
      </c>
      <c r="Y10" s="67">
        <f>+IF(W10&lt;&gt;0,(X10/W10)*100,0)</f>
        <v>2.431690673133988</v>
      </c>
      <c r="Z10" s="68">
        <f t="shared" si="0"/>
        <v>25197750057</v>
      </c>
    </row>
    <row r="11" spans="1:26" ht="13.5">
      <c r="A11" s="58" t="s">
        <v>37</v>
      </c>
      <c r="B11" s="19">
        <v>5993075000</v>
      </c>
      <c r="C11" s="19">
        <v>0</v>
      </c>
      <c r="D11" s="59">
        <v>6681851628</v>
      </c>
      <c r="E11" s="60">
        <v>6681851628</v>
      </c>
      <c r="F11" s="60">
        <v>498032111</v>
      </c>
      <c r="G11" s="60">
        <v>469710657</v>
      </c>
      <c r="H11" s="60">
        <v>493058035</v>
      </c>
      <c r="I11" s="60">
        <v>1460800803</v>
      </c>
      <c r="J11" s="60">
        <v>521737335</v>
      </c>
      <c r="K11" s="60">
        <v>798718834</v>
      </c>
      <c r="L11" s="60">
        <v>556717940</v>
      </c>
      <c r="M11" s="60">
        <v>1877174109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3337974912</v>
      </c>
      <c r="W11" s="60">
        <v>3340925814</v>
      </c>
      <c r="X11" s="60">
        <v>-2950902</v>
      </c>
      <c r="Y11" s="61">
        <v>-0.09</v>
      </c>
      <c r="Z11" s="62">
        <v>6681851628</v>
      </c>
    </row>
    <row r="12" spans="1:26" ht="13.5">
      <c r="A12" s="58" t="s">
        <v>38</v>
      </c>
      <c r="B12" s="19">
        <v>88537813</v>
      </c>
      <c r="C12" s="19">
        <v>0</v>
      </c>
      <c r="D12" s="59">
        <v>104515660</v>
      </c>
      <c r="E12" s="60">
        <v>104515660</v>
      </c>
      <c r="F12" s="60">
        <v>7391904</v>
      </c>
      <c r="G12" s="60">
        <v>9339943</v>
      </c>
      <c r="H12" s="60">
        <v>8356014</v>
      </c>
      <c r="I12" s="60">
        <v>25087861</v>
      </c>
      <c r="J12" s="60">
        <v>8298287</v>
      </c>
      <c r="K12" s="60">
        <v>8405970</v>
      </c>
      <c r="L12" s="60">
        <v>8339646</v>
      </c>
      <c r="M12" s="60">
        <v>25043903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50131764</v>
      </c>
      <c r="W12" s="60">
        <v>52257830</v>
      </c>
      <c r="X12" s="60">
        <v>-2126066</v>
      </c>
      <c r="Y12" s="61">
        <v>-4.07</v>
      </c>
      <c r="Z12" s="62">
        <v>104515660</v>
      </c>
    </row>
    <row r="13" spans="1:26" ht="13.5">
      <c r="A13" s="58" t="s">
        <v>278</v>
      </c>
      <c r="B13" s="19">
        <v>1595412923</v>
      </c>
      <c r="C13" s="19">
        <v>0</v>
      </c>
      <c r="D13" s="59">
        <v>1842044530</v>
      </c>
      <c r="E13" s="60">
        <v>1842044530</v>
      </c>
      <c r="F13" s="60">
        <v>159116601</v>
      </c>
      <c r="G13" s="60">
        <v>155356582</v>
      </c>
      <c r="H13" s="60">
        <v>146188590</v>
      </c>
      <c r="I13" s="60">
        <v>460661773</v>
      </c>
      <c r="J13" s="60">
        <v>135282326</v>
      </c>
      <c r="K13" s="60">
        <v>151694869</v>
      </c>
      <c r="L13" s="60">
        <v>161346367</v>
      </c>
      <c r="M13" s="60">
        <v>448323562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908985335</v>
      </c>
      <c r="W13" s="60">
        <v>921022265</v>
      </c>
      <c r="X13" s="60">
        <v>-12036930</v>
      </c>
      <c r="Y13" s="61">
        <v>-1.31</v>
      </c>
      <c r="Z13" s="62">
        <v>1842044530</v>
      </c>
    </row>
    <row r="14" spans="1:26" ht="13.5">
      <c r="A14" s="58" t="s">
        <v>40</v>
      </c>
      <c r="B14" s="19">
        <v>2718549441</v>
      </c>
      <c r="C14" s="19">
        <v>0</v>
      </c>
      <c r="D14" s="59">
        <v>1168516300</v>
      </c>
      <c r="E14" s="60">
        <v>1168516300</v>
      </c>
      <c r="F14" s="60">
        <v>99930609</v>
      </c>
      <c r="G14" s="60">
        <v>99930609</v>
      </c>
      <c r="H14" s="60">
        <v>104396004</v>
      </c>
      <c r="I14" s="60">
        <v>304257222</v>
      </c>
      <c r="J14" s="60">
        <v>114969165</v>
      </c>
      <c r="K14" s="60">
        <v>114969164</v>
      </c>
      <c r="L14" s="60">
        <v>115721976</v>
      </c>
      <c r="M14" s="60">
        <v>345660305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649917527</v>
      </c>
      <c r="W14" s="60">
        <v>584258150</v>
      </c>
      <c r="X14" s="60">
        <v>65659377</v>
      </c>
      <c r="Y14" s="61">
        <v>11.24</v>
      </c>
      <c r="Z14" s="62">
        <v>1168516300</v>
      </c>
    </row>
    <row r="15" spans="1:26" ht="13.5">
      <c r="A15" s="58" t="s">
        <v>41</v>
      </c>
      <c r="B15" s="19">
        <v>7557474199</v>
      </c>
      <c r="C15" s="19">
        <v>0</v>
      </c>
      <c r="D15" s="59">
        <v>8051963400</v>
      </c>
      <c r="E15" s="60">
        <v>8051963400</v>
      </c>
      <c r="F15" s="60">
        <v>850196738</v>
      </c>
      <c r="G15" s="60">
        <v>976119812</v>
      </c>
      <c r="H15" s="60">
        <v>525399040</v>
      </c>
      <c r="I15" s="60">
        <v>2351715590</v>
      </c>
      <c r="J15" s="60">
        <v>485070907</v>
      </c>
      <c r="K15" s="60">
        <v>586928021</v>
      </c>
      <c r="L15" s="60">
        <v>565701775</v>
      </c>
      <c r="M15" s="60">
        <v>1637700703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3989416293</v>
      </c>
      <c r="W15" s="60">
        <v>4025981700</v>
      </c>
      <c r="X15" s="60">
        <v>-36565407</v>
      </c>
      <c r="Y15" s="61">
        <v>-0.91</v>
      </c>
      <c r="Z15" s="62">
        <v>8051963400</v>
      </c>
    </row>
    <row r="16" spans="1:26" ht="13.5">
      <c r="A16" s="69" t="s">
        <v>42</v>
      </c>
      <c r="B16" s="19">
        <v>173991036</v>
      </c>
      <c r="C16" s="19">
        <v>0</v>
      </c>
      <c r="D16" s="59">
        <v>203713010</v>
      </c>
      <c r="E16" s="60">
        <v>203713010</v>
      </c>
      <c r="F16" s="60">
        <v>19758901</v>
      </c>
      <c r="G16" s="60">
        <v>14405933</v>
      </c>
      <c r="H16" s="60">
        <v>12648376</v>
      </c>
      <c r="I16" s="60">
        <v>46813210</v>
      </c>
      <c r="J16" s="60">
        <v>24072221</v>
      </c>
      <c r="K16" s="60">
        <v>5732719</v>
      </c>
      <c r="L16" s="60">
        <v>27632056</v>
      </c>
      <c r="M16" s="60">
        <v>57436996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104250206</v>
      </c>
      <c r="W16" s="60">
        <v>101856505</v>
      </c>
      <c r="X16" s="60">
        <v>2393701</v>
      </c>
      <c r="Y16" s="61">
        <v>2.35</v>
      </c>
      <c r="Z16" s="62">
        <v>203713010</v>
      </c>
    </row>
    <row r="17" spans="1:26" ht="13.5">
      <c r="A17" s="58" t="s">
        <v>43</v>
      </c>
      <c r="B17" s="19">
        <v>3745977354</v>
      </c>
      <c r="C17" s="19">
        <v>0</v>
      </c>
      <c r="D17" s="59">
        <v>6923469380</v>
      </c>
      <c r="E17" s="60">
        <v>6923469380</v>
      </c>
      <c r="F17" s="60">
        <v>388823424</v>
      </c>
      <c r="G17" s="60">
        <v>369544853</v>
      </c>
      <c r="H17" s="60">
        <v>520816985</v>
      </c>
      <c r="I17" s="60">
        <v>1279185262</v>
      </c>
      <c r="J17" s="60">
        <v>562138193</v>
      </c>
      <c r="K17" s="60">
        <v>527179988</v>
      </c>
      <c r="L17" s="60">
        <v>409064806</v>
      </c>
      <c r="M17" s="60">
        <v>1498382987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2777568249</v>
      </c>
      <c r="W17" s="60">
        <v>3461734690</v>
      </c>
      <c r="X17" s="60">
        <v>-684166441</v>
      </c>
      <c r="Y17" s="61">
        <v>-19.76</v>
      </c>
      <c r="Z17" s="62">
        <v>6923469380</v>
      </c>
    </row>
    <row r="18" spans="1:26" ht="13.5">
      <c r="A18" s="70" t="s">
        <v>44</v>
      </c>
      <c r="B18" s="71">
        <f>SUM(B11:B17)</f>
        <v>21873017766</v>
      </c>
      <c r="C18" s="71">
        <f>SUM(C11:C17)</f>
        <v>0</v>
      </c>
      <c r="D18" s="72">
        <f aca="true" t="shared" si="1" ref="D18:Z18">SUM(D11:D17)</f>
        <v>24976073908</v>
      </c>
      <c r="E18" s="73">
        <f t="shared" si="1"/>
        <v>24976073908</v>
      </c>
      <c r="F18" s="73">
        <f t="shared" si="1"/>
        <v>2023250288</v>
      </c>
      <c r="G18" s="73">
        <f t="shared" si="1"/>
        <v>2094408389</v>
      </c>
      <c r="H18" s="73">
        <f t="shared" si="1"/>
        <v>1810863044</v>
      </c>
      <c r="I18" s="73">
        <f t="shared" si="1"/>
        <v>5928521721</v>
      </c>
      <c r="J18" s="73">
        <f t="shared" si="1"/>
        <v>1851568434</v>
      </c>
      <c r="K18" s="73">
        <f t="shared" si="1"/>
        <v>2193629565</v>
      </c>
      <c r="L18" s="73">
        <f t="shared" si="1"/>
        <v>1844524566</v>
      </c>
      <c r="M18" s="73">
        <f t="shared" si="1"/>
        <v>5889722565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11818244286</v>
      </c>
      <c r="W18" s="73">
        <f t="shared" si="1"/>
        <v>12488036954</v>
      </c>
      <c r="X18" s="73">
        <f t="shared" si="1"/>
        <v>-669792668</v>
      </c>
      <c r="Y18" s="67">
        <f>+IF(W18&lt;&gt;0,(X18/W18)*100,0)</f>
        <v>-5.36347442329966</v>
      </c>
      <c r="Z18" s="74">
        <f t="shared" si="1"/>
        <v>24976073908</v>
      </c>
    </row>
    <row r="19" spans="1:26" ht="13.5">
      <c r="A19" s="70" t="s">
        <v>45</v>
      </c>
      <c r="B19" s="75">
        <f>+B10-B18</f>
        <v>1327413639</v>
      </c>
      <c r="C19" s="75">
        <f>+C10-C18</f>
        <v>0</v>
      </c>
      <c r="D19" s="76">
        <f aca="true" t="shared" si="2" ref="D19:Z19">+D10-D18</f>
        <v>221676149</v>
      </c>
      <c r="E19" s="77">
        <f t="shared" si="2"/>
        <v>221676149</v>
      </c>
      <c r="F19" s="77">
        <f t="shared" si="2"/>
        <v>453218194</v>
      </c>
      <c r="G19" s="77">
        <f t="shared" si="2"/>
        <v>262968862</v>
      </c>
      <c r="H19" s="77">
        <f t="shared" si="2"/>
        <v>25531197</v>
      </c>
      <c r="I19" s="77">
        <f t="shared" si="2"/>
        <v>741718253</v>
      </c>
      <c r="J19" s="77">
        <f t="shared" si="2"/>
        <v>-107246615</v>
      </c>
      <c r="K19" s="77">
        <f t="shared" si="2"/>
        <v>-479156672</v>
      </c>
      <c r="L19" s="77">
        <f t="shared" si="2"/>
        <v>931681446</v>
      </c>
      <c r="M19" s="77">
        <f t="shared" si="2"/>
        <v>345278159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1086996412</v>
      </c>
      <c r="W19" s="77">
        <f>IF(E10=E18,0,W10-W18)</f>
        <v>110838075</v>
      </c>
      <c r="X19" s="77">
        <f t="shared" si="2"/>
        <v>976158337</v>
      </c>
      <c r="Y19" s="78">
        <f>+IF(W19&lt;&gt;0,(X19/W19)*100,0)</f>
        <v>880.706685856823</v>
      </c>
      <c r="Z19" s="79">
        <f t="shared" si="2"/>
        <v>221676149</v>
      </c>
    </row>
    <row r="20" spans="1:26" ht="13.5">
      <c r="A20" s="58" t="s">
        <v>46</v>
      </c>
      <c r="B20" s="19">
        <v>1402520184</v>
      </c>
      <c r="C20" s="19">
        <v>0</v>
      </c>
      <c r="D20" s="59">
        <v>3183431940</v>
      </c>
      <c r="E20" s="60">
        <v>3183431940</v>
      </c>
      <c r="F20" s="60">
        <v>0</v>
      </c>
      <c r="G20" s="60">
        <v>0</v>
      </c>
      <c r="H20" s="60">
        <v>580138241</v>
      </c>
      <c r="I20" s="60">
        <v>580138241</v>
      </c>
      <c r="J20" s="60">
        <v>90922104</v>
      </c>
      <c r="K20" s="60">
        <v>144434108</v>
      </c>
      <c r="L20" s="60">
        <v>795803208</v>
      </c>
      <c r="M20" s="60">
        <v>1031159420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1611297661</v>
      </c>
      <c r="W20" s="60">
        <v>1591715970</v>
      </c>
      <c r="X20" s="60">
        <v>19581691</v>
      </c>
      <c r="Y20" s="61">
        <v>1.23</v>
      </c>
      <c r="Z20" s="62">
        <v>3183431940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2729933823</v>
      </c>
      <c r="C22" s="86">
        <f>SUM(C19:C21)</f>
        <v>0</v>
      </c>
      <c r="D22" s="87">
        <f aca="true" t="shared" si="3" ref="D22:Z22">SUM(D19:D21)</f>
        <v>3405108089</v>
      </c>
      <c r="E22" s="88">
        <f t="shared" si="3"/>
        <v>3405108089</v>
      </c>
      <c r="F22" s="88">
        <f t="shared" si="3"/>
        <v>453218194</v>
      </c>
      <c r="G22" s="88">
        <f t="shared" si="3"/>
        <v>262968862</v>
      </c>
      <c r="H22" s="88">
        <f t="shared" si="3"/>
        <v>605669438</v>
      </c>
      <c r="I22" s="88">
        <f t="shared" si="3"/>
        <v>1321856494</v>
      </c>
      <c r="J22" s="88">
        <f t="shared" si="3"/>
        <v>-16324511</v>
      </c>
      <c r="K22" s="88">
        <f t="shared" si="3"/>
        <v>-334722564</v>
      </c>
      <c r="L22" s="88">
        <f t="shared" si="3"/>
        <v>1727484654</v>
      </c>
      <c r="M22" s="88">
        <f t="shared" si="3"/>
        <v>1376437579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2698294073</v>
      </c>
      <c r="W22" s="88">
        <f t="shared" si="3"/>
        <v>1702554045</v>
      </c>
      <c r="X22" s="88">
        <f t="shared" si="3"/>
        <v>995740028</v>
      </c>
      <c r="Y22" s="89">
        <f>+IF(W22&lt;&gt;0,(X22/W22)*100,0)</f>
        <v>58.48507604937734</v>
      </c>
      <c r="Z22" s="90">
        <f t="shared" si="3"/>
        <v>3405108089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-1</v>
      </c>
      <c r="H23" s="60">
        <v>0</v>
      </c>
      <c r="I23" s="60">
        <v>-1</v>
      </c>
      <c r="J23" s="60">
        <v>1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2729933823</v>
      </c>
      <c r="C24" s="75">
        <f>SUM(C22:C23)</f>
        <v>0</v>
      </c>
      <c r="D24" s="76">
        <f aca="true" t="shared" si="4" ref="D24:Z24">SUM(D22:D23)</f>
        <v>3405108089</v>
      </c>
      <c r="E24" s="77">
        <f t="shared" si="4"/>
        <v>3405108089</v>
      </c>
      <c r="F24" s="77">
        <f t="shared" si="4"/>
        <v>453218194</v>
      </c>
      <c r="G24" s="77">
        <f t="shared" si="4"/>
        <v>262968861</v>
      </c>
      <c r="H24" s="77">
        <f t="shared" si="4"/>
        <v>605669438</v>
      </c>
      <c r="I24" s="77">
        <f t="shared" si="4"/>
        <v>1321856493</v>
      </c>
      <c r="J24" s="77">
        <f t="shared" si="4"/>
        <v>-16324510</v>
      </c>
      <c r="K24" s="77">
        <f t="shared" si="4"/>
        <v>-334722564</v>
      </c>
      <c r="L24" s="77">
        <f t="shared" si="4"/>
        <v>1727484654</v>
      </c>
      <c r="M24" s="77">
        <f t="shared" si="4"/>
        <v>1376437580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2698294073</v>
      </c>
      <c r="W24" s="77">
        <f t="shared" si="4"/>
        <v>1702554045</v>
      </c>
      <c r="X24" s="77">
        <f t="shared" si="4"/>
        <v>995740028</v>
      </c>
      <c r="Y24" s="78">
        <f>+IF(W24&lt;&gt;0,(X24/W24)*100,0)</f>
        <v>58.48507604937734</v>
      </c>
      <c r="Z24" s="79">
        <f t="shared" si="4"/>
        <v>3405108089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3494715668</v>
      </c>
      <c r="C27" s="22">
        <v>0</v>
      </c>
      <c r="D27" s="99">
        <v>5466767000</v>
      </c>
      <c r="E27" s="100">
        <v>5466767000</v>
      </c>
      <c r="F27" s="100">
        <v>212942000</v>
      </c>
      <c r="G27" s="100">
        <v>259735000</v>
      </c>
      <c r="H27" s="100">
        <v>341576000</v>
      </c>
      <c r="I27" s="100">
        <v>814253000</v>
      </c>
      <c r="J27" s="100">
        <v>413855000</v>
      </c>
      <c r="K27" s="100">
        <v>405797000</v>
      </c>
      <c r="L27" s="100">
        <v>474177000</v>
      </c>
      <c r="M27" s="100">
        <v>1293829000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2108082000</v>
      </c>
      <c r="W27" s="100">
        <v>2733383500</v>
      </c>
      <c r="X27" s="100">
        <v>-625301500</v>
      </c>
      <c r="Y27" s="101">
        <v>-22.88</v>
      </c>
      <c r="Z27" s="102">
        <v>5466767000</v>
      </c>
    </row>
    <row r="28" spans="1:26" ht="13.5">
      <c r="A28" s="103" t="s">
        <v>46</v>
      </c>
      <c r="B28" s="19">
        <v>1857428756</v>
      </c>
      <c r="C28" s="19">
        <v>0</v>
      </c>
      <c r="D28" s="59">
        <v>3183432000</v>
      </c>
      <c r="E28" s="60">
        <v>3183432000</v>
      </c>
      <c r="F28" s="60">
        <v>165110000</v>
      </c>
      <c r="G28" s="60">
        <v>169492000</v>
      </c>
      <c r="H28" s="60">
        <v>253358000</v>
      </c>
      <c r="I28" s="60">
        <v>587960000</v>
      </c>
      <c r="J28" s="60">
        <v>341697000</v>
      </c>
      <c r="K28" s="60">
        <v>295179000</v>
      </c>
      <c r="L28" s="60">
        <v>386462000</v>
      </c>
      <c r="M28" s="60">
        <v>1023338000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1611298000</v>
      </c>
      <c r="W28" s="60">
        <v>1591716000</v>
      </c>
      <c r="X28" s="60">
        <v>19582000</v>
      </c>
      <c r="Y28" s="61">
        <v>1.23</v>
      </c>
      <c r="Z28" s="62">
        <v>3183432000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1000000000</v>
      </c>
      <c r="E30" s="60">
        <v>1000000000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500000000</v>
      </c>
      <c r="X30" s="60">
        <v>-500000000</v>
      </c>
      <c r="Y30" s="61">
        <v>-100</v>
      </c>
      <c r="Z30" s="62">
        <v>1000000000</v>
      </c>
    </row>
    <row r="31" spans="1:26" ht="13.5">
      <c r="A31" s="58" t="s">
        <v>53</v>
      </c>
      <c r="B31" s="19">
        <v>1637286912</v>
      </c>
      <c r="C31" s="19">
        <v>0</v>
      </c>
      <c r="D31" s="59">
        <v>1283335000</v>
      </c>
      <c r="E31" s="60">
        <v>1283335000</v>
      </c>
      <c r="F31" s="60">
        <v>47832000</v>
      </c>
      <c r="G31" s="60">
        <v>90243000</v>
      </c>
      <c r="H31" s="60">
        <v>88218000</v>
      </c>
      <c r="I31" s="60">
        <v>226293000</v>
      </c>
      <c r="J31" s="60">
        <v>72158000</v>
      </c>
      <c r="K31" s="60">
        <v>110618000</v>
      </c>
      <c r="L31" s="60">
        <v>87715000</v>
      </c>
      <c r="M31" s="60">
        <v>270491000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496784000</v>
      </c>
      <c r="W31" s="60">
        <v>641667500</v>
      </c>
      <c r="X31" s="60">
        <v>-144883500</v>
      </c>
      <c r="Y31" s="61">
        <v>-22.58</v>
      </c>
      <c r="Z31" s="62">
        <v>1283335000</v>
      </c>
    </row>
    <row r="32" spans="1:26" ht="13.5">
      <c r="A32" s="70" t="s">
        <v>54</v>
      </c>
      <c r="B32" s="22">
        <f>SUM(B28:B31)</f>
        <v>3494715668</v>
      </c>
      <c r="C32" s="22">
        <f>SUM(C28:C31)</f>
        <v>0</v>
      </c>
      <c r="D32" s="99">
        <f aca="true" t="shared" si="5" ref="D32:Z32">SUM(D28:D31)</f>
        <v>5466767000</v>
      </c>
      <c r="E32" s="100">
        <f t="shared" si="5"/>
        <v>5466767000</v>
      </c>
      <c r="F32" s="100">
        <f t="shared" si="5"/>
        <v>212942000</v>
      </c>
      <c r="G32" s="100">
        <f t="shared" si="5"/>
        <v>259735000</v>
      </c>
      <c r="H32" s="100">
        <f t="shared" si="5"/>
        <v>341576000</v>
      </c>
      <c r="I32" s="100">
        <f t="shared" si="5"/>
        <v>814253000</v>
      </c>
      <c r="J32" s="100">
        <f t="shared" si="5"/>
        <v>413855000</v>
      </c>
      <c r="K32" s="100">
        <f t="shared" si="5"/>
        <v>405797000</v>
      </c>
      <c r="L32" s="100">
        <f t="shared" si="5"/>
        <v>474177000</v>
      </c>
      <c r="M32" s="100">
        <f t="shared" si="5"/>
        <v>1293829000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2108082000</v>
      </c>
      <c r="W32" s="100">
        <f t="shared" si="5"/>
        <v>2733383500</v>
      </c>
      <c r="X32" s="100">
        <f t="shared" si="5"/>
        <v>-625301500</v>
      </c>
      <c r="Y32" s="101">
        <f>+IF(W32&lt;&gt;0,(X32/W32)*100,0)</f>
        <v>-22.876464279527553</v>
      </c>
      <c r="Z32" s="102">
        <f t="shared" si="5"/>
        <v>5466767000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11956729000</v>
      </c>
      <c r="C35" s="19">
        <v>0</v>
      </c>
      <c r="D35" s="59">
        <v>12612193000</v>
      </c>
      <c r="E35" s="60">
        <v>12612193000</v>
      </c>
      <c r="F35" s="60">
        <v>14586709</v>
      </c>
      <c r="G35" s="60">
        <v>11564349</v>
      </c>
      <c r="H35" s="60">
        <v>11109576</v>
      </c>
      <c r="I35" s="60">
        <v>11109576</v>
      </c>
      <c r="J35" s="60">
        <v>11868648</v>
      </c>
      <c r="K35" s="60">
        <v>12279444</v>
      </c>
      <c r="L35" s="60">
        <v>12025247</v>
      </c>
      <c r="M35" s="60">
        <v>12025247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12025247</v>
      </c>
      <c r="W35" s="60">
        <v>6306096500</v>
      </c>
      <c r="X35" s="60">
        <v>-6294071253</v>
      </c>
      <c r="Y35" s="61">
        <v>-99.81</v>
      </c>
      <c r="Z35" s="62">
        <v>12612193000</v>
      </c>
    </row>
    <row r="36" spans="1:26" ht="13.5">
      <c r="A36" s="58" t="s">
        <v>57</v>
      </c>
      <c r="B36" s="19">
        <v>37312165000</v>
      </c>
      <c r="C36" s="19">
        <v>0</v>
      </c>
      <c r="D36" s="59">
        <v>42024408000</v>
      </c>
      <c r="E36" s="60">
        <v>42024408000</v>
      </c>
      <c r="F36" s="60">
        <v>35639735</v>
      </c>
      <c r="G36" s="60">
        <v>37576486</v>
      </c>
      <c r="H36" s="60">
        <v>37679766</v>
      </c>
      <c r="I36" s="60">
        <v>37679766</v>
      </c>
      <c r="J36" s="60">
        <v>36881239</v>
      </c>
      <c r="K36" s="60">
        <v>37091634</v>
      </c>
      <c r="L36" s="60">
        <v>36986356</v>
      </c>
      <c r="M36" s="60">
        <v>36986356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36986356</v>
      </c>
      <c r="W36" s="60">
        <v>21012204000</v>
      </c>
      <c r="X36" s="60">
        <v>-20975217644</v>
      </c>
      <c r="Y36" s="61">
        <v>-99.82</v>
      </c>
      <c r="Z36" s="62">
        <v>42024408000</v>
      </c>
    </row>
    <row r="37" spans="1:26" ht="13.5">
      <c r="A37" s="58" t="s">
        <v>58</v>
      </c>
      <c r="B37" s="19">
        <v>9144202000</v>
      </c>
      <c r="C37" s="19">
        <v>0</v>
      </c>
      <c r="D37" s="59">
        <v>8718510000</v>
      </c>
      <c r="E37" s="60">
        <v>8718510000</v>
      </c>
      <c r="F37" s="60">
        <v>9248679</v>
      </c>
      <c r="G37" s="60">
        <v>9057257</v>
      </c>
      <c r="H37" s="60">
        <v>8220174</v>
      </c>
      <c r="I37" s="60">
        <v>8220174</v>
      </c>
      <c r="J37" s="60">
        <v>8856919</v>
      </c>
      <c r="K37" s="60">
        <v>8716475</v>
      </c>
      <c r="L37" s="60">
        <v>8984395</v>
      </c>
      <c r="M37" s="60">
        <v>8984395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8984395</v>
      </c>
      <c r="W37" s="60">
        <v>4359255000</v>
      </c>
      <c r="X37" s="60">
        <v>-4350270605</v>
      </c>
      <c r="Y37" s="61">
        <v>-99.79</v>
      </c>
      <c r="Z37" s="62">
        <v>8718510000</v>
      </c>
    </row>
    <row r="38" spans="1:26" ht="13.5">
      <c r="A38" s="58" t="s">
        <v>59</v>
      </c>
      <c r="B38" s="19">
        <v>12038708000</v>
      </c>
      <c r="C38" s="19">
        <v>0</v>
      </c>
      <c r="D38" s="59">
        <v>12354132000</v>
      </c>
      <c r="E38" s="60">
        <v>12354132000</v>
      </c>
      <c r="F38" s="60">
        <v>13083360</v>
      </c>
      <c r="G38" s="60">
        <v>11612010</v>
      </c>
      <c r="H38" s="60">
        <v>12253995</v>
      </c>
      <c r="I38" s="60">
        <v>12253995</v>
      </c>
      <c r="J38" s="60">
        <v>12201017</v>
      </c>
      <c r="K38" s="60">
        <v>12290960</v>
      </c>
      <c r="L38" s="60">
        <v>12035516</v>
      </c>
      <c r="M38" s="60">
        <v>12035516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12035516</v>
      </c>
      <c r="W38" s="60">
        <v>6177066000</v>
      </c>
      <c r="X38" s="60">
        <v>-6165030484</v>
      </c>
      <c r="Y38" s="61">
        <v>-99.81</v>
      </c>
      <c r="Z38" s="62">
        <v>12354132000</v>
      </c>
    </row>
    <row r="39" spans="1:26" ht="13.5">
      <c r="A39" s="58" t="s">
        <v>60</v>
      </c>
      <c r="B39" s="19">
        <v>28085984000</v>
      </c>
      <c r="C39" s="19">
        <v>0</v>
      </c>
      <c r="D39" s="59">
        <v>33563959000</v>
      </c>
      <c r="E39" s="60">
        <v>33563959000</v>
      </c>
      <c r="F39" s="60">
        <v>27894405</v>
      </c>
      <c r="G39" s="60">
        <v>28471568</v>
      </c>
      <c r="H39" s="60">
        <v>28315173</v>
      </c>
      <c r="I39" s="60">
        <v>28315173</v>
      </c>
      <c r="J39" s="60">
        <v>27691951</v>
      </c>
      <c r="K39" s="60">
        <v>28363643</v>
      </c>
      <c r="L39" s="60">
        <v>27991692</v>
      </c>
      <c r="M39" s="60">
        <v>27991692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27991692</v>
      </c>
      <c r="W39" s="60">
        <v>16781979500</v>
      </c>
      <c r="X39" s="60">
        <v>-16753987808</v>
      </c>
      <c r="Y39" s="61">
        <v>-99.83</v>
      </c>
      <c r="Z39" s="62">
        <v>33563959000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4934371000</v>
      </c>
      <c r="C42" s="19">
        <v>0</v>
      </c>
      <c r="D42" s="59">
        <v>5546506449</v>
      </c>
      <c r="E42" s="60">
        <v>5546506449</v>
      </c>
      <c r="F42" s="60">
        <v>-419704152</v>
      </c>
      <c r="G42" s="60">
        <v>-246404584</v>
      </c>
      <c r="H42" s="60">
        <v>1367647762</v>
      </c>
      <c r="I42" s="60">
        <v>701539026</v>
      </c>
      <c r="J42" s="60">
        <v>-633822496</v>
      </c>
      <c r="K42" s="60">
        <v>517806265</v>
      </c>
      <c r="L42" s="60">
        <v>-254032330</v>
      </c>
      <c r="M42" s="60">
        <v>-370048561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331490465</v>
      </c>
      <c r="W42" s="60">
        <v>2486431000</v>
      </c>
      <c r="X42" s="60">
        <v>-2154940535</v>
      </c>
      <c r="Y42" s="61">
        <v>-86.67</v>
      </c>
      <c r="Z42" s="62">
        <v>5546506449</v>
      </c>
    </row>
    <row r="43" spans="1:26" ht="13.5">
      <c r="A43" s="58" t="s">
        <v>63</v>
      </c>
      <c r="B43" s="19">
        <v>-3746894000</v>
      </c>
      <c r="C43" s="19">
        <v>0</v>
      </c>
      <c r="D43" s="59">
        <v>-4925758000</v>
      </c>
      <c r="E43" s="60">
        <v>-4925758000</v>
      </c>
      <c r="F43" s="60">
        <v>288158852</v>
      </c>
      <c r="G43" s="60">
        <v>389305497</v>
      </c>
      <c r="H43" s="60">
        <v>-1879221327</v>
      </c>
      <c r="I43" s="60">
        <v>-1201756978</v>
      </c>
      <c r="J43" s="60">
        <v>174981813</v>
      </c>
      <c r="K43" s="60">
        <v>178158449</v>
      </c>
      <c r="L43" s="60">
        <v>157237040</v>
      </c>
      <c r="M43" s="60">
        <v>510377302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-691379676</v>
      </c>
      <c r="W43" s="60">
        <v>0</v>
      </c>
      <c r="X43" s="60">
        <v>-691379676</v>
      </c>
      <c r="Y43" s="61">
        <v>0</v>
      </c>
      <c r="Z43" s="62">
        <v>-4925758000</v>
      </c>
    </row>
    <row r="44" spans="1:26" ht="13.5">
      <c r="A44" s="58" t="s">
        <v>64</v>
      </c>
      <c r="B44" s="19">
        <v>-653251000</v>
      </c>
      <c r="C44" s="19">
        <v>0</v>
      </c>
      <c r="D44" s="59">
        <v>-101872000</v>
      </c>
      <c r="E44" s="60">
        <v>-101872000</v>
      </c>
      <c r="F44" s="60">
        <v>-100693459</v>
      </c>
      <c r="G44" s="60">
        <v>-34169606</v>
      </c>
      <c r="H44" s="60">
        <v>-186420987</v>
      </c>
      <c r="I44" s="60">
        <v>-321284052</v>
      </c>
      <c r="J44" s="60">
        <v>-52978010</v>
      </c>
      <c r="K44" s="60">
        <v>0</v>
      </c>
      <c r="L44" s="60">
        <v>-165253102</v>
      </c>
      <c r="M44" s="60">
        <v>-218231112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-539515164</v>
      </c>
      <c r="W44" s="60">
        <v>0</v>
      </c>
      <c r="X44" s="60">
        <v>-539515164</v>
      </c>
      <c r="Y44" s="61">
        <v>0</v>
      </c>
      <c r="Z44" s="62">
        <v>-101872000</v>
      </c>
    </row>
    <row r="45" spans="1:26" ht="13.5">
      <c r="A45" s="70" t="s">
        <v>65</v>
      </c>
      <c r="B45" s="22">
        <v>5559709000</v>
      </c>
      <c r="C45" s="22">
        <v>0</v>
      </c>
      <c r="D45" s="99">
        <v>5305723869</v>
      </c>
      <c r="E45" s="100">
        <v>5305723869</v>
      </c>
      <c r="F45" s="100">
        <v>5063021655</v>
      </c>
      <c r="G45" s="100">
        <v>5171752962</v>
      </c>
      <c r="H45" s="100">
        <v>4473758410</v>
      </c>
      <c r="I45" s="100">
        <v>4473758410</v>
      </c>
      <c r="J45" s="100">
        <v>3961939717</v>
      </c>
      <c r="K45" s="100">
        <v>4657904431</v>
      </c>
      <c r="L45" s="100">
        <v>4395856039</v>
      </c>
      <c r="M45" s="100">
        <v>4395856039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4395856039</v>
      </c>
      <c r="W45" s="100">
        <v>7273278420</v>
      </c>
      <c r="X45" s="100">
        <v>-2877422381</v>
      </c>
      <c r="Y45" s="101">
        <v>-39.56</v>
      </c>
      <c r="Z45" s="102">
        <v>5305723869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659012826</v>
      </c>
      <c r="C49" s="52">
        <v>0</v>
      </c>
      <c r="D49" s="129">
        <v>402188914</v>
      </c>
      <c r="E49" s="54">
        <v>138661701</v>
      </c>
      <c r="F49" s="54">
        <v>0</v>
      </c>
      <c r="G49" s="54">
        <v>0</v>
      </c>
      <c r="H49" s="54">
        <v>0</v>
      </c>
      <c r="I49" s="54">
        <v>189808773</v>
      </c>
      <c r="J49" s="54">
        <v>0</v>
      </c>
      <c r="K49" s="54">
        <v>0</v>
      </c>
      <c r="L49" s="54">
        <v>0</v>
      </c>
      <c r="M49" s="54">
        <v>113524735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128188687</v>
      </c>
      <c r="W49" s="54">
        <v>731848429</v>
      </c>
      <c r="X49" s="54">
        <v>3272234620</v>
      </c>
      <c r="Y49" s="54">
        <v>5635468685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739926638</v>
      </c>
      <c r="C51" s="52">
        <v>0</v>
      </c>
      <c r="D51" s="129">
        <v>36399153</v>
      </c>
      <c r="E51" s="54">
        <v>171530079</v>
      </c>
      <c r="F51" s="54">
        <v>0</v>
      </c>
      <c r="G51" s="54">
        <v>0</v>
      </c>
      <c r="H51" s="54">
        <v>0</v>
      </c>
      <c r="I51" s="54">
        <v>55659545</v>
      </c>
      <c r="J51" s="54">
        <v>0</v>
      </c>
      <c r="K51" s="54">
        <v>0</v>
      </c>
      <c r="L51" s="54">
        <v>0</v>
      </c>
      <c r="M51" s="54">
        <v>3850937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179430533</v>
      </c>
      <c r="W51" s="54">
        <v>462485879</v>
      </c>
      <c r="X51" s="54">
        <v>0</v>
      </c>
      <c r="Y51" s="54">
        <v>1649282764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99.99998667323644</v>
      </c>
      <c r="C58" s="5">
        <f>IF(C67=0,0,+(C76/C67)*100)</f>
        <v>0</v>
      </c>
      <c r="D58" s="6">
        <f aca="true" t="shared" si="6" ref="D58:Z58">IF(D67=0,0,+(D76/D67)*100)</f>
        <v>99.9999999844783</v>
      </c>
      <c r="E58" s="7">
        <f t="shared" si="6"/>
        <v>99.9999999844783</v>
      </c>
      <c r="F58" s="7">
        <f t="shared" si="6"/>
        <v>64.7308627133325</v>
      </c>
      <c r="G58" s="7">
        <f t="shared" si="6"/>
        <v>75.68139928063698</v>
      </c>
      <c r="H58" s="7">
        <f t="shared" si="6"/>
        <v>80.67133219211068</v>
      </c>
      <c r="I58" s="7">
        <f t="shared" si="6"/>
        <v>74.06998051633053</v>
      </c>
      <c r="J58" s="7">
        <f t="shared" si="6"/>
        <v>101.92150700590659</v>
      </c>
      <c r="K58" s="7">
        <f t="shared" si="6"/>
        <v>85.58117559536265</v>
      </c>
      <c r="L58" s="7">
        <f t="shared" si="6"/>
        <v>115.25997500077581</v>
      </c>
      <c r="M58" s="7">
        <f t="shared" si="6"/>
        <v>99.87394384204437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86.04503815658221</v>
      </c>
      <c r="W58" s="7">
        <f t="shared" si="6"/>
        <v>100.38766884692956</v>
      </c>
      <c r="X58" s="7">
        <f t="shared" si="6"/>
        <v>0</v>
      </c>
      <c r="Y58" s="7">
        <f t="shared" si="6"/>
        <v>0</v>
      </c>
      <c r="Z58" s="8">
        <f t="shared" si="6"/>
        <v>99.9999999844783</v>
      </c>
    </row>
    <row r="59" spans="1:26" ht="13.5">
      <c r="A59" s="37" t="s">
        <v>31</v>
      </c>
      <c r="B59" s="9">
        <f aca="true" t="shared" si="7" ref="B59:Z66">IF(B68=0,0,+(B77/B68)*100)</f>
        <v>100.00000729301786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8.62361139546882</v>
      </c>
      <c r="G59" s="10">
        <f t="shared" si="7"/>
        <v>90.08544702547232</v>
      </c>
      <c r="H59" s="10">
        <f t="shared" si="7"/>
        <v>74.47472923243588</v>
      </c>
      <c r="I59" s="10">
        <f t="shared" si="7"/>
        <v>61.022287378297655</v>
      </c>
      <c r="J59" s="10">
        <f t="shared" si="7"/>
        <v>107.15793030364323</v>
      </c>
      <c r="K59" s="10">
        <f t="shared" si="7"/>
        <v>98.59058150258231</v>
      </c>
      <c r="L59" s="10">
        <f t="shared" si="7"/>
        <v>167.20405037652435</v>
      </c>
      <c r="M59" s="10">
        <f t="shared" si="7"/>
        <v>115.86872748750548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82.90019963522069</v>
      </c>
      <c r="W59" s="10">
        <f t="shared" si="7"/>
        <v>105.07447643785646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99.99999257257099</v>
      </c>
      <c r="C60" s="12">
        <f t="shared" si="7"/>
        <v>0</v>
      </c>
      <c r="D60" s="3">
        <f t="shared" si="7"/>
        <v>99.99999997186269</v>
      </c>
      <c r="E60" s="13">
        <f t="shared" si="7"/>
        <v>99.99999997186269</v>
      </c>
      <c r="F60" s="13">
        <f t="shared" si="7"/>
        <v>80.32963934757453</v>
      </c>
      <c r="G60" s="13">
        <f t="shared" si="7"/>
        <v>69.17163211681088</v>
      </c>
      <c r="H60" s="13">
        <f t="shared" si="7"/>
        <v>81.05712328570108</v>
      </c>
      <c r="I60" s="13">
        <f t="shared" si="7"/>
        <v>76.51327483234992</v>
      </c>
      <c r="J60" s="13">
        <f t="shared" si="7"/>
        <v>90.28264551443426</v>
      </c>
      <c r="K60" s="13">
        <f t="shared" si="7"/>
        <v>80.80037981357124</v>
      </c>
      <c r="L60" s="13">
        <f t="shared" si="7"/>
        <v>86.22180262403678</v>
      </c>
      <c r="M60" s="13">
        <f t="shared" si="7"/>
        <v>85.68648592753736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81.00254701102875</v>
      </c>
      <c r="W60" s="13">
        <f t="shared" si="7"/>
        <v>98.63991312335739</v>
      </c>
      <c r="X60" s="13">
        <f t="shared" si="7"/>
        <v>0</v>
      </c>
      <c r="Y60" s="13">
        <f t="shared" si="7"/>
        <v>0</v>
      </c>
      <c r="Z60" s="14">
        <f t="shared" si="7"/>
        <v>99.99999997186269</v>
      </c>
    </row>
    <row r="61" spans="1:26" ht="13.5">
      <c r="A61" s="39" t="s">
        <v>103</v>
      </c>
      <c r="B61" s="12">
        <f t="shared" si="7"/>
        <v>81.40972296776344</v>
      </c>
      <c r="C61" s="12">
        <f t="shared" si="7"/>
        <v>0</v>
      </c>
      <c r="D61" s="3">
        <f t="shared" si="7"/>
        <v>99.47223776579713</v>
      </c>
      <c r="E61" s="13">
        <f t="shared" si="7"/>
        <v>99.47223776579713</v>
      </c>
      <c r="F61" s="13">
        <f t="shared" si="7"/>
        <v>62.647964623091056</v>
      </c>
      <c r="G61" s="13">
        <f t="shared" si="7"/>
        <v>56.04320054192389</v>
      </c>
      <c r="H61" s="13">
        <f t="shared" si="7"/>
        <v>71.22802239281008</v>
      </c>
      <c r="I61" s="13">
        <f t="shared" si="7"/>
        <v>62.66929355442454</v>
      </c>
      <c r="J61" s="13">
        <f t="shared" si="7"/>
        <v>76.25099608058837</v>
      </c>
      <c r="K61" s="13">
        <f t="shared" si="7"/>
        <v>65.93227435972165</v>
      </c>
      <c r="L61" s="13">
        <f t="shared" si="7"/>
        <v>71.2018981695821</v>
      </c>
      <c r="M61" s="13">
        <f t="shared" si="7"/>
        <v>71.05584678160533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66.68562010216495</v>
      </c>
      <c r="W61" s="13">
        <f t="shared" si="7"/>
        <v>101.73030176115032</v>
      </c>
      <c r="X61" s="13">
        <f t="shared" si="7"/>
        <v>0</v>
      </c>
      <c r="Y61" s="13">
        <f t="shared" si="7"/>
        <v>0</v>
      </c>
      <c r="Z61" s="14">
        <f t="shared" si="7"/>
        <v>99.47223776579713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99.98456591565197</v>
      </c>
      <c r="E62" s="13">
        <f t="shared" si="7"/>
        <v>99.98456591565197</v>
      </c>
      <c r="F62" s="13">
        <f t="shared" si="7"/>
        <v>126.93897703983963</v>
      </c>
      <c r="G62" s="13">
        <f t="shared" si="7"/>
        <v>97.31223838592871</v>
      </c>
      <c r="H62" s="13">
        <f t="shared" si="7"/>
        <v>89.91125535300341</v>
      </c>
      <c r="I62" s="13">
        <f t="shared" si="7"/>
        <v>103.04473914022975</v>
      </c>
      <c r="J62" s="13">
        <f t="shared" si="7"/>
        <v>106.96858178227085</v>
      </c>
      <c r="K62" s="13">
        <f t="shared" si="7"/>
        <v>97.6020215590513</v>
      </c>
      <c r="L62" s="13">
        <f t="shared" si="7"/>
        <v>109.62840080501068</v>
      </c>
      <c r="M62" s="13">
        <f t="shared" si="7"/>
        <v>104.48600380580753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103.79691176105423</v>
      </c>
      <c r="W62" s="13">
        <f t="shared" si="7"/>
        <v>86.67750856655334</v>
      </c>
      <c r="X62" s="13">
        <f t="shared" si="7"/>
        <v>0</v>
      </c>
      <c r="Y62" s="13">
        <f t="shared" si="7"/>
        <v>0</v>
      </c>
      <c r="Z62" s="14">
        <f t="shared" si="7"/>
        <v>99.98456591565197</v>
      </c>
    </row>
    <row r="63" spans="1:26" ht="13.5">
      <c r="A63" s="39" t="s">
        <v>105</v>
      </c>
      <c r="B63" s="12">
        <f t="shared" si="7"/>
        <v>100.24452440617367</v>
      </c>
      <c r="C63" s="12">
        <f t="shared" si="7"/>
        <v>0</v>
      </c>
      <c r="D63" s="3">
        <f t="shared" si="7"/>
        <v>99.99863250652746</v>
      </c>
      <c r="E63" s="13">
        <f t="shared" si="7"/>
        <v>99.99863250652746</v>
      </c>
      <c r="F63" s="13">
        <f t="shared" si="7"/>
        <v>113.30047105192418</v>
      </c>
      <c r="G63" s="13">
        <f t="shared" si="7"/>
        <v>84.80541573520216</v>
      </c>
      <c r="H63" s="13">
        <f t="shared" si="7"/>
        <v>87.63143516194573</v>
      </c>
      <c r="I63" s="13">
        <f t="shared" si="7"/>
        <v>93.55555206082012</v>
      </c>
      <c r="J63" s="13">
        <f t="shared" si="7"/>
        <v>103.8776924593595</v>
      </c>
      <c r="K63" s="13">
        <f t="shared" si="7"/>
        <v>92.99793066290817</v>
      </c>
      <c r="L63" s="13">
        <f t="shared" si="7"/>
        <v>102.71257865996948</v>
      </c>
      <c r="M63" s="13">
        <f t="shared" si="7"/>
        <v>99.68085205546292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96.64344059037022</v>
      </c>
      <c r="W63" s="13">
        <f t="shared" si="7"/>
        <v>94.07945731994612</v>
      </c>
      <c r="X63" s="13">
        <f t="shared" si="7"/>
        <v>0</v>
      </c>
      <c r="Y63" s="13">
        <f t="shared" si="7"/>
        <v>0</v>
      </c>
      <c r="Z63" s="14">
        <f t="shared" si="7"/>
        <v>99.99863250652746</v>
      </c>
    </row>
    <row r="64" spans="1:26" ht="13.5">
      <c r="A64" s="39" t="s">
        <v>106</v>
      </c>
      <c r="B64" s="12">
        <f t="shared" si="7"/>
        <v>99.49867762959674</v>
      </c>
      <c r="C64" s="12">
        <f t="shared" si="7"/>
        <v>0</v>
      </c>
      <c r="D64" s="3">
        <f t="shared" si="7"/>
        <v>99.91366941359526</v>
      </c>
      <c r="E64" s="13">
        <f t="shared" si="7"/>
        <v>99.91366941359526</v>
      </c>
      <c r="F64" s="13">
        <f t="shared" si="7"/>
        <v>80.11389950860325</v>
      </c>
      <c r="G64" s="13">
        <f t="shared" si="7"/>
        <v>86.3077423834541</v>
      </c>
      <c r="H64" s="13">
        <f t="shared" si="7"/>
        <v>77.3492954504865</v>
      </c>
      <c r="I64" s="13">
        <f t="shared" si="7"/>
        <v>81.15107300818748</v>
      </c>
      <c r="J64" s="13">
        <f t="shared" si="7"/>
        <v>87.52196901825116</v>
      </c>
      <c r="K64" s="13">
        <f t="shared" si="7"/>
        <v>74.90899619972099</v>
      </c>
      <c r="L64" s="13">
        <f t="shared" si="7"/>
        <v>79.48254434584115</v>
      </c>
      <c r="M64" s="13">
        <f t="shared" si="7"/>
        <v>80.54190832671851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80.83668245858183</v>
      </c>
      <c r="W64" s="13">
        <f t="shared" si="7"/>
        <v>101.59060472511929</v>
      </c>
      <c r="X64" s="13">
        <f t="shared" si="7"/>
        <v>0</v>
      </c>
      <c r="Y64" s="13">
        <f t="shared" si="7"/>
        <v>0</v>
      </c>
      <c r="Z64" s="14">
        <f t="shared" si="7"/>
        <v>99.91366941359526</v>
      </c>
    </row>
    <row r="65" spans="1:26" ht="13.5">
      <c r="A65" s="39" t="s">
        <v>107</v>
      </c>
      <c r="B65" s="12">
        <f t="shared" si="7"/>
        <v>122.38559096624762</v>
      </c>
      <c r="C65" s="12">
        <f t="shared" si="7"/>
        <v>0</v>
      </c>
      <c r="D65" s="3">
        <f t="shared" si="7"/>
        <v>140.58975838533254</v>
      </c>
      <c r="E65" s="13">
        <f t="shared" si="7"/>
        <v>140.58975838533254</v>
      </c>
      <c r="F65" s="13">
        <f t="shared" si="7"/>
        <v>921.8886382218652</v>
      </c>
      <c r="G65" s="13">
        <f t="shared" si="7"/>
        <v>581.5247904489702</v>
      </c>
      <c r="H65" s="13">
        <f t="shared" si="7"/>
        <v>389.79979671037415</v>
      </c>
      <c r="I65" s="13">
        <f t="shared" si="7"/>
        <v>565.7996178538949</v>
      </c>
      <c r="J65" s="13">
        <f t="shared" si="7"/>
        <v>711.3038536580791</v>
      </c>
      <c r="K65" s="13">
        <f t="shared" si="7"/>
        <v>771.1150073271798</v>
      </c>
      <c r="L65" s="13">
        <f t="shared" si="7"/>
        <v>620.9347078007299</v>
      </c>
      <c r="M65" s="13">
        <f t="shared" si="7"/>
        <v>701.9465071142602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633.584443403485</v>
      </c>
      <c r="W65" s="13">
        <f t="shared" si="7"/>
        <v>133.65876046088832</v>
      </c>
      <c r="X65" s="13">
        <f t="shared" si="7"/>
        <v>0</v>
      </c>
      <c r="Y65" s="13">
        <f t="shared" si="7"/>
        <v>0</v>
      </c>
      <c r="Z65" s="14">
        <f t="shared" si="7"/>
        <v>140.58975838533254</v>
      </c>
    </row>
    <row r="66" spans="1:26" ht="13.5">
      <c r="A66" s="40" t="s">
        <v>110</v>
      </c>
      <c r="B66" s="15">
        <f t="shared" si="7"/>
        <v>99.99842578062335</v>
      </c>
      <c r="C66" s="15">
        <f t="shared" si="7"/>
        <v>0</v>
      </c>
      <c r="D66" s="4">
        <f t="shared" si="7"/>
        <v>100.00000096284359</v>
      </c>
      <c r="E66" s="16">
        <f t="shared" si="7"/>
        <v>100.00000096284359</v>
      </c>
      <c r="F66" s="16">
        <f t="shared" si="7"/>
        <v>698.3122237456198</v>
      </c>
      <c r="G66" s="16">
        <f t="shared" si="7"/>
        <v>260.2325596998468</v>
      </c>
      <c r="H66" s="16">
        <f t="shared" si="7"/>
        <v>449.3694023434287</v>
      </c>
      <c r="I66" s="16">
        <f t="shared" si="7"/>
        <v>456.9482244199918</v>
      </c>
      <c r="J66" s="16">
        <f t="shared" si="7"/>
        <v>1063.676140215292</v>
      </c>
      <c r="K66" s="16">
        <f t="shared" si="7"/>
        <v>84.29625772769242</v>
      </c>
      <c r="L66" s="16">
        <f t="shared" si="7"/>
        <v>1591.7765461840493</v>
      </c>
      <c r="M66" s="16">
        <f t="shared" si="7"/>
        <v>964.1030424040518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717.2076558592861</v>
      </c>
      <c r="W66" s="16">
        <f t="shared" si="7"/>
        <v>113.62681126523135</v>
      </c>
      <c r="X66" s="16">
        <f t="shared" si="7"/>
        <v>0</v>
      </c>
      <c r="Y66" s="16">
        <f t="shared" si="7"/>
        <v>0</v>
      </c>
      <c r="Z66" s="17">
        <f t="shared" si="7"/>
        <v>100.00000096284359</v>
      </c>
    </row>
    <row r="67" spans="1:26" ht="13.5" hidden="1">
      <c r="A67" s="41" t="s">
        <v>285</v>
      </c>
      <c r="B67" s="24">
        <v>17543644338</v>
      </c>
      <c r="C67" s="24"/>
      <c r="D67" s="25">
        <v>19327765590</v>
      </c>
      <c r="E67" s="26">
        <v>19327765590</v>
      </c>
      <c r="F67" s="26">
        <v>1592446295</v>
      </c>
      <c r="G67" s="26">
        <v>1688962012</v>
      </c>
      <c r="H67" s="26">
        <v>1840595542</v>
      </c>
      <c r="I67" s="26">
        <v>5122003849</v>
      </c>
      <c r="J67" s="26">
        <v>1552950622</v>
      </c>
      <c r="K67" s="26">
        <v>1601437229</v>
      </c>
      <c r="L67" s="26">
        <v>1280980552</v>
      </c>
      <c r="M67" s="26">
        <v>4435368403</v>
      </c>
      <c r="N67" s="26"/>
      <c r="O67" s="26"/>
      <c r="P67" s="26"/>
      <c r="Q67" s="26"/>
      <c r="R67" s="26"/>
      <c r="S67" s="26"/>
      <c r="T67" s="26"/>
      <c r="U67" s="26"/>
      <c r="V67" s="26">
        <v>9557372252</v>
      </c>
      <c r="W67" s="26">
        <v>9663882795</v>
      </c>
      <c r="X67" s="26"/>
      <c r="Y67" s="25"/>
      <c r="Z67" s="27">
        <v>19327765590</v>
      </c>
    </row>
    <row r="68" spans="1:26" ht="13.5" hidden="1">
      <c r="A68" s="37" t="s">
        <v>31</v>
      </c>
      <c r="B68" s="19">
        <v>4963651638</v>
      </c>
      <c r="C68" s="19"/>
      <c r="D68" s="20">
        <v>5007906000</v>
      </c>
      <c r="E68" s="21">
        <v>5007906000</v>
      </c>
      <c r="F68" s="21">
        <v>430214191</v>
      </c>
      <c r="G68" s="21">
        <v>420871643</v>
      </c>
      <c r="H68" s="21">
        <v>766462651</v>
      </c>
      <c r="I68" s="21">
        <v>1617548485</v>
      </c>
      <c r="J68" s="21">
        <v>428300063</v>
      </c>
      <c r="K68" s="21">
        <v>428280884</v>
      </c>
      <c r="L68" s="21">
        <v>216824089</v>
      </c>
      <c r="M68" s="21">
        <v>1073405036</v>
      </c>
      <c r="N68" s="21"/>
      <c r="O68" s="21"/>
      <c r="P68" s="21"/>
      <c r="Q68" s="21"/>
      <c r="R68" s="21"/>
      <c r="S68" s="21"/>
      <c r="T68" s="21"/>
      <c r="U68" s="21"/>
      <c r="V68" s="21">
        <v>2690953521</v>
      </c>
      <c r="W68" s="21">
        <v>2503953000</v>
      </c>
      <c r="X68" s="21"/>
      <c r="Y68" s="20"/>
      <c r="Z68" s="23">
        <v>5007906000</v>
      </c>
    </row>
    <row r="69" spans="1:26" ht="13.5" hidden="1">
      <c r="A69" s="38" t="s">
        <v>32</v>
      </c>
      <c r="B69" s="19">
        <v>12467301926</v>
      </c>
      <c r="C69" s="19"/>
      <c r="D69" s="20">
        <v>14216000560</v>
      </c>
      <c r="E69" s="21">
        <v>14216000560</v>
      </c>
      <c r="F69" s="21">
        <v>1152508955</v>
      </c>
      <c r="G69" s="21">
        <v>1256613832</v>
      </c>
      <c r="H69" s="21">
        <v>1062362787</v>
      </c>
      <c r="I69" s="21">
        <v>3471485574</v>
      </c>
      <c r="J69" s="21">
        <v>1113507181</v>
      </c>
      <c r="K69" s="21">
        <v>1162589316</v>
      </c>
      <c r="L69" s="21">
        <v>1051112479</v>
      </c>
      <c r="M69" s="21">
        <v>3327208976</v>
      </c>
      <c r="N69" s="21"/>
      <c r="O69" s="21"/>
      <c r="P69" s="21"/>
      <c r="Q69" s="21"/>
      <c r="R69" s="21"/>
      <c r="S69" s="21"/>
      <c r="T69" s="21"/>
      <c r="U69" s="21"/>
      <c r="V69" s="21">
        <v>6798694550</v>
      </c>
      <c r="W69" s="21">
        <v>7108000280</v>
      </c>
      <c r="X69" s="21"/>
      <c r="Y69" s="20"/>
      <c r="Z69" s="23">
        <v>14216000560</v>
      </c>
    </row>
    <row r="70" spans="1:26" ht="13.5" hidden="1">
      <c r="A70" s="39" t="s">
        <v>103</v>
      </c>
      <c r="B70" s="19">
        <v>11238219056</v>
      </c>
      <c r="C70" s="19"/>
      <c r="D70" s="20">
        <v>10065627390</v>
      </c>
      <c r="E70" s="21">
        <v>10065627390</v>
      </c>
      <c r="F70" s="21">
        <v>891192163</v>
      </c>
      <c r="G70" s="21">
        <v>943477146</v>
      </c>
      <c r="H70" s="21">
        <v>732652666</v>
      </c>
      <c r="I70" s="21">
        <v>2567321975</v>
      </c>
      <c r="J70" s="21">
        <v>790316325</v>
      </c>
      <c r="K70" s="21">
        <v>822635796</v>
      </c>
      <c r="L70" s="21">
        <v>746468605</v>
      </c>
      <c r="M70" s="21">
        <v>2359420726</v>
      </c>
      <c r="N70" s="21"/>
      <c r="O70" s="21"/>
      <c r="P70" s="21"/>
      <c r="Q70" s="21"/>
      <c r="R70" s="21"/>
      <c r="S70" s="21"/>
      <c r="T70" s="21"/>
      <c r="U70" s="21"/>
      <c r="V70" s="21">
        <v>4926742701</v>
      </c>
      <c r="W70" s="21">
        <v>5032813695</v>
      </c>
      <c r="X70" s="21"/>
      <c r="Y70" s="20"/>
      <c r="Z70" s="23">
        <v>10065627390</v>
      </c>
    </row>
    <row r="71" spans="1:26" ht="13.5" hidden="1">
      <c r="A71" s="39" t="s">
        <v>104</v>
      </c>
      <c r="B71" s="19"/>
      <c r="C71" s="19"/>
      <c r="D71" s="20">
        <v>2824683280</v>
      </c>
      <c r="E71" s="21">
        <v>2824683280</v>
      </c>
      <c r="F71" s="21">
        <v>167291950</v>
      </c>
      <c r="G71" s="21">
        <v>201509612</v>
      </c>
      <c r="H71" s="21">
        <v>216405616</v>
      </c>
      <c r="I71" s="21">
        <v>585207178</v>
      </c>
      <c r="J71" s="21">
        <v>214652055</v>
      </c>
      <c r="K71" s="21">
        <v>225663455</v>
      </c>
      <c r="L71" s="21">
        <v>198462459</v>
      </c>
      <c r="M71" s="21">
        <v>638777969</v>
      </c>
      <c r="N71" s="21"/>
      <c r="O71" s="21"/>
      <c r="P71" s="21"/>
      <c r="Q71" s="21"/>
      <c r="R71" s="21"/>
      <c r="S71" s="21"/>
      <c r="T71" s="21"/>
      <c r="U71" s="21"/>
      <c r="V71" s="21">
        <v>1223985147</v>
      </c>
      <c r="W71" s="21">
        <v>1412341640</v>
      </c>
      <c r="X71" s="21"/>
      <c r="Y71" s="20"/>
      <c r="Z71" s="23">
        <v>2824683280</v>
      </c>
    </row>
    <row r="72" spans="1:26" ht="13.5" hidden="1">
      <c r="A72" s="39" t="s">
        <v>105</v>
      </c>
      <c r="B72" s="19">
        <v>661411687</v>
      </c>
      <c r="C72" s="19"/>
      <c r="D72" s="20">
        <v>731191790</v>
      </c>
      <c r="E72" s="21">
        <v>731191790</v>
      </c>
      <c r="F72" s="21">
        <v>47207110</v>
      </c>
      <c r="G72" s="21">
        <v>66218304</v>
      </c>
      <c r="H72" s="21">
        <v>59533156</v>
      </c>
      <c r="I72" s="21">
        <v>172958570</v>
      </c>
      <c r="J72" s="21">
        <v>58513743</v>
      </c>
      <c r="K72" s="21">
        <v>61891318</v>
      </c>
      <c r="L72" s="21">
        <v>55427812</v>
      </c>
      <c r="M72" s="21">
        <v>175832873</v>
      </c>
      <c r="N72" s="21"/>
      <c r="O72" s="21"/>
      <c r="P72" s="21"/>
      <c r="Q72" s="21"/>
      <c r="R72" s="21"/>
      <c r="S72" s="21"/>
      <c r="T72" s="21"/>
      <c r="U72" s="21"/>
      <c r="V72" s="21">
        <v>348791443</v>
      </c>
      <c r="W72" s="21">
        <v>365595895</v>
      </c>
      <c r="X72" s="21"/>
      <c r="Y72" s="20"/>
      <c r="Z72" s="23">
        <v>731191790</v>
      </c>
    </row>
    <row r="73" spans="1:26" ht="13.5" hidden="1">
      <c r="A73" s="39" t="s">
        <v>106</v>
      </c>
      <c r="B73" s="19">
        <v>442937545</v>
      </c>
      <c r="C73" s="19"/>
      <c r="D73" s="20">
        <v>461540940</v>
      </c>
      <c r="E73" s="21">
        <v>461540940</v>
      </c>
      <c r="F73" s="21">
        <v>39198062</v>
      </c>
      <c r="G73" s="21">
        <v>35509272</v>
      </c>
      <c r="H73" s="21">
        <v>37470468</v>
      </c>
      <c r="I73" s="21">
        <v>112177802</v>
      </c>
      <c r="J73" s="21">
        <v>39043051</v>
      </c>
      <c r="K73" s="21">
        <v>40917522</v>
      </c>
      <c r="L73" s="21">
        <v>39682357</v>
      </c>
      <c r="M73" s="21">
        <v>119642930</v>
      </c>
      <c r="N73" s="21"/>
      <c r="O73" s="21"/>
      <c r="P73" s="21"/>
      <c r="Q73" s="21"/>
      <c r="R73" s="21"/>
      <c r="S73" s="21"/>
      <c r="T73" s="21"/>
      <c r="U73" s="21"/>
      <c r="V73" s="21">
        <v>231820732</v>
      </c>
      <c r="W73" s="21">
        <v>230770470</v>
      </c>
      <c r="X73" s="21"/>
      <c r="Y73" s="20"/>
      <c r="Z73" s="23">
        <v>461540940</v>
      </c>
    </row>
    <row r="74" spans="1:26" ht="13.5" hidden="1">
      <c r="A74" s="39" t="s">
        <v>107</v>
      </c>
      <c r="B74" s="19">
        <v>124733638</v>
      </c>
      <c r="C74" s="19"/>
      <c r="D74" s="20">
        <v>132957160</v>
      </c>
      <c r="E74" s="21">
        <v>132957160</v>
      </c>
      <c r="F74" s="21">
        <v>7619670</v>
      </c>
      <c r="G74" s="21">
        <v>9899498</v>
      </c>
      <c r="H74" s="21">
        <v>16300881</v>
      </c>
      <c r="I74" s="21">
        <v>33820049</v>
      </c>
      <c r="J74" s="21">
        <v>10982007</v>
      </c>
      <c r="K74" s="21">
        <v>11481225</v>
      </c>
      <c r="L74" s="21">
        <v>11071246</v>
      </c>
      <c r="M74" s="21">
        <v>33534478</v>
      </c>
      <c r="N74" s="21"/>
      <c r="O74" s="21"/>
      <c r="P74" s="21"/>
      <c r="Q74" s="21"/>
      <c r="R74" s="21"/>
      <c r="S74" s="21"/>
      <c r="T74" s="21"/>
      <c r="U74" s="21"/>
      <c r="V74" s="21">
        <v>67354527</v>
      </c>
      <c r="W74" s="21">
        <v>66478580</v>
      </c>
      <c r="X74" s="21"/>
      <c r="Y74" s="20"/>
      <c r="Z74" s="23">
        <v>132957160</v>
      </c>
    </row>
    <row r="75" spans="1:26" ht="13.5" hidden="1">
      <c r="A75" s="40" t="s">
        <v>110</v>
      </c>
      <c r="B75" s="28">
        <v>112690774</v>
      </c>
      <c r="C75" s="28"/>
      <c r="D75" s="29">
        <v>103859030</v>
      </c>
      <c r="E75" s="30">
        <v>103859030</v>
      </c>
      <c r="F75" s="30">
        <v>9723149</v>
      </c>
      <c r="G75" s="30">
        <v>11476537</v>
      </c>
      <c r="H75" s="30">
        <v>11770104</v>
      </c>
      <c r="I75" s="30">
        <v>32969790</v>
      </c>
      <c r="J75" s="30">
        <v>11143378</v>
      </c>
      <c r="K75" s="30">
        <v>10567029</v>
      </c>
      <c r="L75" s="30">
        <v>13043984</v>
      </c>
      <c r="M75" s="30">
        <v>34754391</v>
      </c>
      <c r="N75" s="30"/>
      <c r="O75" s="30"/>
      <c r="P75" s="30"/>
      <c r="Q75" s="30"/>
      <c r="R75" s="30"/>
      <c r="S75" s="30"/>
      <c r="T75" s="30"/>
      <c r="U75" s="30"/>
      <c r="V75" s="30">
        <v>67724181</v>
      </c>
      <c r="W75" s="30">
        <v>51929515</v>
      </c>
      <c r="X75" s="30"/>
      <c r="Y75" s="29"/>
      <c r="Z75" s="31">
        <v>103859030</v>
      </c>
    </row>
    <row r="76" spans="1:26" ht="13.5" hidden="1">
      <c r="A76" s="42" t="s">
        <v>286</v>
      </c>
      <c r="B76" s="32">
        <v>17543642000</v>
      </c>
      <c r="C76" s="32"/>
      <c r="D76" s="33">
        <v>19327765587</v>
      </c>
      <c r="E76" s="34">
        <v>19327765587</v>
      </c>
      <c r="F76" s="34">
        <v>1030804225</v>
      </c>
      <c r="G76" s="34">
        <v>1278230084</v>
      </c>
      <c r="H76" s="34">
        <v>1484832944</v>
      </c>
      <c r="I76" s="34">
        <v>3793867253</v>
      </c>
      <c r="J76" s="34">
        <v>1582790677</v>
      </c>
      <c r="K76" s="34">
        <v>1370528807</v>
      </c>
      <c r="L76" s="34">
        <v>1476457864</v>
      </c>
      <c r="M76" s="34">
        <v>4429777348</v>
      </c>
      <c r="N76" s="34"/>
      <c r="O76" s="34"/>
      <c r="P76" s="34"/>
      <c r="Q76" s="34"/>
      <c r="R76" s="34"/>
      <c r="S76" s="34"/>
      <c r="T76" s="34"/>
      <c r="U76" s="34"/>
      <c r="V76" s="34">
        <v>8223644601</v>
      </c>
      <c r="W76" s="34">
        <v>9701346658</v>
      </c>
      <c r="X76" s="34"/>
      <c r="Y76" s="33"/>
      <c r="Z76" s="35">
        <v>19327765587</v>
      </c>
    </row>
    <row r="77" spans="1:26" ht="13.5" hidden="1">
      <c r="A77" s="37" t="s">
        <v>31</v>
      </c>
      <c r="B77" s="19">
        <v>4963652000</v>
      </c>
      <c r="C77" s="19"/>
      <c r="D77" s="20">
        <v>5007906000</v>
      </c>
      <c r="E77" s="21">
        <v>5007906000</v>
      </c>
      <c r="F77" s="21">
        <v>37100000</v>
      </c>
      <c r="G77" s="21">
        <v>379144101</v>
      </c>
      <c r="H77" s="21">
        <v>570820984</v>
      </c>
      <c r="I77" s="21">
        <v>987065085</v>
      </c>
      <c r="J77" s="21">
        <v>458957483</v>
      </c>
      <c r="K77" s="21">
        <v>422244614</v>
      </c>
      <c r="L77" s="21">
        <v>362538659</v>
      </c>
      <c r="M77" s="21">
        <v>1243740756</v>
      </c>
      <c r="N77" s="21"/>
      <c r="O77" s="21"/>
      <c r="P77" s="21"/>
      <c r="Q77" s="21"/>
      <c r="R77" s="21"/>
      <c r="S77" s="21"/>
      <c r="T77" s="21"/>
      <c r="U77" s="21"/>
      <c r="V77" s="21">
        <v>2230805841</v>
      </c>
      <c r="W77" s="21">
        <v>2631015505</v>
      </c>
      <c r="X77" s="21"/>
      <c r="Y77" s="20"/>
      <c r="Z77" s="23">
        <v>5007906000</v>
      </c>
    </row>
    <row r="78" spans="1:26" ht="13.5" hidden="1">
      <c r="A78" s="38" t="s">
        <v>32</v>
      </c>
      <c r="B78" s="19">
        <v>12467301000</v>
      </c>
      <c r="C78" s="19"/>
      <c r="D78" s="20">
        <v>14216000556</v>
      </c>
      <c r="E78" s="21">
        <v>14216000556</v>
      </c>
      <c r="F78" s="21">
        <v>925806287</v>
      </c>
      <c r="G78" s="21">
        <v>869220297</v>
      </c>
      <c r="H78" s="21">
        <v>861120714</v>
      </c>
      <c r="I78" s="21">
        <v>2656147298</v>
      </c>
      <c r="J78" s="21">
        <v>1005303741</v>
      </c>
      <c r="K78" s="21">
        <v>939376583</v>
      </c>
      <c r="L78" s="21">
        <v>906288127</v>
      </c>
      <c r="M78" s="21">
        <v>2850968451</v>
      </c>
      <c r="N78" s="21"/>
      <c r="O78" s="21"/>
      <c r="P78" s="21"/>
      <c r="Q78" s="21"/>
      <c r="R78" s="21"/>
      <c r="S78" s="21"/>
      <c r="T78" s="21"/>
      <c r="U78" s="21"/>
      <c r="V78" s="21">
        <v>5507115749</v>
      </c>
      <c r="W78" s="21">
        <v>7011325301</v>
      </c>
      <c r="X78" s="21"/>
      <c r="Y78" s="20"/>
      <c r="Z78" s="23">
        <v>14216000556</v>
      </c>
    </row>
    <row r="79" spans="1:26" ht="13.5" hidden="1">
      <c r="A79" s="39" t="s">
        <v>103</v>
      </c>
      <c r="B79" s="19">
        <v>9149003000</v>
      </c>
      <c r="C79" s="19"/>
      <c r="D79" s="20">
        <v>10012504810</v>
      </c>
      <c r="E79" s="21">
        <v>10012504810</v>
      </c>
      <c r="F79" s="21">
        <v>558313751</v>
      </c>
      <c r="G79" s="21">
        <v>528754789</v>
      </c>
      <c r="H79" s="21">
        <v>521854005</v>
      </c>
      <c r="I79" s="21">
        <v>1608922545</v>
      </c>
      <c r="J79" s="21">
        <v>602624070</v>
      </c>
      <c r="K79" s="21">
        <v>542382490</v>
      </c>
      <c r="L79" s="21">
        <v>531499816</v>
      </c>
      <c r="M79" s="21">
        <v>1676506376</v>
      </c>
      <c r="N79" s="21"/>
      <c r="O79" s="21"/>
      <c r="P79" s="21"/>
      <c r="Q79" s="21"/>
      <c r="R79" s="21"/>
      <c r="S79" s="21"/>
      <c r="T79" s="21"/>
      <c r="U79" s="21"/>
      <c r="V79" s="21">
        <v>3285428921</v>
      </c>
      <c r="W79" s="21">
        <v>5119896559</v>
      </c>
      <c r="X79" s="21"/>
      <c r="Y79" s="20"/>
      <c r="Z79" s="23">
        <v>10012504810</v>
      </c>
    </row>
    <row r="80" spans="1:26" ht="13.5" hidden="1">
      <c r="A80" s="39" t="s">
        <v>104</v>
      </c>
      <c r="B80" s="19">
        <v>2061896000</v>
      </c>
      <c r="C80" s="19"/>
      <c r="D80" s="20">
        <v>2824247316</v>
      </c>
      <c r="E80" s="21">
        <v>2824247316</v>
      </c>
      <c r="F80" s="21">
        <v>212358690</v>
      </c>
      <c r="G80" s="21">
        <v>196093514</v>
      </c>
      <c r="H80" s="21">
        <v>194573006</v>
      </c>
      <c r="I80" s="21">
        <v>603025210</v>
      </c>
      <c r="J80" s="21">
        <v>229610259</v>
      </c>
      <c r="K80" s="21">
        <v>220252094</v>
      </c>
      <c r="L80" s="21">
        <v>217571220</v>
      </c>
      <c r="M80" s="21">
        <v>667433573</v>
      </c>
      <c r="N80" s="21"/>
      <c r="O80" s="21"/>
      <c r="P80" s="21"/>
      <c r="Q80" s="21"/>
      <c r="R80" s="21"/>
      <c r="S80" s="21"/>
      <c r="T80" s="21"/>
      <c r="U80" s="21"/>
      <c r="V80" s="21">
        <v>1270458783</v>
      </c>
      <c r="W80" s="21">
        <v>1224182546</v>
      </c>
      <c r="X80" s="21"/>
      <c r="Y80" s="20"/>
      <c r="Z80" s="23">
        <v>2824247316</v>
      </c>
    </row>
    <row r="81" spans="1:26" ht="13.5" hidden="1">
      <c r="A81" s="39" t="s">
        <v>105</v>
      </c>
      <c r="B81" s="19">
        <v>663029000</v>
      </c>
      <c r="C81" s="19"/>
      <c r="D81" s="20">
        <v>731181791</v>
      </c>
      <c r="E81" s="21">
        <v>731181791</v>
      </c>
      <c r="F81" s="21">
        <v>53485878</v>
      </c>
      <c r="G81" s="21">
        <v>56156708</v>
      </c>
      <c r="H81" s="21">
        <v>52169759</v>
      </c>
      <c r="I81" s="21">
        <v>161812345</v>
      </c>
      <c r="J81" s="21">
        <v>60782726</v>
      </c>
      <c r="K81" s="21">
        <v>57557645</v>
      </c>
      <c r="L81" s="21">
        <v>56931335</v>
      </c>
      <c r="M81" s="21">
        <v>175271706</v>
      </c>
      <c r="N81" s="21"/>
      <c r="O81" s="21"/>
      <c r="P81" s="21"/>
      <c r="Q81" s="21"/>
      <c r="R81" s="21"/>
      <c r="S81" s="21"/>
      <c r="T81" s="21"/>
      <c r="U81" s="21"/>
      <c r="V81" s="21">
        <v>337084051</v>
      </c>
      <c r="W81" s="21">
        <v>343950634</v>
      </c>
      <c r="X81" s="21"/>
      <c r="Y81" s="20"/>
      <c r="Z81" s="23">
        <v>731181791</v>
      </c>
    </row>
    <row r="82" spans="1:26" ht="13.5" hidden="1">
      <c r="A82" s="39" t="s">
        <v>106</v>
      </c>
      <c r="B82" s="19">
        <v>440717000</v>
      </c>
      <c r="C82" s="19"/>
      <c r="D82" s="20">
        <v>461142489</v>
      </c>
      <c r="E82" s="21">
        <v>461142489</v>
      </c>
      <c r="F82" s="21">
        <v>31403096</v>
      </c>
      <c r="G82" s="21">
        <v>30647251</v>
      </c>
      <c r="H82" s="21">
        <v>28983143</v>
      </c>
      <c r="I82" s="21">
        <v>91033490</v>
      </c>
      <c r="J82" s="21">
        <v>34171247</v>
      </c>
      <c r="K82" s="21">
        <v>30650905</v>
      </c>
      <c r="L82" s="21">
        <v>31540547</v>
      </c>
      <c r="M82" s="21">
        <v>96362699</v>
      </c>
      <c r="N82" s="21"/>
      <c r="O82" s="21"/>
      <c r="P82" s="21"/>
      <c r="Q82" s="21"/>
      <c r="R82" s="21"/>
      <c r="S82" s="21"/>
      <c r="T82" s="21"/>
      <c r="U82" s="21"/>
      <c r="V82" s="21">
        <v>187396189</v>
      </c>
      <c r="W82" s="21">
        <v>234441116</v>
      </c>
      <c r="X82" s="21"/>
      <c r="Y82" s="20"/>
      <c r="Z82" s="23">
        <v>461142489</v>
      </c>
    </row>
    <row r="83" spans="1:26" ht="13.5" hidden="1">
      <c r="A83" s="39" t="s">
        <v>107</v>
      </c>
      <c r="B83" s="19">
        <v>152656000</v>
      </c>
      <c r="C83" s="19"/>
      <c r="D83" s="20">
        <v>186924150</v>
      </c>
      <c r="E83" s="21">
        <v>186924150</v>
      </c>
      <c r="F83" s="21">
        <v>70244872</v>
      </c>
      <c r="G83" s="21">
        <v>57568035</v>
      </c>
      <c r="H83" s="21">
        <v>63540801</v>
      </c>
      <c r="I83" s="21">
        <v>191353708</v>
      </c>
      <c r="J83" s="21">
        <v>78115439</v>
      </c>
      <c r="K83" s="21">
        <v>88533449</v>
      </c>
      <c r="L83" s="21">
        <v>68745209</v>
      </c>
      <c r="M83" s="21">
        <v>235394097</v>
      </c>
      <c r="N83" s="21"/>
      <c r="O83" s="21"/>
      <c r="P83" s="21"/>
      <c r="Q83" s="21"/>
      <c r="R83" s="21"/>
      <c r="S83" s="21"/>
      <c r="T83" s="21"/>
      <c r="U83" s="21"/>
      <c r="V83" s="21">
        <v>426747805</v>
      </c>
      <c r="W83" s="21">
        <v>88854446</v>
      </c>
      <c r="X83" s="21"/>
      <c r="Y83" s="20"/>
      <c r="Z83" s="23">
        <v>186924150</v>
      </c>
    </row>
    <row r="84" spans="1:26" ht="13.5" hidden="1">
      <c r="A84" s="40" t="s">
        <v>110</v>
      </c>
      <c r="B84" s="28">
        <v>112689000</v>
      </c>
      <c r="C84" s="28"/>
      <c r="D84" s="29">
        <v>103859031</v>
      </c>
      <c r="E84" s="30">
        <v>103859031</v>
      </c>
      <c r="F84" s="30">
        <v>67897938</v>
      </c>
      <c r="G84" s="30">
        <v>29865686</v>
      </c>
      <c r="H84" s="30">
        <v>52891246</v>
      </c>
      <c r="I84" s="30">
        <v>150654870</v>
      </c>
      <c r="J84" s="30">
        <v>118529453</v>
      </c>
      <c r="K84" s="30">
        <v>8907610</v>
      </c>
      <c r="L84" s="30">
        <v>207631078</v>
      </c>
      <c r="M84" s="30">
        <v>335068141</v>
      </c>
      <c r="N84" s="30"/>
      <c r="O84" s="30"/>
      <c r="P84" s="30"/>
      <c r="Q84" s="30"/>
      <c r="R84" s="30"/>
      <c r="S84" s="30"/>
      <c r="T84" s="30"/>
      <c r="U84" s="30"/>
      <c r="V84" s="30">
        <v>485723011</v>
      </c>
      <c r="W84" s="30">
        <v>59005852</v>
      </c>
      <c r="X84" s="30"/>
      <c r="Y84" s="29"/>
      <c r="Z84" s="31">
        <v>103859031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1915994205</v>
      </c>
      <c r="D5" s="357">
        <f t="shared" si="0"/>
        <v>0</v>
      </c>
      <c r="E5" s="356">
        <f t="shared" si="0"/>
        <v>1881315500</v>
      </c>
      <c r="F5" s="358">
        <f t="shared" si="0"/>
        <v>1881315500</v>
      </c>
      <c r="G5" s="358">
        <f t="shared" si="0"/>
        <v>0</v>
      </c>
      <c r="H5" s="356">
        <f t="shared" si="0"/>
        <v>0</v>
      </c>
      <c r="I5" s="356">
        <f t="shared" si="0"/>
        <v>415328694</v>
      </c>
      <c r="J5" s="358">
        <f t="shared" si="0"/>
        <v>415328694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415328694</v>
      </c>
      <c r="X5" s="356">
        <f t="shared" si="0"/>
        <v>940657750</v>
      </c>
      <c r="Y5" s="358">
        <f t="shared" si="0"/>
        <v>-525329056</v>
      </c>
      <c r="Z5" s="359">
        <f>+IF(X5&lt;&gt;0,+(Y5/X5)*100,0)</f>
        <v>-55.84699174593523</v>
      </c>
      <c r="AA5" s="360">
        <f>+AA6+AA8+AA11+AA13+AA15</f>
        <v>1881315500</v>
      </c>
    </row>
    <row r="6" spans="1:27" ht="13.5">
      <c r="A6" s="361" t="s">
        <v>204</v>
      </c>
      <c r="B6" s="142"/>
      <c r="C6" s="60">
        <f>+C7</f>
        <v>386660830</v>
      </c>
      <c r="D6" s="340">
        <f aca="true" t="shared" si="1" ref="D6:AA6">+D7</f>
        <v>0</v>
      </c>
      <c r="E6" s="60">
        <f t="shared" si="1"/>
        <v>449565000</v>
      </c>
      <c r="F6" s="59">
        <f t="shared" si="1"/>
        <v>449565000</v>
      </c>
      <c r="G6" s="59">
        <f t="shared" si="1"/>
        <v>0</v>
      </c>
      <c r="H6" s="60">
        <f t="shared" si="1"/>
        <v>0</v>
      </c>
      <c r="I6" s="60">
        <f t="shared" si="1"/>
        <v>125329473</v>
      </c>
      <c r="J6" s="59">
        <f t="shared" si="1"/>
        <v>125329473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125329473</v>
      </c>
      <c r="X6" s="60">
        <f t="shared" si="1"/>
        <v>224782500</v>
      </c>
      <c r="Y6" s="59">
        <f t="shared" si="1"/>
        <v>-99453027</v>
      </c>
      <c r="Z6" s="61">
        <f>+IF(X6&lt;&gt;0,+(Y6/X6)*100,0)</f>
        <v>-44.24411464415602</v>
      </c>
      <c r="AA6" s="62">
        <f t="shared" si="1"/>
        <v>449565000</v>
      </c>
    </row>
    <row r="7" spans="1:27" ht="13.5">
      <c r="A7" s="291" t="s">
        <v>228</v>
      </c>
      <c r="B7" s="142"/>
      <c r="C7" s="60">
        <v>386660830</v>
      </c>
      <c r="D7" s="340"/>
      <c r="E7" s="60">
        <v>449565000</v>
      </c>
      <c r="F7" s="59">
        <v>449565000</v>
      </c>
      <c r="G7" s="59"/>
      <c r="H7" s="60"/>
      <c r="I7" s="60">
        <v>125329473</v>
      </c>
      <c r="J7" s="59">
        <v>125329473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125329473</v>
      </c>
      <c r="X7" s="60">
        <v>224782500</v>
      </c>
      <c r="Y7" s="59">
        <v>-99453027</v>
      </c>
      <c r="Z7" s="61">
        <v>-44.24</v>
      </c>
      <c r="AA7" s="62">
        <v>449565000</v>
      </c>
    </row>
    <row r="8" spans="1:27" ht="13.5">
      <c r="A8" s="361" t="s">
        <v>205</v>
      </c>
      <c r="B8" s="142"/>
      <c r="C8" s="60">
        <f aca="true" t="shared" si="2" ref="C8:Y8">SUM(C9:C10)</f>
        <v>707019046</v>
      </c>
      <c r="D8" s="340">
        <f t="shared" si="2"/>
        <v>0</v>
      </c>
      <c r="E8" s="60">
        <f t="shared" si="2"/>
        <v>697555380</v>
      </c>
      <c r="F8" s="59">
        <f t="shared" si="2"/>
        <v>697555380</v>
      </c>
      <c r="G8" s="59">
        <f t="shared" si="2"/>
        <v>0</v>
      </c>
      <c r="H8" s="60">
        <f t="shared" si="2"/>
        <v>0</v>
      </c>
      <c r="I8" s="60">
        <f t="shared" si="2"/>
        <v>79059454</v>
      </c>
      <c r="J8" s="59">
        <f t="shared" si="2"/>
        <v>79059454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79059454</v>
      </c>
      <c r="X8" s="60">
        <f t="shared" si="2"/>
        <v>348777690</v>
      </c>
      <c r="Y8" s="59">
        <f t="shared" si="2"/>
        <v>-269718236</v>
      </c>
      <c r="Z8" s="61">
        <f>+IF(X8&lt;&gt;0,+(Y8/X8)*100,0)</f>
        <v>-77.33242226588519</v>
      </c>
      <c r="AA8" s="62">
        <f>SUM(AA9:AA10)</f>
        <v>697555380</v>
      </c>
    </row>
    <row r="9" spans="1:27" ht="13.5">
      <c r="A9" s="291" t="s">
        <v>229</v>
      </c>
      <c r="B9" s="142"/>
      <c r="C9" s="60">
        <v>707019046</v>
      </c>
      <c r="D9" s="340"/>
      <c r="E9" s="60">
        <v>692302380</v>
      </c>
      <c r="F9" s="59">
        <v>692302380</v>
      </c>
      <c r="G9" s="59"/>
      <c r="H9" s="60"/>
      <c r="I9" s="60">
        <v>79059454</v>
      </c>
      <c r="J9" s="59">
        <v>79059454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79059454</v>
      </c>
      <c r="X9" s="60">
        <v>346151190</v>
      </c>
      <c r="Y9" s="59">
        <v>-267091736</v>
      </c>
      <c r="Z9" s="61">
        <v>-77.16</v>
      </c>
      <c r="AA9" s="62">
        <v>692302380</v>
      </c>
    </row>
    <row r="10" spans="1:27" ht="13.5">
      <c r="A10" s="291" t="s">
        <v>230</v>
      </c>
      <c r="B10" s="142"/>
      <c r="C10" s="60"/>
      <c r="D10" s="340"/>
      <c r="E10" s="60">
        <v>5253000</v>
      </c>
      <c r="F10" s="59">
        <v>5253000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2626500</v>
      </c>
      <c r="Y10" s="59">
        <v>-2626500</v>
      </c>
      <c r="Z10" s="61">
        <v>-100</v>
      </c>
      <c r="AA10" s="62">
        <v>5253000</v>
      </c>
    </row>
    <row r="11" spans="1:27" ht="13.5">
      <c r="A11" s="361" t="s">
        <v>206</v>
      </c>
      <c r="B11" s="142"/>
      <c r="C11" s="362">
        <f>+C12</f>
        <v>519984219</v>
      </c>
      <c r="D11" s="363">
        <f aca="true" t="shared" si="3" ref="D11:AA11">+D12</f>
        <v>0</v>
      </c>
      <c r="E11" s="362">
        <f t="shared" si="3"/>
        <v>459006580</v>
      </c>
      <c r="F11" s="364">
        <f t="shared" si="3"/>
        <v>459006580</v>
      </c>
      <c r="G11" s="364">
        <f t="shared" si="3"/>
        <v>0</v>
      </c>
      <c r="H11" s="362">
        <f t="shared" si="3"/>
        <v>0</v>
      </c>
      <c r="I11" s="362">
        <f t="shared" si="3"/>
        <v>148980458</v>
      </c>
      <c r="J11" s="364">
        <f t="shared" si="3"/>
        <v>148980458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148980458</v>
      </c>
      <c r="X11" s="362">
        <f t="shared" si="3"/>
        <v>229503290</v>
      </c>
      <c r="Y11" s="364">
        <f t="shared" si="3"/>
        <v>-80522832</v>
      </c>
      <c r="Z11" s="365">
        <f>+IF(X11&lt;&gt;0,+(Y11/X11)*100,0)</f>
        <v>-35.08569833574063</v>
      </c>
      <c r="AA11" s="366">
        <f t="shared" si="3"/>
        <v>459006580</v>
      </c>
    </row>
    <row r="12" spans="1:27" ht="13.5">
      <c r="A12" s="291" t="s">
        <v>231</v>
      </c>
      <c r="B12" s="136"/>
      <c r="C12" s="60">
        <v>519984219</v>
      </c>
      <c r="D12" s="340"/>
      <c r="E12" s="60">
        <v>459006580</v>
      </c>
      <c r="F12" s="59">
        <v>459006580</v>
      </c>
      <c r="G12" s="59"/>
      <c r="H12" s="60"/>
      <c r="I12" s="60">
        <v>148980458</v>
      </c>
      <c r="J12" s="59">
        <v>148980458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148980458</v>
      </c>
      <c r="X12" s="60">
        <v>229503290</v>
      </c>
      <c r="Y12" s="59">
        <v>-80522832</v>
      </c>
      <c r="Z12" s="61">
        <v>-35.09</v>
      </c>
      <c r="AA12" s="62">
        <v>459006580</v>
      </c>
    </row>
    <row r="13" spans="1:27" ht="13.5">
      <c r="A13" s="361" t="s">
        <v>207</v>
      </c>
      <c r="B13" s="136"/>
      <c r="C13" s="275">
        <f>+C14</f>
        <v>238474838</v>
      </c>
      <c r="D13" s="341">
        <f aca="true" t="shared" si="4" ref="D13:AA13">+D14</f>
        <v>0</v>
      </c>
      <c r="E13" s="275">
        <f t="shared" si="4"/>
        <v>267655540</v>
      </c>
      <c r="F13" s="342">
        <f t="shared" si="4"/>
        <v>267655540</v>
      </c>
      <c r="G13" s="342">
        <f t="shared" si="4"/>
        <v>0</v>
      </c>
      <c r="H13" s="275">
        <f t="shared" si="4"/>
        <v>0</v>
      </c>
      <c r="I13" s="275">
        <f t="shared" si="4"/>
        <v>47458681</v>
      </c>
      <c r="J13" s="342">
        <f t="shared" si="4"/>
        <v>47458681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47458681</v>
      </c>
      <c r="X13" s="275">
        <f t="shared" si="4"/>
        <v>133827770</v>
      </c>
      <c r="Y13" s="342">
        <f t="shared" si="4"/>
        <v>-86369089</v>
      </c>
      <c r="Z13" s="335">
        <f>+IF(X13&lt;&gt;0,+(Y13/X13)*100,0)</f>
        <v>-64.53749397453159</v>
      </c>
      <c r="AA13" s="273">
        <f t="shared" si="4"/>
        <v>267655540</v>
      </c>
    </row>
    <row r="14" spans="1:27" ht="13.5">
      <c r="A14" s="291" t="s">
        <v>232</v>
      </c>
      <c r="B14" s="136"/>
      <c r="C14" s="60">
        <v>238474838</v>
      </c>
      <c r="D14" s="340"/>
      <c r="E14" s="60">
        <v>267655540</v>
      </c>
      <c r="F14" s="59">
        <v>267655540</v>
      </c>
      <c r="G14" s="59"/>
      <c r="H14" s="60"/>
      <c r="I14" s="60">
        <v>47458681</v>
      </c>
      <c r="J14" s="59">
        <v>47458681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47458681</v>
      </c>
      <c r="X14" s="60">
        <v>133827770</v>
      </c>
      <c r="Y14" s="59">
        <v>-86369089</v>
      </c>
      <c r="Z14" s="61">
        <v>-64.54</v>
      </c>
      <c r="AA14" s="62">
        <v>267655540</v>
      </c>
    </row>
    <row r="15" spans="1:27" ht="13.5">
      <c r="A15" s="361" t="s">
        <v>208</v>
      </c>
      <c r="B15" s="136"/>
      <c r="C15" s="60">
        <f aca="true" t="shared" si="5" ref="C15:Y15">SUM(C16:C20)</f>
        <v>63855272</v>
      </c>
      <c r="D15" s="340">
        <f t="shared" si="5"/>
        <v>0</v>
      </c>
      <c r="E15" s="60">
        <f t="shared" si="5"/>
        <v>7533000</v>
      </c>
      <c r="F15" s="59">
        <f t="shared" si="5"/>
        <v>7533000</v>
      </c>
      <c r="G15" s="59">
        <f t="shared" si="5"/>
        <v>0</v>
      </c>
      <c r="H15" s="60">
        <f t="shared" si="5"/>
        <v>0</v>
      </c>
      <c r="I15" s="60">
        <f t="shared" si="5"/>
        <v>14500628</v>
      </c>
      <c r="J15" s="59">
        <f t="shared" si="5"/>
        <v>14500628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14500628</v>
      </c>
      <c r="X15" s="60">
        <f t="shared" si="5"/>
        <v>3766500</v>
      </c>
      <c r="Y15" s="59">
        <f t="shared" si="5"/>
        <v>10734128</v>
      </c>
      <c r="Z15" s="61">
        <f>+IF(X15&lt;&gt;0,+(Y15/X15)*100,0)</f>
        <v>284.9894597106067</v>
      </c>
      <c r="AA15" s="62">
        <f>SUM(AA16:AA20)</f>
        <v>7533000</v>
      </c>
    </row>
    <row r="16" spans="1:27" ht="13.5">
      <c r="A16" s="291" t="s">
        <v>233</v>
      </c>
      <c r="B16" s="300"/>
      <c r="C16" s="60">
        <v>63855272</v>
      </c>
      <c r="D16" s="340"/>
      <c r="E16" s="60">
        <v>7533000</v>
      </c>
      <c r="F16" s="59">
        <v>7533000</v>
      </c>
      <c r="G16" s="59"/>
      <c r="H16" s="60"/>
      <c r="I16" s="60">
        <v>14500628</v>
      </c>
      <c r="J16" s="59">
        <v>14500628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14500628</v>
      </c>
      <c r="X16" s="60">
        <v>3766500</v>
      </c>
      <c r="Y16" s="59">
        <v>10734128</v>
      </c>
      <c r="Z16" s="61">
        <v>284.99</v>
      </c>
      <c r="AA16" s="62">
        <v>7533000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52036980</v>
      </c>
      <c r="D22" s="344">
        <f t="shared" si="6"/>
        <v>0</v>
      </c>
      <c r="E22" s="343">
        <f t="shared" si="6"/>
        <v>137477880</v>
      </c>
      <c r="F22" s="345">
        <f t="shared" si="6"/>
        <v>137477880</v>
      </c>
      <c r="G22" s="345">
        <f t="shared" si="6"/>
        <v>0</v>
      </c>
      <c r="H22" s="343">
        <f t="shared" si="6"/>
        <v>0</v>
      </c>
      <c r="I22" s="343">
        <f t="shared" si="6"/>
        <v>12581906</v>
      </c>
      <c r="J22" s="345">
        <f t="shared" si="6"/>
        <v>12581906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12581906</v>
      </c>
      <c r="X22" s="343">
        <f t="shared" si="6"/>
        <v>68738940</v>
      </c>
      <c r="Y22" s="345">
        <f t="shared" si="6"/>
        <v>-56157034</v>
      </c>
      <c r="Z22" s="336">
        <f>+IF(X22&lt;&gt;0,+(Y22/X22)*100,0)</f>
        <v>-81.69610122006536</v>
      </c>
      <c r="AA22" s="350">
        <f>SUM(AA23:AA32)</f>
        <v>137477880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36156186</v>
      </c>
      <c r="D24" s="340"/>
      <c r="E24" s="60"/>
      <c r="F24" s="59"/>
      <c r="G24" s="59"/>
      <c r="H24" s="60"/>
      <c r="I24" s="60">
        <v>9595410</v>
      </c>
      <c r="J24" s="59">
        <v>9595410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9595410</v>
      </c>
      <c r="X24" s="60"/>
      <c r="Y24" s="59">
        <v>9595410</v>
      </c>
      <c r="Z24" s="61"/>
      <c r="AA24" s="62"/>
    </row>
    <row r="25" spans="1:27" ht="13.5">
      <c r="A25" s="361" t="s">
        <v>238</v>
      </c>
      <c r="B25" s="142"/>
      <c r="C25" s="60">
        <v>5064486</v>
      </c>
      <c r="D25" s="340"/>
      <c r="E25" s="60">
        <v>2512540</v>
      </c>
      <c r="F25" s="59">
        <v>2512540</v>
      </c>
      <c r="G25" s="59"/>
      <c r="H25" s="60"/>
      <c r="I25" s="60">
        <v>1032081</v>
      </c>
      <c r="J25" s="59">
        <v>1032081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1032081</v>
      </c>
      <c r="X25" s="60">
        <v>1256270</v>
      </c>
      <c r="Y25" s="59">
        <v>-224189</v>
      </c>
      <c r="Z25" s="61">
        <v>-17.85</v>
      </c>
      <c r="AA25" s="62">
        <v>2512540</v>
      </c>
    </row>
    <row r="26" spans="1:27" ht="13.5">
      <c r="A26" s="361" t="s">
        <v>239</v>
      </c>
      <c r="B26" s="302"/>
      <c r="C26" s="362">
        <v>3542922</v>
      </c>
      <c r="D26" s="363"/>
      <c r="E26" s="362">
        <v>689000</v>
      </c>
      <c r="F26" s="364">
        <v>689000</v>
      </c>
      <c r="G26" s="364"/>
      <c r="H26" s="362"/>
      <c r="I26" s="362">
        <v>864486</v>
      </c>
      <c r="J26" s="364">
        <v>864486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864486</v>
      </c>
      <c r="X26" s="362">
        <v>344500</v>
      </c>
      <c r="Y26" s="364">
        <v>519986</v>
      </c>
      <c r="Z26" s="365">
        <v>150.94</v>
      </c>
      <c r="AA26" s="366">
        <v>689000</v>
      </c>
    </row>
    <row r="27" spans="1:27" ht="13.5">
      <c r="A27" s="361" t="s">
        <v>240</v>
      </c>
      <c r="B27" s="147"/>
      <c r="C27" s="60"/>
      <c r="D27" s="340"/>
      <c r="E27" s="60">
        <v>5855660</v>
      </c>
      <c r="F27" s="59">
        <v>5855660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2927830</v>
      </c>
      <c r="Y27" s="59">
        <v>-2927830</v>
      </c>
      <c r="Z27" s="61">
        <v>-100</v>
      </c>
      <c r="AA27" s="62">
        <v>5855660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4528214</v>
      </c>
      <c r="D30" s="340"/>
      <c r="E30" s="60">
        <v>3382690</v>
      </c>
      <c r="F30" s="59">
        <v>3382690</v>
      </c>
      <c r="G30" s="59"/>
      <c r="H30" s="60"/>
      <c r="I30" s="60">
        <v>758527</v>
      </c>
      <c r="J30" s="59">
        <v>758527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758527</v>
      </c>
      <c r="X30" s="60">
        <v>1691345</v>
      </c>
      <c r="Y30" s="59">
        <v>-932818</v>
      </c>
      <c r="Z30" s="61">
        <v>-55.15</v>
      </c>
      <c r="AA30" s="62">
        <v>3382690</v>
      </c>
    </row>
    <row r="31" spans="1:27" ht="13.5">
      <c r="A31" s="361" t="s">
        <v>244</v>
      </c>
      <c r="B31" s="300"/>
      <c r="C31" s="60">
        <v>2745172</v>
      </c>
      <c r="D31" s="340"/>
      <c r="E31" s="60">
        <v>4426460</v>
      </c>
      <c r="F31" s="59">
        <v>4426460</v>
      </c>
      <c r="G31" s="59"/>
      <c r="H31" s="60"/>
      <c r="I31" s="60">
        <v>331402</v>
      </c>
      <c r="J31" s="59">
        <v>331402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331402</v>
      </c>
      <c r="X31" s="60">
        <v>2213230</v>
      </c>
      <c r="Y31" s="59">
        <v>-1881828</v>
      </c>
      <c r="Z31" s="61">
        <v>-85.03</v>
      </c>
      <c r="AA31" s="62">
        <v>4426460</v>
      </c>
    </row>
    <row r="32" spans="1:27" ht="13.5">
      <c r="A32" s="361" t="s">
        <v>93</v>
      </c>
      <c r="B32" s="136"/>
      <c r="C32" s="60"/>
      <c r="D32" s="340"/>
      <c r="E32" s="60">
        <v>120611530</v>
      </c>
      <c r="F32" s="59">
        <v>120611530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60305765</v>
      </c>
      <c r="Y32" s="59">
        <v>-60305765</v>
      </c>
      <c r="Z32" s="61">
        <v>-100</v>
      </c>
      <c r="AA32" s="62">
        <v>120611530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310818609</v>
      </c>
      <c r="D40" s="344">
        <f t="shared" si="9"/>
        <v>0</v>
      </c>
      <c r="E40" s="343">
        <f t="shared" si="9"/>
        <v>812660345</v>
      </c>
      <c r="F40" s="345">
        <f t="shared" si="9"/>
        <v>812660345</v>
      </c>
      <c r="G40" s="345">
        <f t="shared" si="9"/>
        <v>0</v>
      </c>
      <c r="H40" s="343">
        <f t="shared" si="9"/>
        <v>0</v>
      </c>
      <c r="I40" s="343">
        <f t="shared" si="9"/>
        <v>75352264</v>
      </c>
      <c r="J40" s="345">
        <f t="shared" si="9"/>
        <v>75352264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75352264</v>
      </c>
      <c r="X40" s="343">
        <f t="shared" si="9"/>
        <v>406330173</v>
      </c>
      <c r="Y40" s="345">
        <f t="shared" si="9"/>
        <v>-330977909</v>
      </c>
      <c r="Z40" s="336">
        <f>+IF(X40&lt;&gt;0,+(Y40/X40)*100,0)</f>
        <v>-81.45541015483485</v>
      </c>
      <c r="AA40" s="350">
        <f>SUM(AA41:AA49)</f>
        <v>812660345</v>
      </c>
    </row>
    <row r="41" spans="1:27" ht="13.5">
      <c r="A41" s="361" t="s">
        <v>247</v>
      </c>
      <c r="B41" s="142"/>
      <c r="C41" s="362">
        <v>107833350</v>
      </c>
      <c r="D41" s="363"/>
      <c r="E41" s="362"/>
      <c r="F41" s="364"/>
      <c r="G41" s="364"/>
      <c r="H41" s="362"/>
      <c r="I41" s="362">
        <v>33722487</v>
      </c>
      <c r="J41" s="364">
        <v>33722487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33722487</v>
      </c>
      <c r="X41" s="362"/>
      <c r="Y41" s="364">
        <v>33722487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4</v>
      </c>
      <c r="D42" s="368">
        <f t="shared" si="10"/>
        <v>0</v>
      </c>
      <c r="E42" s="54">
        <f t="shared" si="10"/>
        <v>49731000</v>
      </c>
      <c r="F42" s="53">
        <f t="shared" si="10"/>
        <v>49731000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24865500</v>
      </c>
      <c r="Y42" s="53">
        <f t="shared" si="10"/>
        <v>-24865500</v>
      </c>
      <c r="Z42" s="94">
        <f>+IF(X42&lt;&gt;0,+(Y42/X42)*100,0)</f>
        <v>-100</v>
      </c>
      <c r="AA42" s="95">
        <f>+AA62</f>
        <v>49731000</v>
      </c>
    </row>
    <row r="43" spans="1:27" ht="13.5">
      <c r="A43" s="361" t="s">
        <v>249</v>
      </c>
      <c r="B43" s="136"/>
      <c r="C43" s="275"/>
      <c r="D43" s="369"/>
      <c r="E43" s="305">
        <v>-824000</v>
      </c>
      <c r="F43" s="370">
        <v>-824000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-412000</v>
      </c>
      <c r="Y43" s="370">
        <v>412000</v>
      </c>
      <c r="Z43" s="371">
        <v>-100</v>
      </c>
      <c r="AA43" s="303">
        <v>-824000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5586560</v>
      </c>
      <c r="D46" s="368"/>
      <c r="E46" s="54"/>
      <c r="F46" s="53"/>
      <c r="G46" s="53"/>
      <c r="H46" s="54"/>
      <c r="I46" s="54">
        <v>1407281</v>
      </c>
      <c r="J46" s="53">
        <v>1407281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1407281</v>
      </c>
      <c r="X46" s="54"/>
      <c r="Y46" s="53">
        <v>1407281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20720</v>
      </c>
      <c r="D48" s="368"/>
      <c r="E48" s="54">
        <v>4792440</v>
      </c>
      <c r="F48" s="53">
        <v>4792440</v>
      </c>
      <c r="G48" s="53"/>
      <c r="H48" s="54"/>
      <c r="I48" s="54">
        <v>20461141</v>
      </c>
      <c r="J48" s="53">
        <v>20461141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20461141</v>
      </c>
      <c r="X48" s="54">
        <v>2396220</v>
      </c>
      <c r="Y48" s="53">
        <v>18064921</v>
      </c>
      <c r="Z48" s="94">
        <v>753.89</v>
      </c>
      <c r="AA48" s="95">
        <v>4792440</v>
      </c>
    </row>
    <row r="49" spans="1:27" ht="13.5">
      <c r="A49" s="361" t="s">
        <v>93</v>
      </c>
      <c r="B49" s="136"/>
      <c r="C49" s="54">
        <v>197377975</v>
      </c>
      <c r="D49" s="368"/>
      <c r="E49" s="54">
        <v>758960905</v>
      </c>
      <c r="F49" s="53">
        <v>758960905</v>
      </c>
      <c r="G49" s="53"/>
      <c r="H49" s="54"/>
      <c r="I49" s="54">
        <v>19761355</v>
      </c>
      <c r="J49" s="53">
        <v>19761355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19761355</v>
      </c>
      <c r="X49" s="54">
        <v>379480453</v>
      </c>
      <c r="Y49" s="53">
        <v>-359719098</v>
      </c>
      <c r="Z49" s="94">
        <v>-94.79</v>
      </c>
      <c r="AA49" s="95">
        <v>758960905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32851668</v>
      </c>
      <c r="D57" s="344">
        <f aca="true" t="shared" si="13" ref="D57:AA57">+D58</f>
        <v>0</v>
      </c>
      <c r="E57" s="343">
        <f t="shared" si="13"/>
        <v>9391310</v>
      </c>
      <c r="F57" s="345">
        <f t="shared" si="13"/>
        <v>9391310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4695655</v>
      </c>
      <c r="Y57" s="345">
        <f t="shared" si="13"/>
        <v>-4695655</v>
      </c>
      <c r="Z57" s="336">
        <f>+IF(X57&lt;&gt;0,+(Y57/X57)*100,0)</f>
        <v>-100</v>
      </c>
      <c r="AA57" s="350">
        <f t="shared" si="13"/>
        <v>9391310</v>
      </c>
    </row>
    <row r="58" spans="1:27" ht="13.5">
      <c r="A58" s="361" t="s">
        <v>216</v>
      </c>
      <c r="B58" s="136"/>
      <c r="C58" s="60">
        <v>32851668</v>
      </c>
      <c r="D58" s="340"/>
      <c r="E58" s="60">
        <v>9391310</v>
      </c>
      <c r="F58" s="59">
        <v>9391310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4695655</v>
      </c>
      <c r="Y58" s="59">
        <v>-4695655</v>
      </c>
      <c r="Z58" s="61">
        <v>-100</v>
      </c>
      <c r="AA58" s="62">
        <v>9391310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2311701462</v>
      </c>
      <c r="D60" s="346">
        <f t="shared" si="14"/>
        <v>0</v>
      </c>
      <c r="E60" s="219">
        <f t="shared" si="14"/>
        <v>2840845035</v>
      </c>
      <c r="F60" s="264">
        <f t="shared" si="14"/>
        <v>2840845035</v>
      </c>
      <c r="G60" s="264">
        <f t="shared" si="14"/>
        <v>0</v>
      </c>
      <c r="H60" s="219">
        <f t="shared" si="14"/>
        <v>0</v>
      </c>
      <c r="I60" s="219">
        <f t="shared" si="14"/>
        <v>503262864</v>
      </c>
      <c r="J60" s="264">
        <f t="shared" si="14"/>
        <v>503262864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503262864</v>
      </c>
      <c r="X60" s="219">
        <f t="shared" si="14"/>
        <v>1420422518</v>
      </c>
      <c r="Y60" s="264">
        <f t="shared" si="14"/>
        <v>-917159654</v>
      </c>
      <c r="Z60" s="337">
        <f>+IF(X60&lt;&gt;0,+(Y60/X60)*100,0)</f>
        <v>-64.56949551119409</v>
      </c>
      <c r="AA60" s="232">
        <f>+AA57+AA54+AA51+AA40+AA37+AA34+AA22+AA5</f>
        <v>2840845035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4</v>
      </c>
      <c r="D62" s="348">
        <f t="shared" si="15"/>
        <v>0</v>
      </c>
      <c r="E62" s="347">
        <f t="shared" si="15"/>
        <v>49731000</v>
      </c>
      <c r="F62" s="349">
        <f t="shared" si="15"/>
        <v>49731000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24865500</v>
      </c>
      <c r="Y62" s="349">
        <f t="shared" si="15"/>
        <v>-24865500</v>
      </c>
      <c r="Z62" s="338">
        <f>+IF(X62&lt;&gt;0,+(Y62/X62)*100,0)</f>
        <v>-100</v>
      </c>
      <c r="AA62" s="351">
        <f>SUM(AA63:AA66)</f>
        <v>49731000</v>
      </c>
    </row>
    <row r="63" spans="1:27" ht="13.5">
      <c r="A63" s="361" t="s">
        <v>258</v>
      </c>
      <c r="B63" s="136"/>
      <c r="C63" s="60"/>
      <c r="D63" s="340"/>
      <c r="E63" s="60">
        <v>49731000</v>
      </c>
      <c r="F63" s="59">
        <v>49731000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24865500</v>
      </c>
      <c r="Y63" s="59">
        <v>-24865500</v>
      </c>
      <c r="Z63" s="61">
        <v>-100</v>
      </c>
      <c r="AA63" s="62">
        <v>49731000</v>
      </c>
    </row>
    <row r="64" spans="1:27" ht="13.5">
      <c r="A64" s="361" t="s">
        <v>259</v>
      </c>
      <c r="B64" s="136"/>
      <c r="C64" s="60">
        <v>4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8201217875</v>
      </c>
      <c r="D5" s="153">
        <f>SUM(D6:D8)</f>
        <v>0</v>
      </c>
      <c r="E5" s="154">
        <f t="shared" si="0"/>
        <v>8644198520</v>
      </c>
      <c r="F5" s="100">
        <f t="shared" si="0"/>
        <v>8644198520</v>
      </c>
      <c r="G5" s="100">
        <f t="shared" si="0"/>
        <v>1243714658</v>
      </c>
      <c r="H5" s="100">
        <f t="shared" si="0"/>
        <v>1062245544</v>
      </c>
      <c r="I5" s="100">
        <f t="shared" si="0"/>
        <v>367357786</v>
      </c>
      <c r="J5" s="100">
        <f t="shared" si="0"/>
        <v>2673317988</v>
      </c>
      <c r="K5" s="100">
        <f t="shared" si="0"/>
        <v>463831403</v>
      </c>
      <c r="L5" s="100">
        <f t="shared" si="0"/>
        <v>461509976</v>
      </c>
      <c r="M5" s="100">
        <f t="shared" si="0"/>
        <v>902587181</v>
      </c>
      <c r="N5" s="100">
        <f t="shared" si="0"/>
        <v>1827928560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4501246548</v>
      </c>
      <c r="X5" s="100">
        <f t="shared" si="0"/>
        <v>4322099260</v>
      </c>
      <c r="Y5" s="100">
        <f t="shared" si="0"/>
        <v>179147288</v>
      </c>
      <c r="Z5" s="137">
        <f>+IF(X5&lt;&gt;0,+(Y5/X5)*100,0)</f>
        <v>4.144913784326184</v>
      </c>
      <c r="AA5" s="153">
        <f>SUM(AA6:AA8)</f>
        <v>8644198520</v>
      </c>
    </row>
    <row r="6" spans="1:27" ht="13.5">
      <c r="A6" s="138" t="s">
        <v>75</v>
      </c>
      <c r="B6" s="136"/>
      <c r="C6" s="155">
        <v>1338475</v>
      </c>
      <c r="D6" s="155"/>
      <c r="E6" s="156">
        <v>12363780</v>
      </c>
      <c r="F6" s="60">
        <v>12363780</v>
      </c>
      <c r="G6" s="60">
        <v>139726</v>
      </c>
      <c r="H6" s="60">
        <v>95494</v>
      </c>
      <c r="I6" s="60">
        <v>171275</v>
      </c>
      <c r="J6" s="60">
        <v>406495</v>
      </c>
      <c r="K6" s="60">
        <v>36230</v>
      </c>
      <c r="L6" s="60">
        <v>25583</v>
      </c>
      <c r="M6" s="60">
        <v>67473</v>
      </c>
      <c r="N6" s="60">
        <v>129286</v>
      </c>
      <c r="O6" s="60"/>
      <c r="P6" s="60"/>
      <c r="Q6" s="60"/>
      <c r="R6" s="60"/>
      <c r="S6" s="60"/>
      <c r="T6" s="60"/>
      <c r="U6" s="60"/>
      <c r="V6" s="60"/>
      <c r="W6" s="60">
        <v>535781</v>
      </c>
      <c r="X6" s="60">
        <v>6181890</v>
      </c>
      <c r="Y6" s="60">
        <v>-5646109</v>
      </c>
      <c r="Z6" s="140">
        <v>-91.33</v>
      </c>
      <c r="AA6" s="155">
        <v>12363780</v>
      </c>
    </row>
    <row r="7" spans="1:27" ht="13.5">
      <c r="A7" s="138" t="s">
        <v>76</v>
      </c>
      <c r="B7" s="136"/>
      <c r="C7" s="157">
        <v>7962208848</v>
      </c>
      <c r="D7" s="157"/>
      <c r="E7" s="158">
        <v>8388280070</v>
      </c>
      <c r="F7" s="159">
        <v>8388280070</v>
      </c>
      <c r="G7" s="159">
        <v>1227979946</v>
      </c>
      <c r="H7" s="159">
        <v>1047894661</v>
      </c>
      <c r="I7" s="159">
        <v>351263898</v>
      </c>
      <c r="J7" s="159">
        <v>2627138505</v>
      </c>
      <c r="K7" s="159">
        <v>448135594</v>
      </c>
      <c r="L7" s="159">
        <v>449763110</v>
      </c>
      <c r="M7" s="159">
        <v>876576009</v>
      </c>
      <c r="N7" s="159">
        <v>1774474713</v>
      </c>
      <c r="O7" s="159"/>
      <c r="P7" s="159"/>
      <c r="Q7" s="159"/>
      <c r="R7" s="159"/>
      <c r="S7" s="159"/>
      <c r="T7" s="159"/>
      <c r="U7" s="159"/>
      <c r="V7" s="159"/>
      <c r="W7" s="159">
        <v>4401613218</v>
      </c>
      <c r="X7" s="159">
        <v>4194140035</v>
      </c>
      <c r="Y7" s="159">
        <v>207473183</v>
      </c>
      <c r="Z7" s="141">
        <v>4.95</v>
      </c>
      <c r="AA7" s="157">
        <v>8388280070</v>
      </c>
    </row>
    <row r="8" spans="1:27" ht="13.5">
      <c r="A8" s="138" t="s">
        <v>77</v>
      </c>
      <c r="B8" s="136"/>
      <c r="C8" s="155">
        <v>237670552</v>
      </c>
      <c r="D8" s="155"/>
      <c r="E8" s="156">
        <v>243554670</v>
      </c>
      <c r="F8" s="60">
        <v>243554670</v>
      </c>
      <c r="G8" s="60">
        <v>15594986</v>
      </c>
      <c r="H8" s="60">
        <v>14255389</v>
      </c>
      <c r="I8" s="60">
        <v>15922613</v>
      </c>
      <c r="J8" s="60">
        <v>45772988</v>
      </c>
      <c r="K8" s="60">
        <v>15659579</v>
      </c>
      <c r="L8" s="60">
        <v>11721283</v>
      </c>
      <c r="M8" s="60">
        <v>25943699</v>
      </c>
      <c r="N8" s="60">
        <v>53324561</v>
      </c>
      <c r="O8" s="60"/>
      <c r="P8" s="60"/>
      <c r="Q8" s="60"/>
      <c r="R8" s="60"/>
      <c r="S8" s="60"/>
      <c r="T8" s="60"/>
      <c r="U8" s="60"/>
      <c r="V8" s="60"/>
      <c r="W8" s="60">
        <v>99097549</v>
      </c>
      <c r="X8" s="60">
        <v>121777335</v>
      </c>
      <c r="Y8" s="60">
        <v>-22679786</v>
      </c>
      <c r="Z8" s="140">
        <v>-18.62</v>
      </c>
      <c r="AA8" s="155">
        <v>243554670</v>
      </c>
    </row>
    <row r="9" spans="1:27" ht="13.5">
      <c r="A9" s="135" t="s">
        <v>78</v>
      </c>
      <c r="B9" s="136"/>
      <c r="C9" s="153">
        <f aca="true" t="shared" si="1" ref="C9:Y9">SUM(C10:C14)</f>
        <v>639096578</v>
      </c>
      <c r="D9" s="153">
        <f>SUM(D10:D14)</f>
        <v>0</v>
      </c>
      <c r="E9" s="154">
        <f t="shared" si="1"/>
        <v>1510985210</v>
      </c>
      <c r="F9" s="100">
        <f t="shared" si="1"/>
        <v>1510985210</v>
      </c>
      <c r="G9" s="100">
        <f t="shared" si="1"/>
        <v>24619307</v>
      </c>
      <c r="H9" s="100">
        <f t="shared" si="1"/>
        <v>-14514682</v>
      </c>
      <c r="I9" s="100">
        <f t="shared" si="1"/>
        <v>15791221</v>
      </c>
      <c r="J9" s="100">
        <f t="shared" si="1"/>
        <v>25895846</v>
      </c>
      <c r="K9" s="100">
        <f t="shared" si="1"/>
        <v>111352160</v>
      </c>
      <c r="L9" s="100">
        <f t="shared" si="1"/>
        <v>53239183</v>
      </c>
      <c r="M9" s="100">
        <f t="shared" si="1"/>
        <v>35672908</v>
      </c>
      <c r="N9" s="100">
        <f t="shared" si="1"/>
        <v>200264251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226160097</v>
      </c>
      <c r="X9" s="100">
        <f t="shared" si="1"/>
        <v>755492605</v>
      </c>
      <c r="Y9" s="100">
        <f t="shared" si="1"/>
        <v>-529332508</v>
      </c>
      <c r="Z9" s="137">
        <f>+IF(X9&lt;&gt;0,+(Y9/X9)*100,0)</f>
        <v>-70.06455185620248</v>
      </c>
      <c r="AA9" s="153">
        <f>SUM(AA10:AA14)</f>
        <v>1510985210</v>
      </c>
    </row>
    <row r="10" spans="1:27" ht="13.5">
      <c r="A10" s="138" t="s">
        <v>79</v>
      </c>
      <c r="B10" s="136"/>
      <c r="C10" s="155">
        <v>55456729</v>
      </c>
      <c r="D10" s="155"/>
      <c r="E10" s="156">
        <v>205193120</v>
      </c>
      <c r="F10" s="60">
        <v>205193120</v>
      </c>
      <c r="G10" s="60">
        <v>2619394</v>
      </c>
      <c r="H10" s="60">
        <v>1716432</v>
      </c>
      <c r="I10" s="60">
        <v>3131092</v>
      </c>
      <c r="J10" s="60">
        <v>7466918</v>
      </c>
      <c r="K10" s="60">
        <v>4322404</v>
      </c>
      <c r="L10" s="60">
        <v>4781293</v>
      </c>
      <c r="M10" s="60">
        <v>1887167</v>
      </c>
      <c r="N10" s="60">
        <v>10990864</v>
      </c>
      <c r="O10" s="60"/>
      <c r="P10" s="60"/>
      <c r="Q10" s="60"/>
      <c r="R10" s="60"/>
      <c r="S10" s="60"/>
      <c r="T10" s="60"/>
      <c r="U10" s="60"/>
      <c r="V10" s="60"/>
      <c r="W10" s="60">
        <v>18457782</v>
      </c>
      <c r="X10" s="60">
        <v>102596560</v>
      </c>
      <c r="Y10" s="60">
        <v>-84138778</v>
      </c>
      <c r="Z10" s="140">
        <v>-82.01</v>
      </c>
      <c r="AA10" s="155">
        <v>205193120</v>
      </c>
    </row>
    <row r="11" spans="1:27" ht="13.5">
      <c r="A11" s="138" t="s">
        <v>80</v>
      </c>
      <c r="B11" s="136"/>
      <c r="C11" s="155">
        <v>98400198</v>
      </c>
      <c r="D11" s="155"/>
      <c r="E11" s="156">
        <v>62394430</v>
      </c>
      <c r="F11" s="60">
        <v>62394430</v>
      </c>
      <c r="G11" s="60">
        <v>11255734</v>
      </c>
      <c r="H11" s="60">
        <v>-4752655</v>
      </c>
      <c r="I11" s="60">
        <v>11772591</v>
      </c>
      <c r="J11" s="60">
        <v>18275670</v>
      </c>
      <c r="K11" s="60">
        <v>9037021</v>
      </c>
      <c r="L11" s="60">
        <v>9329667</v>
      </c>
      <c r="M11" s="60">
        <v>3633051</v>
      </c>
      <c r="N11" s="60">
        <v>21999739</v>
      </c>
      <c r="O11" s="60"/>
      <c r="P11" s="60"/>
      <c r="Q11" s="60"/>
      <c r="R11" s="60"/>
      <c r="S11" s="60"/>
      <c r="T11" s="60"/>
      <c r="U11" s="60"/>
      <c r="V11" s="60"/>
      <c r="W11" s="60">
        <v>40275409</v>
      </c>
      <c r="X11" s="60">
        <v>31197215</v>
      </c>
      <c r="Y11" s="60">
        <v>9078194</v>
      </c>
      <c r="Z11" s="140">
        <v>29.1</v>
      </c>
      <c r="AA11" s="155">
        <v>62394430</v>
      </c>
    </row>
    <row r="12" spans="1:27" ht="13.5">
      <c r="A12" s="138" t="s">
        <v>81</v>
      </c>
      <c r="B12" s="136"/>
      <c r="C12" s="155">
        <v>125036705</v>
      </c>
      <c r="D12" s="155"/>
      <c r="E12" s="156">
        <v>116751830</v>
      </c>
      <c r="F12" s="60">
        <v>116751830</v>
      </c>
      <c r="G12" s="60">
        <v>7046855</v>
      </c>
      <c r="H12" s="60">
        <v>-26599918</v>
      </c>
      <c r="I12" s="60">
        <v>-24300113</v>
      </c>
      <c r="J12" s="60">
        <v>-43853176</v>
      </c>
      <c r="K12" s="60">
        <v>69086445</v>
      </c>
      <c r="L12" s="60">
        <v>8317732</v>
      </c>
      <c r="M12" s="60">
        <v>3222387</v>
      </c>
      <c r="N12" s="60">
        <v>80626564</v>
      </c>
      <c r="O12" s="60"/>
      <c r="P12" s="60"/>
      <c r="Q12" s="60"/>
      <c r="R12" s="60"/>
      <c r="S12" s="60"/>
      <c r="T12" s="60"/>
      <c r="U12" s="60"/>
      <c r="V12" s="60"/>
      <c r="W12" s="60">
        <v>36773388</v>
      </c>
      <c r="X12" s="60">
        <v>58375915</v>
      </c>
      <c r="Y12" s="60">
        <v>-21602527</v>
      </c>
      <c r="Z12" s="140">
        <v>-37.01</v>
      </c>
      <c r="AA12" s="155">
        <v>116751830</v>
      </c>
    </row>
    <row r="13" spans="1:27" ht="13.5">
      <c r="A13" s="138" t="s">
        <v>82</v>
      </c>
      <c r="B13" s="136"/>
      <c r="C13" s="155">
        <v>286830904</v>
      </c>
      <c r="D13" s="155"/>
      <c r="E13" s="156">
        <v>1052799420</v>
      </c>
      <c r="F13" s="60">
        <v>1052799420</v>
      </c>
      <c r="G13" s="60">
        <v>3704328</v>
      </c>
      <c r="H13" s="60">
        <v>15120991</v>
      </c>
      <c r="I13" s="60">
        <v>25187651</v>
      </c>
      <c r="J13" s="60">
        <v>44012970</v>
      </c>
      <c r="K13" s="60">
        <v>28906290</v>
      </c>
      <c r="L13" s="60">
        <v>30806091</v>
      </c>
      <c r="M13" s="60">
        <v>26930303</v>
      </c>
      <c r="N13" s="60">
        <v>86642684</v>
      </c>
      <c r="O13" s="60"/>
      <c r="P13" s="60"/>
      <c r="Q13" s="60"/>
      <c r="R13" s="60"/>
      <c r="S13" s="60"/>
      <c r="T13" s="60"/>
      <c r="U13" s="60"/>
      <c r="V13" s="60"/>
      <c r="W13" s="60">
        <v>130655654</v>
      </c>
      <c r="X13" s="60">
        <v>526399710</v>
      </c>
      <c r="Y13" s="60">
        <v>-395744056</v>
      </c>
      <c r="Z13" s="140">
        <v>-75.18</v>
      </c>
      <c r="AA13" s="155">
        <v>1052799420</v>
      </c>
    </row>
    <row r="14" spans="1:27" ht="13.5">
      <c r="A14" s="138" t="s">
        <v>83</v>
      </c>
      <c r="B14" s="136"/>
      <c r="C14" s="157">
        <v>73372042</v>
      </c>
      <c r="D14" s="157"/>
      <c r="E14" s="158">
        <v>73846410</v>
      </c>
      <c r="F14" s="159">
        <v>73846410</v>
      </c>
      <c r="G14" s="159">
        <v>-7004</v>
      </c>
      <c r="H14" s="159">
        <v>468</v>
      </c>
      <c r="I14" s="159"/>
      <c r="J14" s="159">
        <v>-6536</v>
      </c>
      <c r="K14" s="159"/>
      <c r="L14" s="159">
        <v>4400</v>
      </c>
      <c r="M14" s="159"/>
      <c r="N14" s="159">
        <v>4400</v>
      </c>
      <c r="O14" s="159"/>
      <c r="P14" s="159"/>
      <c r="Q14" s="159"/>
      <c r="R14" s="159"/>
      <c r="S14" s="159"/>
      <c r="T14" s="159"/>
      <c r="U14" s="159"/>
      <c r="V14" s="159"/>
      <c r="W14" s="159">
        <v>-2136</v>
      </c>
      <c r="X14" s="159">
        <v>36923205</v>
      </c>
      <c r="Y14" s="159">
        <v>-36925341</v>
      </c>
      <c r="Z14" s="141">
        <v>-100.01</v>
      </c>
      <c r="AA14" s="157">
        <v>73846410</v>
      </c>
    </row>
    <row r="15" spans="1:27" ht="13.5">
      <c r="A15" s="135" t="s">
        <v>84</v>
      </c>
      <c r="B15" s="142"/>
      <c r="C15" s="153">
        <f aca="true" t="shared" si="2" ref="C15:Y15">SUM(C16:C18)</f>
        <v>1069352611</v>
      </c>
      <c r="D15" s="153">
        <f>SUM(D16:D18)</f>
        <v>0</v>
      </c>
      <c r="E15" s="154">
        <f t="shared" si="2"/>
        <v>1293402970</v>
      </c>
      <c r="F15" s="100">
        <f t="shared" si="2"/>
        <v>1293402970</v>
      </c>
      <c r="G15" s="100">
        <f t="shared" si="2"/>
        <v>42903050</v>
      </c>
      <c r="H15" s="100">
        <f t="shared" si="2"/>
        <v>35311415</v>
      </c>
      <c r="I15" s="100">
        <f t="shared" si="2"/>
        <v>58476122</v>
      </c>
      <c r="J15" s="100">
        <f t="shared" si="2"/>
        <v>136690587</v>
      </c>
      <c r="K15" s="100">
        <f t="shared" si="2"/>
        <v>67370587</v>
      </c>
      <c r="L15" s="100">
        <f t="shared" si="2"/>
        <v>72482091</v>
      </c>
      <c r="M15" s="100">
        <f t="shared" si="2"/>
        <v>808533756</v>
      </c>
      <c r="N15" s="100">
        <f t="shared" si="2"/>
        <v>948386434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1085077021</v>
      </c>
      <c r="X15" s="100">
        <f t="shared" si="2"/>
        <v>646701485</v>
      </c>
      <c r="Y15" s="100">
        <f t="shared" si="2"/>
        <v>438375536</v>
      </c>
      <c r="Z15" s="137">
        <f>+IF(X15&lt;&gt;0,+(Y15/X15)*100,0)</f>
        <v>67.78638153274072</v>
      </c>
      <c r="AA15" s="153">
        <f>SUM(AA16:AA18)</f>
        <v>1293402970</v>
      </c>
    </row>
    <row r="16" spans="1:27" ht="13.5">
      <c r="A16" s="138" t="s">
        <v>85</v>
      </c>
      <c r="B16" s="136"/>
      <c r="C16" s="155">
        <v>217398102</v>
      </c>
      <c r="D16" s="155"/>
      <c r="E16" s="156">
        <v>100796170</v>
      </c>
      <c r="F16" s="60">
        <v>100796170</v>
      </c>
      <c r="G16" s="60">
        <v>33259801</v>
      </c>
      <c r="H16" s="60">
        <v>32971365</v>
      </c>
      <c r="I16" s="60">
        <v>45641542</v>
      </c>
      <c r="J16" s="60">
        <v>111872708</v>
      </c>
      <c r="K16" s="60">
        <v>34508261</v>
      </c>
      <c r="L16" s="60">
        <v>32290240</v>
      </c>
      <c r="M16" s="60">
        <v>752071963</v>
      </c>
      <c r="N16" s="60">
        <v>818870464</v>
      </c>
      <c r="O16" s="60"/>
      <c r="P16" s="60"/>
      <c r="Q16" s="60"/>
      <c r="R16" s="60"/>
      <c r="S16" s="60"/>
      <c r="T16" s="60"/>
      <c r="U16" s="60"/>
      <c r="V16" s="60"/>
      <c r="W16" s="60">
        <v>930743172</v>
      </c>
      <c r="X16" s="60">
        <v>50398085</v>
      </c>
      <c r="Y16" s="60">
        <v>880345087</v>
      </c>
      <c r="Z16" s="140">
        <v>1746.78</v>
      </c>
      <c r="AA16" s="155">
        <v>100796170</v>
      </c>
    </row>
    <row r="17" spans="1:27" ht="13.5">
      <c r="A17" s="138" t="s">
        <v>86</v>
      </c>
      <c r="B17" s="136"/>
      <c r="C17" s="155">
        <v>849900060</v>
      </c>
      <c r="D17" s="155"/>
      <c r="E17" s="156">
        <v>1188026820</v>
      </c>
      <c r="F17" s="60">
        <v>1188026820</v>
      </c>
      <c r="G17" s="60">
        <v>9643249</v>
      </c>
      <c r="H17" s="60">
        <v>2340050</v>
      </c>
      <c r="I17" s="60">
        <v>12830087</v>
      </c>
      <c r="J17" s="60">
        <v>24813386</v>
      </c>
      <c r="K17" s="60">
        <v>32860447</v>
      </c>
      <c r="L17" s="60">
        <v>40150829</v>
      </c>
      <c r="M17" s="60">
        <v>56436706</v>
      </c>
      <c r="N17" s="60">
        <v>129447982</v>
      </c>
      <c r="O17" s="60"/>
      <c r="P17" s="60"/>
      <c r="Q17" s="60"/>
      <c r="R17" s="60"/>
      <c r="S17" s="60"/>
      <c r="T17" s="60"/>
      <c r="U17" s="60"/>
      <c r="V17" s="60"/>
      <c r="W17" s="60">
        <v>154261368</v>
      </c>
      <c r="X17" s="60">
        <v>594013410</v>
      </c>
      <c r="Y17" s="60">
        <v>-439752042</v>
      </c>
      <c r="Z17" s="140">
        <v>-74.03</v>
      </c>
      <c r="AA17" s="155">
        <v>1188026820</v>
      </c>
    </row>
    <row r="18" spans="1:27" ht="13.5">
      <c r="A18" s="138" t="s">
        <v>87</v>
      </c>
      <c r="B18" s="136"/>
      <c r="C18" s="155">
        <v>2054449</v>
      </c>
      <c r="D18" s="155"/>
      <c r="E18" s="156">
        <v>4579980</v>
      </c>
      <c r="F18" s="60">
        <v>4579980</v>
      </c>
      <c r="G18" s="60"/>
      <c r="H18" s="60"/>
      <c r="I18" s="60">
        <v>4493</v>
      </c>
      <c r="J18" s="60">
        <v>4493</v>
      </c>
      <c r="K18" s="60">
        <v>1879</v>
      </c>
      <c r="L18" s="60">
        <v>41022</v>
      </c>
      <c r="M18" s="60">
        <v>25087</v>
      </c>
      <c r="N18" s="60">
        <v>67988</v>
      </c>
      <c r="O18" s="60"/>
      <c r="P18" s="60"/>
      <c r="Q18" s="60"/>
      <c r="R18" s="60"/>
      <c r="S18" s="60"/>
      <c r="T18" s="60"/>
      <c r="U18" s="60"/>
      <c r="V18" s="60"/>
      <c r="W18" s="60">
        <v>72481</v>
      </c>
      <c r="X18" s="60">
        <v>2289990</v>
      </c>
      <c r="Y18" s="60">
        <v>-2217509</v>
      </c>
      <c r="Z18" s="140">
        <v>-96.83</v>
      </c>
      <c r="AA18" s="155">
        <v>4579980</v>
      </c>
    </row>
    <row r="19" spans="1:27" ht="13.5">
      <c r="A19" s="135" t="s">
        <v>88</v>
      </c>
      <c r="B19" s="142"/>
      <c r="C19" s="153">
        <f aca="true" t="shared" si="3" ref="C19:Y19">SUM(C20:C23)</f>
        <v>14605345473</v>
      </c>
      <c r="D19" s="153">
        <f>SUM(D20:D23)</f>
        <v>0</v>
      </c>
      <c r="E19" s="154">
        <f t="shared" si="3"/>
        <v>16516737870</v>
      </c>
      <c r="F19" s="100">
        <f t="shared" si="3"/>
        <v>16516737870</v>
      </c>
      <c r="G19" s="100">
        <f t="shared" si="3"/>
        <v>1163726762</v>
      </c>
      <c r="H19" s="100">
        <f t="shared" si="3"/>
        <v>1264639304</v>
      </c>
      <c r="I19" s="100">
        <f t="shared" si="3"/>
        <v>1961605446</v>
      </c>
      <c r="J19" s="100">
        <f t="shared" si="3"/>
        <v>4389971512</v>
      </c>
      <c r="K19" s="100">
        <f t="shared" si="3"/>
        <v>1184466253</v>
      </c>
      <c r="L19" s="100">
        <f t="shared" si="3"/>
        <v>1263556816</v>
      </c>
      <c r="M19" s="100">
        <f t="shared" si="3"/>
        <v>1814955911</v>
      </c>
      <c r="N19" s="100">
        <f t="shared" si="3"/>
        <v>4262978980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8652950492</v>
      </c>
      <c r="X19" s="100">
        <f t="shared" si="3"/>
        <v>8258368935</v>
      </c>
      <c r="Y19" s="100">
        <f t="shared" si="3"/>
        <v>394581557</v>
      </c>
      <c r="Z19" s="137">
        <f>+IF(X19&lt;&gt;0,+(Y19/X19)*100,0)</f>
        <v>4.777959910796841</v>
      </c>
      <c r="AA19" s="153">
        <f>SUM(AA20:AA23)</f>
        <v>16516737870</v>
      </c>
    </row>
    <row r="20" spans="1:27" ht="13.5">
      <c r="A20" s="138" t="s">
        <v>89</v>
      </c>
      <c r="B20" s="136"/>
      <c r="C20" s="155">
        <v>11838920359</v>
      </c>
      <c r="D20" s="155"/>
      <c r="E20" s="156">
        <v>10413766950</v>
      </c>
      <c r="F20" s="60">
        <v>10413766950</v>
      </c>
      <c r="G20" s="60">
        <v>904000480</v>
      </c>
      <c r="H20" s="60">
        <v>954755683</v>
      </c>
      <c r="I20" s="60">
        <v>686238233</v>
      </c>
      <c r="J20" s="60">
        <v>2544994396</v>
      </c>
      <c r="K20" s="60">
        <v>803802015</v>
      </c>
      <c r="L20" s="60">
        <v>835449791</v>
      </c>
      <c r="M20" s="60">
        <v>764082330</v>
      </c>
      <c r="N20" s="60">
        <v>2403334136</v>
      </c>
      <c r="O20" s="60"/>
      <c r="P20" s="60"/>
      <c r="Q20" s="60"/>
      <c r="R20" s="60"/>
      <c r="S20" s="60"/>
      <c r="T20" s="60"/>
      <c r="U20" s="60"/>
      <c r="V20" s="60"/>
      <c r="W20" s="60">
        <v>4948328532</v>
      </c>
      <c r="X20" s="60">
        <v>5206883475</v>
      </c>
      <c r="Y20" s="60">
        <v>-258554943</v>
      </c>
      <c r="Z20" s="140">
        <v>-4.97</v>
      </c>
      <c r="AA20" s="155">
        <v>10413766950</v>
      </c>
    </row>
    <row r="21" spans="1:27" ht="13.5">
      <c r="A21" s="138" t="s">
        <v>90</v>
      </c>
      <c r="B21" s="136"/>
      <c r="C21" s="155">
        <v>632674969</v>
      </c>
      <c r="D21" s="155"/>
      <c r="E21" s="156">
        <v>3588647780</v>
      </c>
      <c r="F21" s="60">
        <v>3588647780</v>
      </c>
      <c r="G21" s="60">
        <v>173133668</v>
      </c>
      <c r="H21" s="60">
        <v>208012839</v>
      </c>
      <c r="I21" s="60">
        <v>421858201</v>
      </c>
      <c r="J21" s="60">
        <v>803004708</v>
      </c>
      <c r="K21" s="60">
        <v>234834052</v>
      </c>
      <c r="L21" s="60">
        <v>260293344</v>
      </c>
      <c r="M21" s="60">
        <v>218484191</v>
      </c>
      <c r="N21" s="60">
        <v>713611587</v>
      </c>
      <c r="O21" s="60"/>
      <c r="P21" s="60"/>
      <c r="Q21" s="60"/>
      <c r="R21" s="60"/>
      <c r="S21" s="60"/>
      <c r="T21" s="60"/>
      <c r="U21" s="60"/>
      <c r="V21" s="60"/>
      <c r="W21" s="60">
        <v>1516616295</v>
      </c>
      <c r="X21" s="60">
        <v>1794323890</v>
      </c>
      <c r="Y21" s="60">
        <v>-277707595</v>
      </c>
      <c r="Z21" s="140">
        <v>-15.48</v>
      </c>
      <c r="AA21" s="155">
        <v>3588647780</v>
      </c>
    </row>
    <row r="22" spans="1:27" ht="13.5">
      <c r="A22" s="138" t="s">
        <v>91</v>
      </c>
      <c r="B22" s="136"/>
      <c r="C22" s="157">
        <v>1270380097</v>
      </c>
      <c r="D22" s="157"/>
      <c r="E22" s="158">
        <v>1568750470</v>
      </c>
      <c r="F22" s="159">
        <v>1568750470</v>
      </c>
      <c r="G22" s="159">
        <v>47390029</v>
      </c>
      <c r="H22" s="159">
        <v>66321882</v>
      </c>
      <c r="I22" s="159">
        <v>671571688</v>
      </c>
      <c r="J22" s="159">
        <v>785283599</v>
      </c>
      <c r="K22" s="159">
        <v>106733411</v>
      </c>
      <c r="L22" s="159">
        <v>126895479</v>
      </c>
      <c r="M22" s="159">
        <v>792705999</v>
      </c>
      <c r="N22" s="159">
        <v>1026334889</v>
      </c>
      <c r="O22" s="159"/>
      <c r="P22" s="159"/>
      <c r="Q22" s="159"/>
      <c r="R22" s="159"/>
      <c r="S22" s="159"/>
      <c r="T22" s="159"/>
      <c r="U22" s="159"/>
      <c r="V22" s="159"/>
      <c r="W22" s="159">
        <v>1811618488</v>
      </c>
      <c r="X22" s="159">
        <v>784375235</v>
      </c>
      <c r="Y22" s="159">
        <v>1027243253</v>
      </c>
      <c r="Z22" s="141">
        <v>130.96</v>
      </c>
      <c r="AA22" s="157">
        <v>1568750470</v>
      </c>
    </row>
    <row r="23" spans="1:27" ht="13.5">
      <c r="A23" s="138" t="s">
        <v>92</v>
      </c>
      <c r="B23" s="136"/>
      <c r="C23" s="155">
        <v>863370048</v>
      </c>
      <c r="D23" s="155"/>
      <c r="E23" s="156">
        <v>945572670</v>
      </c>
      <c r="F23" s="60">
        <v>945572670</v>
      </c>
      <c r="G23" s="60">
        <v>39202585</v>
      </c>
      <c r="H23" s="60">
        <v>35548900</v>
      </c>
      <c r="I23" s="60">
        <v>181937324</v>
      </c>
      <c r="J23" s="60">
        <v>256688809</v>
      </c>
      <c r="K23" s="60">
        <v>39096775</v>
      </c>
      <c r="L23" s="60">
        <v>40918202</v>
      </c>
      <c r="M23" s="60">
        <v>39683391</v>
      </c>
      <c r="N23" s="60">
        <v>119698368</v>
      </c>
      <c r="O23" s="60"/>
      <c r="P23" s="60"/>
      <c r="Q23" s="60"/>
      <c r="R23" s="60"/>
      <c r="S23" s="60"/>
      <c r="T23" s="60"/>
      <c r="U23" s="60"/>
      <c r="V23" s="60"/>
      <c r="W23" s="60">
        <v>376387177</v>
      </c>
      <c r="X23" s="60">
        <v>472786335</v>
      </c>
      <c r="Y23" s="60">
        <v>-96399158</v>
      </c>
      <c r="Z23" s="140">
        <v>-20.39</v>
      </c>
      <c r="AA23" s="155">
        <v>945572670</v>
      </c>
    </row>
    <row r="24" spans="1:27" ht="13.5">
      <c r="A24" s="135" t="s">
        <v>93</v>
      </c>
      <c r="B24" s="142" t="s">
        <v>94</v>
      </c>
      <c r="C24" s="153">
        <v>87939052</v>
      </c>
      <c r="D24" s="153"/>
      <c r="E24" s="154">
        <v>415857427</v>
      </c>
      <c r="F24" s="100">
        <v>415857427</v>
      </c>
      <c r="G24" s="100">
        <v>1504705</v>
      </c>
      <c r="H24" s="100">
        <v>9695670</v>
      </c>
      <c r="I24" s="100">
        <v>13301907</v>
      </c>
      <c r="J24" s="100">
        <v>24502282</v>
      </c>
      <c r="K24" s="100">
        <v>8223520</v>
      </c>
      <c r="L24" s="100">
        <v>8118935</v>
      </c>
      <c r="M24" s="100">
        <v>10259464</v>
      </c>
      <c r="N24" s="100">
        <v>26601919</v>
      </c>
      <c r="O24" s="100"/>
      <c r="P24" s="100"/>
      <c r="Q24" s="100"/>
      <c r="R24" s="100"/>
      <c r="S24" s="100"/>
      <c r="T24" s="100"/>
      <c r="U24" s="100"/>
      <c r="V24" s="100"/>
      <c r="W24" s="100">
        <v>51104201</v>
      </c>
      <c r="X24" s="100">
        <v>207928714</v>
      </c>
      <c r="Y24" s="100">
        <v>-156824513</v>
      </c>
      <c r="Z24" s="137">
        <v>-75.42</v>
      </c>
      <c r="AA24" s="153">
        <v>415857427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24602951589</v>
      </c>
      <c r="D25" s="168">
        <f>+D5+D9+D15+D19+D24</f>
        <v>0</v>
      </c>
      <c r="E25" s="169">
        <f t="shared" si="4"/>
        <v>28381181997</v>
      </c>
      <c r="F25" s="73">
        <f t="shared" si="4"/>
        <v>28381181997</v>
      </c>
      <c r="G25" s="73">
        <f t="shared" si="4"/>
        <v>2476468482</v>
      </c>
      <c r="H25" s="73">
        <f t="shared" si="4"/>
        <v>2357377251</v>
      </c>
      <c r="I25" s="73">
        <f t="shared" si="4"/>
        <v>2416532482</v>
      </c>
      <c r="J25" s="73">
        <f t="shared" si="4"/>
        <v>7250378215</v>
      </c>
      <c r="K25" s="73">
        <f t="shared" si="4"/>
        <v>1835243923</v>
      </c>
      <c r="L25" s="73">
        <f t="shared" si="4"/>
        <v>1858907001</v>
      </c>
      <c r="M25" s="73">
        <f t="shared" si="4"/>
        <v>3572009220</v>
      </c>
      <c r="N25" s="73">
        <f t="shared" si="4"/>
        <v>7266160144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14516538359</v>
      </c>
      <c r="X25" s="73">
        <f t="shared" si="4"/>
        <v>14190590999</v>
      </c>
      <c r="Y25" s="73">
        <f t="shared" si="4"/>
        <v>325947360</v>
      </c>
      <c r="Z25" s="170">
        <f>+IF(X25&lt;&gt;0,+(Y25/X25)*100,0)</f>
        <v>2.2969258998654056</v>
      </c>
      <c r="AA25" s="168">
        <f>+AA5+AA9+AA15+AA19+AA24</f>
        <v>28381181997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2814316622</v>
      </c>
      <c r="D28" s="153">
        <f>SUM(D29:D31)</f>
        <v>0</v>
      </c>
      <c r="E28" s="154">
        <f t="shared" si="5"/>
        <v>3209666424</v>
      </c>
      <c r="F28" s="100">
        <f t="shared" si="5"/>
        <v>3209666424</v>
      </c>
      <c r="G28" s="100">
        <f t="shared" si="5"/>
        <v>194601693</v>
      </c>
      <c r="H28" s="100">
        <f t="shared" si="5"/>
        <v>210382512</v>
      </c>
      <c r="I28" s="100">
        <f t="shared" si="5"/>
        <v>211894258</v>
      </c>
      <c r="J28" s="100">
        <f t="shared" si="5"/>
        <v>616878463</v>
      </c>
      <c r="K28" s="100">
        <f t="shared" si="5"/>
        <v>242033512</v>
      </c>
      <c r="L28" s="100">
        <f t="shared" si="5"/>
        <v>299662086</v>
      </c>
      <c r="M28" s="100">
        <f t="shared" si="5"/>
        <v>212257679</v>
      </c>
      <c r="N28" s="100">
        <f t="shared" si="5"/>
        <v>753953277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1370831740</v>
      </c>
      <c r="X28" s="100">
        <f t="shared" si="5"/>
        <v>1604833212</v>
      </c>
      <c r="Y28" s="100">
        <f t="shared" si="5"/>
        <v>-234001472</v>
      </c>
      <c r="Z28" s="137">
        <f>+IF(X28&lt;&gt;0,+(Y28/X28)*100,0)</f>
        <v>-14.581046195347557</v>
      </c>
      <c r="AA28" s="153">
        <f>SUM(AA29:AA31)</f>
        <v>3209666424</v>
      </c>
    </row>
    <row r="29" spans="1:27" ht="13.5">
      <c r="A29" s="138" t="s">
        <v>75</v>
      </c>
      <c r="B29" s="136"/>
      <c r="C29" s="155">
        <v>260705775</v>
      </c>
      <c r="D29" s="155"/>
      <c r="E29" s="156">
        <v>287979230</v>
      </c>
      <c r="F29" s="60">
        <v>287979230</v>
      </c>
      <c r="G29" s="60">
        <v>20921944</v>
      </c>
      <c r="H29" s="60">
        <v>29803918</v>
      </c>
      <c r="I29" s="60">
        <v>22238032</v>
      </c>
      <c r="J29" s="60">
        <v>72963894</v>
      </c>
      <c r="K29" s="60">
        <v>23189166</v>
      </c>
      <c r="L29" s="60">
        <v>31379161</v>
      </c>
      <c r="M29" s="60">
        <v>24306504</v>
      </c>
      <c r="N29" s="60">
        <v>78874831</v>
      </c>
      <c r="O29" s="60"/>
      <c r="P29" s="60"/>
      <c r="Q29" s="60"/>
      <c r="R29" s="60"/>
      <c r="S29" s="60"/>
      <c r="T29" s="60"/>
      <c r="U29" s="60"/>
      <c r="V29" s="60"/>
      <c r="W29" s="60">
        <v>151838725</v>
      </c>
      <c r="X29" s="60">
        <v>143989615</v>
      </c>
      <c r="Y29" s="60">
        <v>7849110</v>
      </c>
      <c r="Z29" s="140">
        <v>5.45</v>
      </c>
      <c r="AA29" s="155">
        <v>287979230</v>
      </c>
    </row>
    <row r="30" spans="1:27" ht="13.5">
      <c r="A30" s="138" t="s">
        <v>76</v>
      </c>
      <c r="B30" s="136"/>
      <c r="C30" s="157">
        <v>1522395518</v>
      </c>
      <c r="D30" s="157"/>
      <c r="E30" s="158">
        <v>1447239570</v>
      </c>
      <c r="F30" s="159">
        <v>1447239570</v>
      </c>
      <c r="G30" s="159">
        <v>79347090</v>
      </c>
      <c r="H30" s="159">
        <v>81992667</v>
      </c>
      <c r="I30" s="159">
        <v>97706799</v>
      </c>
      <c r="J30" s="159">
        <v>259046556</v>
      </c>
      <c r="K30" s="159">
        <v>106328321</v>
      </c>
      <c r="L30" s="159">
        <v>135792055</v>
      </c>
      <c r="M30" s="159">
        <v>97389112</v>
      </c>
      <c r="N30" s="159">
        <v>339509488</v>
      </c>
      <c r="O30" s="159"/>
      <c r="P30" s="159"/>
      <c r="Q30" s="159"/>
      <c r="R30" s="159"/>
      <c r="S30" s="159"/>
      <c r="T30" s="159"/>
      <c r="U30" s="159"/>
      <c r="V30" s="159"/>
      <c r="W30" s="159">
        <v>598556044</v>
      </c>
      <c r="X30" s="159">
        <v>723619785</v>
      </c>
      <c r="Y30" s="159">
        <v>-125063741</v>
      </c>
      <c r="Z30" s="141">
        <v>-17.28</v>
      </c>
      <c r="AA30" s="157">
        <v>1447239570</v>
      </c>
    </row>
    <row r="31" spans="1:27" ht="13.5">
      <c r="A31" s="138" t="s">
        <v>77</v>
      </c>
      <c r="B31" s="136"/>
      <c r="C31" s="155">
        <v>1031215329</v>
      </c>
      <c r="D31" s="155"/>
      <c r="E31" s="156">
        <v>1474447624</v>
      </c>
      <c r="F31" s="60">
        <v>1474447624</v>
      </c>
      <c r="G31" s="60">
        <v>94332659</v>
      </c>
      <c r="H31" s="60">
        <v>98585927</v>
      </c>
      <c r="I31" s="60">
        <v>91949427</v>
      </c>
      <c r="J31" s="60">
        <v>284868013</v>
      </c>
      <c r="K31" s="60">
        <v>112516025</v>
      </c>
      <c r="L31" s="60">
        <v>132490870</v>
      </c>
      <c r="M31" s="60">
        <v>90562063</v>
      </c>
      <c r="N31" s="60">
        <v>335568958</v>
      </c>
      <c r="O31" s="60"/>
      <c r="P31" s="60"/>
      <c r="Q31" s="60"/>
      <c r="R31" s="60"/>
      <c r="S31" s="60"/>
      <c r="T31" s="60"/>
      <c r="U31" s="60"/>
      <c r="V31" s="60"/>
      <c r="W31" s="60">
        <v>620436971</v>
      </c>
      <c r="X31" s="60">
        <v>737223812</v>
      </c>
      <c r="Y31" s="60">
        <v>-116786841</v>
      </c>
      <c r="Z31" s="140">
        <v>-15.84</v>
      </c>
      <c r="AA31" s="155">
        <v>1474447624</v>
      </c>
    </row>
    <row r="32" spans="1:27" ht="13.5">
      <c r="A32" s="135" t="s">
        <v>78</v>
      </c>
      <c r="B32" s="136"/>
      <c r="C32" s="153">
        <f aca="true" t="shared" si="6" ref="C32:Y32">SUM(C33:C37)</f>
        <v>3738158456</v>
      </c>
      <c r="D32" s="153">
        <f>SUM(D33:D37)</f>
        <v>0</v>
      </c>
      <c r="E32" s="154">
        <f t="shared" si="6"/>
        <v>4337796793</v>
      </c>
      <c r="F32" s="100">
        <f t="shared" si="6"/>
        <v>4337796793</v>
      </c>
      <c r="G32" s="100">
        <f t="shared" si="6"/>
        <v>302740663</v>
      </c>
      <c r="H32" s="100">
        <f t="shared" si="6"/>
        <v>293082513</v>
      </c>
      <c r="I32" s="100">
        <f t="shared" si="6"/>
        <v>329886434</v>
      </c>
      <c r="J32" s="100">
        <f t="shared" si="6"/>
        <v>925709610</v>
      </c>
      <c r="K32" s="100">
        <f t="shared" si="6"/>
        <v>354208221</v>
      </c>
      <c r="L32" s="100">
        <f t="shared" si="6"/>
        <v>414367570</v>
      </c>
      <c r="M32" s="100">
        <f t="shared" si="6"/>
        <v>319319118</v>
      </c>
      <c r="N32" s="100">
        <f t="shared" si="6"/>
        <v>1087894909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2013604519</v>
      </c>
      <c r="X32" s="100">
        <f t="shared" si="6"/>
        <v>2168898397</v>
      </c>
      <c r="Y32" s="100">
        <f t="shared" si="6"/>
        <v>-155293878</v>
      </c>
      <c r="Z32" s="137">
        <f>+IF(X32&lt;&gt;0,+(Y32/X32)*100,0)</f>
        <v>-7.160034707702355</v>
      </c>
      <c r="AA32" s="153">
        <f>SUM(AA33:AA37)</f>
        <v>4337796793</v>
      </c>
    </row>
    <row r="33" spans="1:27" ht="13.5">
      <c r="A33" s="138" t="s">
        <v>79</v>
      </c>
      <c r="B33" s="136"/>
      <c r="C33" s="155">
        <v>603102787</v>
      </c>
      <c r="D33" s="155"/>
      <c r="E33" s="156">
        <v>733961720</v>
      </c>
      <c r="F33" s="60">
        <v>733961720</v>
      </c>
      <c r="G33" s="60">
        <v>59617584</v>
      </c>
      <c r="H33" s="60">
        <v>48930704</v>
      </c>
      <c r="I33" s="60">
        <v>52382033</v>
      </c>
      <c r="J33" s="60">
        <v>160930321</v>
      </c>
      <c r="K33" s="60">
        <v>66058115</v>
      </c>
      <c r="L33" s="60">
        <v>59046292</v>
      </c>
      <c r="M33" s="60">
        <v>62050320</v>
      </c>
      <c r="N33" s="60">
        <v>187154727</v>
      </c>
      <c r="O33" s="60"/>
      <c r="P33" s="60"/>
      <c r="Q33" s="60"/>
      <c r="R33" s="60"/>
      <c r="S33" s="60"/>
      <c r="T33" s="60"/>
      <c r="U33" s="60"/>
      <c r="V33" s="60"/>
      <c r="W33" s="60">
        <v>348085048</v>
      </c>
      <c r="X33" s="60">
        <v>366980860</v>
      </c>
      <c r="Y33" s="60">
        <v>-18895812</v>
      </c>
      <c r="Z33" s="140">
        <v>-5.15</v>
      </c>
      <c r="AA33" s="155">
        <v>733961720</v>
      </c>
    </row>
    <row r="34" spans="1:27" ht="13.5">
      <c r="A34" s="138" t="s">
        <v>80</v>
      </c>
      <c r="B34" s="136"/>
      <c r="C34" s="155">
        <v>1057875933</v>
      </c>
      <c r="D34" s="155"/>
      <c r="E34" s="156">
        <v>1131143200</v>
      </c>
      <c r="F34" s="60">
        <v>1131143200</v>
      </c>
      <c r="G34" s="60">
        <v>79496587</v>
      </c>
      <c r="H34" s="60">
        <v>65358250</v>
      </c>
      <c r="I34" s="60">
        <v>81663990</v>
      </c>
      <c r="J34" s="60">
        <v>226518827</v>
      </c>
      <c r="K34" s="60">
        <v>100324208</v>
      </c>
      <c r="L34" s="60">
        <v>113136261</v>
      </c>
      <c r="M34" s="60">
        <v>80545766</v>
      </c>
      <c r="N34" s="60">
        <v>294006235</v>
      </c>
      <c r="O34" s="60"/>
      <c r="P34" s="60"/>
      <c r="Q34" s="60"/>
      <c r="R34" s="60"/>
      <c r="S34" s="60"/>
      <c r="T34" s="60"/>
      <c r="U34" s="60"/>
      <c r="V34" s="60"/>
      <c r="W34" s="60">
        <v>520525062</v>
      </c>
      <c r="X34" s="60">
        <v>565571600</v>
      </c>
      <c r="Y34" s="60">
        <v>-45046538</v>
      </c>
      <c r="Z34" s="140">
        <v>-7.96</v>
      </c>
      <c r="AA34" s="155">
        <v>1131143200</v>
      </c>
    </row>
    <row r="35" spans="1:27" ht="13.5">
      <c r="A35" s="138" t="s">
        <v>81</v>
      </c>
      <c r="B35" s="136"/>
      <c r="C35" s="155">
        <v>1066206040</v>
      </c>
      <c r="D35" s="155"/>
      <c r="E35" s="156">
        <v>1365456153</v>
      </c>
      <c r="F35" s="60">
        <v>1365456153</v>
      </c>
      <c r="G35" s="60">
        <v>102658311</v>
      </c>
      <c r="H35" s="60">
        <v>106809793</v>
      </c>
      <c r="I35" s="60">
        <v>118555070</v>
      </c>
      <c r="J35" s="60">
        <v>328023174</v>
      </c>
      <c r="K35" s="60">
        <v>116538638</v>
      </c>
      <c r="L35" s="60">
        <v>156716225</v>
      </c>
      <c r="M35" s="60">
        <v>110491062</v>
      </c>
      <c r="N35" s="60">
        <v>383745925</v>
      </c>
      <c r="O35" s="60"/>
      <c r="P35" s="60"/>
      <c r="Q35" s="60"/>
      <c r="R35" s="60"/>
      <c r="S35" s="60"/>
      <c r="T35" s="60"/>
      <c r="U35" s="60"/>
      <c r="V35" s="60"/>
      <c r="W35" s="60">
        <v>711769099</v>
      </c>
      <c r="X35" s="60">
        <v>682728077</v>
      </c>
      <c r="Y35" s="60">
        <v>29041022</v>
      </c>
      <c r="Z35" s="140">
        <v>4.25</v>
      </c>
      <c r="AA35" s="155">
        <v>1365456153</v>
      </c>
    </row>
    <row r="36" spans="1:27" ht="13.5">
      <c r="A36" s="138" t="s">
        <v>82</v>
      </c>
      <c r="B36" s="136"/>
      <c r="C36" s="155">
        <v>686361339</v>
      </c>
      <c r="D36" s="155"/>
      <c r="E36" s="156">
        <v>840142460</v>
      </c>
      <c r="F36" s="60">
        <v>840142460</v>
      </c>
      <c r="G36" s="60">
        <v>33984528</v>
      </c>
      <c r="H36" s="60">
        <v>44158324</v>
      </c>
      <c r="I36" s="60">
        <v>47578387</v>
      </c>
      <c r="J36" s="60">
        <v>125721239</v>
      </c>
      <c r="K36" s="60">
        <v>42887493</v>
      </c>
      <c r="L36" s="60">
        <v>37008924</v>
      </c>
      <c r="M36" s="60">
        <v>40820065</v>
      </c>
      <c r="N36" s="60">
        <v>120716482</v>
      </c>
      <c r="O36" s="60"/>
      <c r="P36" s="60"/>
      <c r="Q36" s="60"/>
      <c r="R36" s="60"/>
      <c r="S36" s="60"/>
      <c r="T36" s="60"/>
      <c r="U36" s="60"/>
      <c r="V36" s="60"/>
      <c r="W36" s="60">
        <v>246437721</v>
      </c>
      <c r="X36" s="60">
        <v>420071230</v>
      </c>
      <c r="Y36" s="60">
        <v>-173633509</v>
      </c>
      <c r="Z36" s="140">
        <v>-41.33</v>
      </c>
      <c r="AA36" s="155">
        <v>840142460</v>
      </c>
    </row>
    <row r="37" spans="1:27" ht="13.5">
      <c r="A37" s="138" t="s">
        <v>83</v>
      </c>
      <c r="B37" s="136"/>
      <c r="C37" s="157">
        <v>324612357</v>
      </c>
      <c r="D37" s="157"/>
      <c r="E37" s="158">
        <v>267093260</v>
      </c>
      <c r="F37" s="159">
        <v>267093260</v>
      </c>
      <c r="G37" s="159">
        <v>26983653</v>
      </c>
      <c r="H37" s="159">
        <v>27825442</v>
      </c>
      <c r="I37" s="159">
        <v>29706954</v>
      </c>
      <c r="J37" s="159">
        <v>84516049</v>
      </c>
      <c r="K37" s="159">
        <v>28399767</v>
      </c>
      <c r="L37" s="159">
        <v>48459868</v>
      </c>
      <c r="M37" s="159">
        <v>25411905</v>
      </c>
      <c r="N37" s="159">
        <v>102271540</v>
      </c>
      <c r="O37" s="159"/>
      <c r="P37" s="159"/>
      <c r="Q37" s="159"/>
      <c r="R37" s="159"/>
      <c r="S37" s="159"/>
      <c r="T37" s="159"/>
      <c r="U37" s="159"/>
      <c r="V37" s="159"/>
      <c r="W37" s="159">
        <v>186787589</v>
      </c>
      <c r="X37" s="159">
        <v>133546630</v>
      </c>
      <c r="Y37" s="159">
        <v>53240959</v>
      </c>
      <c r="Z37" s="141">
        <v>39.87</v>
      </c>
      <c r="AA37" s="157">
        <v>267093260</v>
      </c>
    </row>
    <row r="38" spans="1:27" ht="13.5">
      <c r="A38" s="135" t="s">
        <v>84</v>
      </c>
      <c r="B38" s="142"/>
      <c r="C38" s="153">
        <f aca="true" t="shared" si="7" ref="C38:Y38">SUM(C39:C41)</f>
        <v>2418150929</v>
      </c>
      <c r="D38" s="153">
        <f>SUM(D39:D41)</f>
        <v>0</v>
      </c>
      <c r="E38" s="154">
        <f t="shared" si="7"/>
        <v>2557140974</v>
      </c>
      <c r="F38" s="100">
        <f t="shared" si="7"/>
        <v>2557140974</v>
      </c>
      <c r="G38" s="100">
        <f t="shared" si="7"/>
        <v>236811484</v>
      </c>
      <c r="H38" s="100">
        <f t="shared" si="7"/>
        <v>166856499</v>
      </c>
      <c r="I38" s="100">
        <f t="shared" si="7"/>
        <v>233710336</v>
      </c>
      <c r="J38" s="100">
        <f t="shared" si="7"/>
        <v>637378319</v>
      </c>
      <c r="K38" s="100">
        <f t="shared" si="7"/>
        <v>268941740</v>
      </c>
      <c r="L38" s="100">
        <f t="shared" si="7"/>
        <v>272770680</v>
      </c>
      <c r="M38" s="100">
        <f t="shared" si="7"/>
        <v>243371773</v>
      </c>
      <c r="N38" s="100">
        <f t="shared" si="7"/>
        <v>785084193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1422462512</v>
      </c>
      <c r="X38" s="100">
        <f t="shared" si="7"/>
        <v>1278570487</v>
      </c>
      <c r="Y38" s="100">
        <f t="shared" si="7"/>
        <v>143892025</v>
      </c>
      <c r="Z38" s="137">
        <f>+IF(X38&lt;&gt;0,+(Y38/X38)*100,0)</f>
        <v>11.254133148155484</v>
      </c>
      <c r="AA38" s="153">
        <f>SUM(AA39:AA41)</f>
        <v>2557140974</v>
      </c>
    </row>
    <row r="39" spans="1:27" ht="13.5">
      <c r="A39" s="138" t="s">
        <v>85</v>
      </c>
      <c r="B39" s="136"/>
      <c r="C39" s="155">
        <v>694998393</v>
      </c>
      <c r="D39" s="155"/>
      <c r="E39" s="156">
        <v>759226496</v>
      </c>
      <c r="F39" s="60">
        <v>759226496</v>
      </c>
      <c r="G39" s="60">
        <v>101004023</v>
      </c>
      <c r="H39" s="60">
        <v>72747860</v>
      </c>
      <c r="I39" s="60">
        <v>90029774</v>
      </c>
      <c r="J39" s="60">
        <v>263781657</v>
      </c>
      <c r="K39" s="60">
        <v>99140869</v>
      </c>
      <c r="L39" s="60">
        <v>112145064</v>
      </c>
      <c r="M39" s="60">
        <v>98601529</v>
      </c>
      <c r="N39" s="60">
        <v>309887462</v>
      </c>
      <c r="O39" s="60"/>
      <c r="P39" s="60"/>
      <c r="Q39" s="60"/>
      <c r="R39" s="60"/>
      <c r="S39" s="60"/>
      <c r="T39" s="60"/>
      <c r="U39" s="60"/>
      <c r="V39" s="60"/>
      <c r="W39" s="60">
        <v>573669119</v>
      </c>
      <c r="X39" s="60">
        <v>379613248</v>
      </c>
      <c r="Y39" s="60">
        <v>194055871</v>
      </c>
      <c r="Z39" s="140">
        <v>51.12</v>
      </c>
      <c r="AA39" s="155">
        <v>759226496</v>
      </c>
    </row>
    <row r="40" spans="1:27" ht="13.5">
      <c r="A40" s="138" t="s">
        <v>86</v>
      </c>
      <c r="B40" s="136"/>
      <c r="C40" s="155">
        <v>1601508799</v>
      </c>
      <c r="D40" s="155"/>
      <c r="E40" s="156">
        <v>1643203818</v>
      </c>
      <c r="F40" s="60">
        <v>1643203818</v>
      </c>
      <c r="G40" s="60">
        <v>122969038</v>
      </c>
      <c r="H40" s="60">
        <v>88960937</v>
      </c>
      <c r="I40" s="60">
        <v>133725673</v>
      </c>
      <c r="J40" s="60">
        <v>345655648</v>
      </c>
      <c r="K40" s="60">
        <v>158853845</v>
      </c>
      <c r="L40" s="60">
        <v>145146946</v>
      </c>
      <c r="M40" s="60">
        <v>133860428</v>
      </c>
      <c r="N40" s="60">
        <v>437861219</v>
      </c>
      <c r="O40" s="60"/>
      <c r="P40" s="60"/>
      <c r="Q40" s="60"/>
      <c r="R40" s="60"/>
      <c r="S40" s="60"/>
      <c r="T40" s="60"/>
      <c r="U40" s="60"/>
      <c r="V40" s="60"/>
      <c r="W40" s="60">
        <v>783516867</v>
      </c>
      <c r="X40" s="60">
        <v>821601909</v>
      </c>
      <c r="Y40" s="60">
        <v>-38085042</v>
      </c>
      <c r="Z40" s="140">
        <v>-4.64</v>
      </c>
      <c r="AA40" s="155">
        <v>1643203818</v>
      </c>
    </row>
    <row r="41" spans="1:27" ht="13.5">
      <c r="A41" s="138" t="s">
        <v>87</v>
      </c>
      <c r="B41" s="136"/>
      <c r="C41" s="155">
        <v>121643737</v>
      </c>
      <c r="D41" s="155"/>
      <c r="E41" s="156">
        <v>154710660</v>
      </c>
      <c r="F41" s="60">
        <v>154710660</v>
      </c>
      <c r="G41" s="60">
        <v>12838423</v>
      </c>
      <c r="H41" s="60">
        <v>5147702</v>
      </c>
      <c r="I41" s="60">
        <v>9954889</v>
      </c>
      <c r="J41" s="60">
        <v>27941014</v>
      </c>
      <c r="K41" s="60">
        <v>10947026</v>
      </c>
      <c r="L41" s="60">
        <v>15478670</v>
      </c>
      <c r="M41" s="60">
        <v>10909816</v>
      </c>
      <c r="N41" s="60">
        <v>37335512</v>
      </c>
      <c r="O41" s="60"/>
      <c r="P41" s="60"/>
      <c r="Q41" s="60"/>
      <c r="R41" s="60"/>
      <c r="S41" s="60"/>
      <c r="T41" s="60"/>
      <c r="U41" s="60"/>
      <c r="V41" s="60"/>
      <c r="W41" s="60">
        <v>65276526</v>
      </c>
      <c r="X41" s="60">
        <v>77355330</v>
      </c>
      <c r="Y41" s="60">
        <v>-12078804</v>
      </c>
      <c r="Z41" s="140">
        <v>-15.61</v>
      </c>
      <c r="AA41" s="155">
        <v>154710660</v>
      </c>
    </row>
    <row r="42" spans="1:27" ht="13.5">
      <c r="A42" s="135" t="s">
        <v>88</v>
      </c>
      <c r="B42" s="142"/>
      <c r="C42" s="153">
        <f aca="true" t="shared" si="8" ref="C42:Y42">SUM(C43:C46)</f>
        <v>12773510844</v>
      </c>
      <c r="D42" s="153">
        <f>SUM(D43:D46)</f>
        <v>0</v>
      </c>
      <c r="E42" s="154">
        <f t="shared" si="8"/>
        <v>14322102868</v>
      </c>
      <c r="F42" s="100">
        <f t="shared" si="8"/>
        <v>14322102868</v>
      </c>
      <c r="G42" s="100">
        <f t="shared" si="8"/>
        <v>1276149245</v>
      </c>
      <c r="H42" s="100">
        <f t="shared" si="8"/>
        <v>1417926759</v>
      </c>
      <c r="I42" s="100">
        <f t="shared" si="8"/>
        <v>1021037179</v>
      </c>
      <c r="J42" s="100">
        <f t="shared" si="8"/>
        <v>3715113183</v>
      </c>
      <c r="K42" s="100">
        <f t="shared" si="8"/>
        <v>975655635</v>
      </c>
      <c r="L42" s="100">
        <f t="shared" si="8"/>
        <v>1194918165</v>
      </c>
      <c r="M42" s="100">
        <f t="shared" si="8"/>
        <v>1056035571</v>
      </c>
      <c r="N42" s="100">
        <f t="shared" si="8"/>
        <v>3226609371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6941722554</v>
      </c>
      <c r="X42" s="100">
        <f t="shared" si="8"/>
        <v>7161051434</v>
      </c>
      <c r="Y42" s="100">
        <f t="shared" si="8"/>
        <v>-219328880</v>
      </c>
      <c r="Z42" s="137">
        <f>+IF(X42&lt;&gt;0,+(Y42/X42)*100,0)</f>
        <v>-3.0628027465163434</v>
      </c>
      <c r="AA42" s="153">
        <f>SUM(AA43:AA46)</f>
        <v>14322102868</v>
      </c>
    </row>
    <row r="43" spans="1:27" ht="13.5">
      <c r="A43" s="138" t="s">
        <v>89</v>
      </c>
      <c r="B43" s="136"/>
      <c r="C43" s="155">
        <v>8155613954</v>
      </c>
      <c r="D43" s="155"/>
      <c r="E43" s="156">
        <v>8894787910</v>
      </c>
      <c r="F43" s="60">
        <v>8894787910</v>
      </c>
      <c r="G43" s="60">
        <v>902465779</v>
      </c>
      <c r="H43" s="60">
        <v>1015577231</v>
      </c>
      <c r="I43" s="60">
        <v>574896901</v>
      </c>
      <c r="J43" s="60">
        <v>2492939911</v>
      </c>
      <c r="K43" s="60">
        <v>670997349</v>
      </c>
      <c r="L43" s="60">
        <v>684584134</v>
      </c>
      <c r="M43" s="60">
        <v>669492655</v>
      </c>
      <c r="N43" s="60">
        <v>2025074138</v>
      </c>
      <c r="O43" s="60"/>
      <c r="P43" s="60"/>
      <c r="Q43" s="60"/>
      <c r="R43" s="60"/>
      <c r="S43" s="60"/>
      <c r="T43" s="60"/>
      <c r="U43" s="60"/>
      <c r="V43" s="60"/>
      <c r="W43" s="60">
        <v>4518014049</v>
      </c>
      <c r="X43" s="60">
        <v>4447393955</v>
      </c>
      <c r="Y43" s="60">
        <v>70620094</v>
      </c>
      <c r="Z43" s="140">
        <v>1.59</v>
      </c>
      <c r="AA43" s="155">
        <v>8894787910</v>
      </c>
    </row>
    <row r="44" spans="1:27" ht="13.5">
      <c r="A44" s="138" t="s">
        <v>90</v>
      </c>
      <c r="B44" s="136"/>
      <c r="C44" s="155">
        <v>2798507455</v>
      </c>
      <c r="D44" s="155"/>
      <c r="E44" s="156">
        <v>3438505638</v>
      </c>
      <c r="F44" s="60">
        <v>3438505638</v>
      </c>
      <c r="G44" s="60">
        <v>237099981</v>
      </c>
      <c r="H44" s="60">
        <v>274189806</v>
      </c>
      <c r="I44" s="60">
        <v>288072576</v>
      </c>
      <c r="J44" s="60">
        <v>799362363</v>
      </c>
      <c r="K44" s="60">
        <v>162798874</v>
      </c>
      <c r="L44" s="60">
        <v>321374949</v>
      </c>
      <c r="M44" s="60">
        <v>272298036</v>
      </c>
      <c r="N44" s="60">
        <v>756471859</v>
      </c>
      <c r="O44" s="60"/>
      <c r="P44" s="60"/>
      <c r="Q44" s="60"/>
      <c r="R44" s="60"/>
      <c r="S44" s="60"/>
      <c r="T44" s="60"/>
      <c r="U44" s="60"/>
      <c r="V44" s="60"/>
      <c r="W44" s="60">
        <v>1555834222</v>
      </c>
      <c r="X44" s="60">
        <v>1719252819</v>
      </c>
      <c r="Y44" s="60">
        <v>-163418597</v>
      </c>
      <c r="Z44" s="140">
        <v>-9.51</v>
      </c>
      <c r="AA44" s="155">
        <v>3438505638</v>
      </c>
    </row>
    <row r="45" spans="1:27" ht="13.5">
      <c r="A45" s="138" t="s">
        <v>91</v>
      </c>
      <c r="B45" s="136"/>
      <c r="C45" s="157">
        <v>993107012</v>
      </c>
      <c r="D45" s="157"/>
      <c r="E45" s="158">
        <v>1016580440</v>
      </c>
      <c r="F45" s="159">
        <v>1016580440</v>
      </c>
      <c r="G45" s="159">
        <v>69357141</v>
      </c>
      <c r="H45" s="159">
        <v>56870241</v>
      </c>
      <c r="I45" s="159">
        <v>85702641</v>
      </c>
      <c r="J45" s="159">
        <v>211930023</v>
      </c>
      <c r="K45" s="159">
        <v>79224827</v>
      </c>
      <c r="L45" s="159">
        <v>100376654</v>
      </c>
      <c r="M45" s="159">
        <v>56401874</v>
      </c>
      <c r="N45" s="159">
        <v>236003355</v>
      </c>
      <c r="O45" s="159"/>
      <c r="P45" s="159"/>
      <c r="Q45" s="159"/>
      <c r="R45" s="159"/>
      <c r="S45" s="159"/>
      <c r="T45" s="159"/>
      <c r="U45" s="159"/>
      <c r="V45" s="159"/>
      <c r="W45" s="159">
        <v>447933378</v>
      </c>
      <c r="X45" s="159">
        <v>508290220</v>
      </c>
      <c r="Y45" s="159">
        <v>-60356842</v>
      </c>
      <c r="Z45" s="141">
        <v>-11.87</v>
      </c>
      <c r="AA45" s="157">
        <v>1016580440</v>
      </c>
    </row>
    <row r="46" spans="1:27" ht="13.5">
      <c r="A46" s="138" t="s">
        <v>92</v>
      </c>
      <c r="B46" s="136"/>
      <c r="C46" s="155">
        <v>826282423</v>
      </c>
      <c r="D46" s="155"/>
      <c r="E46" s="156">
        <v>972228880</v>
      </c>
      <c r="F46" s="60">
        <v>972228880</v>
      </c>
      <c r="G46" s="60">
        <v>67226344</v>
      </c>
      <c r="H46" s="60">
        <v>71289481</v>
      </c>
      <c r="I46" s="60">
        <v>72365061</v>
      </c>
      <c r="J46" s="60">
        <v>210880886</v>
      </c>
      <c r="K46" s="60">
        <v>62634585</v>
      </c>
      <c r="L46" s="60">
        <v>88582428</v>
      </c>
      <c r="M46" s="60">
        <v>57843006</v>
      </c>
      <c r="N46" s="60">
        <v>209060019</v>
      </c>
      <c r="O46" s="60"/>
      <c r="P46" s="60"/>
      <c r="Q46" s="60"/>
      <c r="R46" s="60"/>
      <c r="S46" s="60"/>
      <c r="T46" s="60"/>
      <c r="U46" s="60"/>
      <c r="V46" s="60"/>
      <c r="W46" s="60">
        <v>419940905</v>
      </c>
      <c r="X46" s="60">
        <v>486114440</v>
      </c>
      <c r="Y46" s="60">
        <v>-66173535</v>
      </c>
      <c r="Z46" s="140">
        <v>-13.61</v>
      </c>
      <c r="AA46" s="155">
        <v>972228880</v>
      </c>
    </row>
    <row r="47" spans="1:27" ht="13.5">
      <c r="A47" s="135" t="s">
        <v>93</v>
      </c>
      <c r="B47" s="142" t="s">
        <v>94</v>
      </c>
      <c r="C47" s="153">
        <v>128880915</v>
      </c>
      <c r="D47" s="153"/>
      <c r="E47" s="154">
        <v>549366849</v>
      </c>
      <c r="F47" s="100">
        <v>549366849</v>
      </c>
      <c r="G47" s="100">
        <v>12947203</v>
      </c>
      <c r="H47" s="100">
        <v>6160106</v>
      </c>
      <c r="I47" s="100">
        <v>14334837</v>
      </c>
      <c r="J47" s="100">
        <v>33442146</v>
      </c>
      <c r="K47" s="100">
        <v>10729326</v>
      </c>
      <c r="L47" s="100">
        <v>11911064</v>
      </c>
      <c r="M47" s="100">
        <v>13540425</v>
      </c>
      <c r="N47" s="100">
        <v>36180815</v>
      </c>
      <c r="O47" s="100"/>
      <c r="P47" s="100"/>
      <c r="Q47" s="100"/>
      <c r="R47" s="100"/>
      <c r="S47" s="100"/>
      <c r="T47" s="100"/>
      <c r="U47" s="100"/>
      <c r="V47" s="100"/>
      <c r="W47" s="100">
        <v>69622961</v>
      </c>
      <c r="X47" s="100">
        <v>274683425</v>
      </c>
      <c r="Y47" s="100">
        <v>-205060464</v>
      </c>
      <c r="Z47" s="137">
        <v>-74.65</v>
      </c>
      <c r="AA47" s="153">
        <v>549366849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21873017766</v>
      </c>
      <c r="D48" s="168">
        <f>+D28+D32+D38+D42+D47</f>
        <v>0</v>
      </c>
      <c r="E48" s="169">
        <f t="shared" si="9"/>
        <v>24976073908</v>
      </c>
      <c r="F48" s="73">
        <f t="shared" si="9"/>
        <v>24976073908</v>
      </c>
      <c r="G48" s="73">
        <f t="shared" si="9"/>
        <v>2023250288</v>
      </c>
      <c r="H48" s="73">
        <f t="shared" si="9"/>
        <v>2094408389</v>
      </c>
      <c r="I48" s="73">
        <f t="shared" si="9"/>
        <v>1810863044</v>
      </c>
      <c r="J48" s="73">
        <f t="shared" si="9"/>
        <v>5928521721</v>
      </c>
      <c r="K48" s="73">
        <f t="shared" si="9"/>
        <v>1851568434</v>
      </c>
      <c r="L48" s="73">
        <f t="shared" si="9"/>
        <v>2193629565</v>
      </c>
      <c r="M48" s="73">
        <f t="shared" si="9"/>
        <v>1844524566</v>
      </c>
      <c r="N48" s="73">
        <f t="shared" si="9"/>
        <v>5889722565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11818244286</v>
      </c>
      <c r="X48" s="73">
        <f t="shared" si="9"/>
        <v>12488036955</v>
      </c>
      <c r="Y48" s="73">
        <f t="shared" si="9"/>
        <v>-669792669</v>
      </c>
      <c r="Z48" s="170">
        <f>+IF(X48&lt;&gt;0,+(Y48/X48)*100,0)</f>
        <v>-5.363474430877836</v>
      </c>
      <c r="AA48" s="168">
        <f>+AA28+AA32+AA38+AA42+AA47</f>
        <v>24976073908</v>
      </c>
    </row>
    <row r="49" spans="1:27" ht="13.5">
      <c r="A49" s="148" t="s">
        <v>49</v>
      </c>
      <c r="B49" s="149"/>
      <c r="C49" s="171">
        <f aca="true" t="shared" si="10" ref="C49:Y49">+C25-C48</f>
        <v>2729933823</v>
      </c>
      <c r="D49" s="171">
        <f>+D25-D48</f>
        <v>0</v>
      </c>
      <c r="E49" s="172">
        <f t="shared" si="10"/>
        <v>3405108089</v>
      </c>
      <c r="F49" s="173">
        <f t="shared" si="10"/>
        <v>3405108089</v>
      </c>
      <c r="G49" s="173">
        <f t="shared" si="10"/>
        <v>453218194</v>
      </c>
      <c r="H49" s="173">
        <f t="shared" si="10"/>
        <v>262968862</v>
      </c>
      <c r="I49" s="173">
        <f t="shared" si="10"/>
        <v>605669438</v>
      </c>
      <c r="J49" s="173">
        <f t="shared" si="10"/>
        <v>1321856494</v>
      </c>
      <c r="K49" s="173">
        <f t="shared" si="10"/>
        <v>-16324511</v>
      </c>
      <c r="L49" s="173">
        <f t="shared" si="10"/>
        <v>-334722564</v>
      </c>
      <c r="M49" s="173">
        <f t="shared" si="10"/>
        <v>1727484654</v>
      </c>
      <c r="N49" s="173">
        <f t="shared" si="10"/>
        <v>1376437579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2698294073</v>
      </c>
      <c r="X49" s="173">
        <f>IF(F25=F48,0,X25-X48)</f>
        <v>1702554044</v>
      </c>
      <c r="Y49" s="173">
        <f t="shared" si="10"/>
        <v>995740029</v>
      </c>
      <c r="Z49" s="174">
        <f>+IF(X49&lt;&gt;0,+(Y49/X49)*100,0)</f>
        <v>58.485076142463996</v>
      </c>
      <c r="AA49" s="171">
        <f>+AA25-AA48</f>
        <v>3405108089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4963651638</v>
      </c>
      <c r="D5" s="155">
        <v>0</v>
      </c>
      <c r="E5" s="156">
        <v>5007906000</v>
      </c>
      <c r="F5" s="60">
        <v>5007906000</v>
      </c>
      <c r="G5" s="60">
        <v>430214191</v>
      </c>
      <c r="H5" s="60">
        <v>420871643</v>
      </c>
      <c r="I5" s="60">
        <v>766462651</v>
      </c>
      <c r="J5" s="60">
        <v>1617548485</v>
      </c>
      <c r="K5" s="60">
        <v>428300063</v>
      </c>
      <c r="L5" s="60">
        <v>428280884</v>
      </c>
      <c r="M5" s="60">
        <v>216824089</v>
      </c>
      <c r="N5" s="60">
        <v>1073405036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2690953521</v>
      </c>
      <c r="X5" s="60">
        <v>2503953000</v>
      </c>
      <c r="Y5" s="60">
        <v>187000521</v>
      </c>
      <c r="Z5" s="140">
        <v>7.47</v>
      </c>
      <c r="AA5" s="155">
        <v>5007906000</v>
      </c>
    </row>
    <row r="6" spans="1:27" ht="13.5">
      <c r="A6" s="181" t="s">
        <v>102</v>
      </c>
      <c r="B6" s="182"/>
      <c r="C6" s="155">
        <v>69002081</v>
      </c>
      <c r="D6" s="155">
        <v>0</v>
      </c>
      <c r="E6" s="156">
        <v>129085000</v>
      </c>
      <c r="F6" s="60">
        <v>129085000</v>
      </c>
      <c r="G6" s="60">
        <v>2889998</v>
      </c>
      <c r="H6" s="60">
        <v>2841198</v>
      </c>
      <c r="I6" s="60">
        <v>3413527</v>
      </c>
      <c r="J6" s="60">
        <v>9144723</v>
      </c>
      <c r="K6" s="60">
        <v>4573401</v>
      </c>
      <c r="L6" s="60">
        <v>6615375</v>
      </c>
      <c r="M6" s="60">
        <v>10994546</v>
      </c>
      <c r="N6" s="60">
        <v>22183322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31328045</v>
      </c>
      <c r="X6" s="60">
        <v>64542500</v>
      </c>
      <c r="Y6" s="60">
        <v>-33214455</v>
      </c>
      <c r="Z6" s="140">
        <v>-51.46</v>
      </c>
      <c r="AA6" s="155">
        <v>129085000</v>
      </c>
    </row>
    <row r="7" spans="1:27" ht="13.5">
      <c r="A7" s="183" t="s">
        <v>103</v>
      </c>
      <c r="B7" s="182"/>
      <c r="C7" s="155">
        <v>11238219056</v>
      </c>
      <c r="D7" s="155">
        <v>0</v>
      </c>
      <c r="E7" s="156">
        <v>10065627390</v>
      </c>
      <c r="F7" s="60">
        <v>10065627390</v>
      </c>
      <c r="G7" s="60">
        <v>891192163</v>
      </c>
      <c r="H7" s="60">
        <v>943477146</v>
      </c>
      <c r="I7" s="60">
        <v>732652666</v>
      </c>
      <c r="J7" s="60">
        <v>2567321975</v>
      </c>
      <c r="K7" s="60">
        <v>790316325</v>
      </c>
      <c r="L7" s="60">
        <v>822635796</v>
      </c>
      <c r="M7" s="60">
        <v>746468605</v>
      </c>
      <c r="N7" s="60">
        <v>2359420726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4926742701</v>
      </c>
      <c r="X7" s="60">
        <v>5032813695</v>
      </c>
      <c r="Y7" s="60">
        <v>-106070994</v>
      </c>
      <c r="Z7" s="140">
        <v>-2.11</v>
      </c>
      <c r="AA7" s="155">
        <v>10065627390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2824683280</v>
      </c>
      <c r="F8" s="60">
        <v>2824683280</v>
      </c>
      <c r="G8" s="60">
        <v>167291950</v>
      </c>
      <c r="H8" s="60">
        <v>201509612</v>
      </c>
      <c r="I8" s="60">
        <v>216405616</v>
      </c>
      <c r="J8" s="60">
        <v>585207178</v>
      </c>
      <c r="K8" s="60">
        <v>214652055</v>
      </c>
      <c r="L8" s="60">
        <v>225663455</v>
      </c>
      <c r="M8" s="60">
        <v>198462459</v>
      </c>
      <c r="N8" s="60">
        <v>638777969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1223985147</v>
      </c>
      <c r="X8" s="60">
        <v>1412341640</v>
      </c>
      <c r="Y8" s="60">
        <v>-188356493</v>
      </c>
      <c r="Z8" s="140">
        <v>-13.34</v>
      </c>
      <c r="AA8" s="155">
        <v>2824683280</v>
      </c>
    </row>
    <row r="9" spans="1:27" ht="13.5">
      <c r="A9" s="183" t="s">
        <v>105</v>
      </c>
      <c r="B9" s="182"/>
      <c r="C9" s="155">
        <v>661411687</v>
      </c>
      <c r="D9" s="155">
        <v>0</v>
      </c>
      <c r="E9" s="156">
        <v>731191790</v>
      </c>
      <c r="F9" s="60">
        <v>731191790</v>
      </c>
      <c r="G9" s="60">
        <v>47207110</v>
      </c>
      <c r="H9" s="60">
        <v>66218304</v>
      </c>
      <c r="I9" s="60">
        <v>59533156</v>
      </c>
      <c r="J9" s="60">
        <v>172958570</v>
      </c>
      <c r="K9" s="60">
        <v>58513743</v>
      </c>
      <c r="L9" s="60">
        <v>61891318</v>
      </c>
      <c r="M9" s="60">
        <v>55427812</v>
      </c>
      <c r="N9" s="60">
        <v>175832873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348791443</v>
      </c>
      <c r="X9" s="60">
        <v>365595895</v>
      </c>
      <c r="Y9" s="60">
        <v>-16804452</v>
      </c>
      <c r="Z9" s="140">
        <v>-4.6</v>
      </c>
      <c r="AA9" s="155">
        <v>731191790</v>
      </c>
    </row>
    <row r="10" spans="1:27" ht="13.5">
      <c r="A10" s="183" t="s">
        <v>106</v>
      </c>
      <c r="B10" s="182"/>
      <c r="C10" s="155">
        <v>442937545</v>
      </c>
      <c r="D10" s="155">
        <v>0</v>
      </c>
      <c r="E10" s="156">
        <v>461540940</v>
      </c>
      <c r="F10" s="54">
        <v>461540940</v>
      </c>
      <c r="G10" s="54">
        <v>39198062</v>
      </c>
      <c r="H10" s="54">
        <v>35509272</v>
      </c>
      <c r="I10" s="54">
        <v>37470468</v>
      </c>
      <c r="J10" s="54">
        <v>112177802</v>
      </c>
      <c r="K10" s="54">
        <v>39043051</v>
      </c>
      <c r="L10" s="54">
        <v>40917522</v>
      </c>
      <c r="M10" s="54">
        <v>39682357</v>
      </c>
      <c r="N10" s="54">
        <v>119642930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231820732</v>
      </c>
      <c r="X10" s="54">
        <v>230770470</v>
      </c>
      <c r="Y10" s="54">
        <v>1050262</v>
      </c>
      <c r="Z10" s="184">
        <v>0.46</v>
      </c>
      <c r="AA10" s="130">
        <v>461540940</v>
      </c>
    </row>
    <row r="11" spans="1:27" ht="13.5">
      <c r="A11" s="183" t="s">
        <v>107</v>
      </c>
      <c r="B11" s="185"/>
      <c r="C11" s="155">
        <v>124733638</v>
      </c>
      <c r="D11" s="155">
        <v>0</v>
      </c>
      <c r="E11" s="156">
        <v>132957160</v>
      </c>
      <c r="F11" s="60">
        <v>132957160</v>
      </c>
      <c r="G11" s="60">
        <v>7619670</v>
      </c>
      <c r="H11" s="60">
        <v>9899498</v>
      </c>
      <c r="I11" s="60">
        <v>16300881</v>
      </c>
      <c r="J11" s="60">
        <v>33820049</v>
      </c>
      <c r="K11" s="60">
        <v>10982007</v>
      </c>
      <c r="L11" s="60">
        <v>11481225</v>
      </c>
      <c r="M11" s="60">
        <v>11071246</v>
      </c>
      <c r="N11" s="60">
        <v>33534478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67354527</v>
      </c>
      <c r="X11" s="60">
        <v>66478580</v>
      </c>
      <c r="Y11" s="60">
        <v>875947</v>
      </c>
      <c r="Z11" s="140">
        <v>1.32</v>
      </c>
      <c r="AA11" s="155">
        <v>132957160</v>
      </c>
    </row>
    <row r="12" spans="1:27" ht="13.5">
      <c r="A12" s="183" t="s">
        <v>108</v>
      </c>
      <c r="B12" s="185"/>
      <c r="C12" s="155">
        <v>503150071</v>
      </c>
      <c r="D12" s="155">
        <v>0</v>
      </c>
      <c r="E12" s="156">
        <v>393692850</v>
      </c>
      <c r="F12" s="60">
        <v>393692850</v>
      </c>
      <c r="G12" s="60">
        <v>15084185</v>
      </c>
      <c r="H12" s="60">
        <v>25930342</v>
      </c>
      <c r="I12" s="60">
        <v>25941795</v>
      </c>
      <c r="J12" s="60">
        <v>66956322</v>
      </c>
      <c r="K12" s="60">
        <v>53110842</v>
      </c>
      <c r="L12" s="60">
        <v>23328345</v>
      </c>
      <c r="M12" s="60">
        <v>63737209</v>
      </c>
      <c r="N12" s="60">
        <v>140176396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207132718</v>
      </c>
      <c r="X12" s="60">
        <v>196846425</v>
      </c>
      <c r="Y12" s="60">
        <v>10286293</v>
      </c>
      <c r="Z12" s="140">
        <v>5.23</v>
      </c>
      <c r="AA12" s="155">
        <v>393692850</v>
      </c>
    </row>
    <row r="13" spans="1:27" ht="13.5">
      <c r="A13" s="181" t="s">
        <v>109</v>
      </c>
      <c r="B13" s="185"/>
      <c r="C13" s="155">
        <v>454586096</v>
      </c>
      <c r="D13" s="155">
        <v>0</v>
      </c>
      <c r="E13" s="156">
        <v>374236600</v>
      </c>
      <c r="F13" s="60">
        <v>374236600</v>
      </c>
      <c r="G13" s="60">
        <v>23670047</v>
      </c>
      <c r="H13" s="60">
        <v>21997891</v>
      </c>
      <c r="I13" s="60">
        <v>27204649</v>
      </c>
      <c r="J13" s="60">
        <v>72872587</v>
      </c>
      <c r="K13" s="60">
        <v>21684593</v>
      </c>
      <c r="L13" s="60">
        <v>20255379</v>
      </c>
      <c r="M13" s="60">
        <v>35277314</v>
      </c>
      <c r="N13" s="60">
        <v>77217286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150089873</v>
      </c>
      <c r="X13" s="60">
        <v>187118300</v>
      </c>
      <c r="Y13" s="60">
        <v>-37028427</v>
      </c>
      <c r="Z13" s="140">
        <v>-19.79</v>
      </c>
      <c r="AA13" s="155">
        <v>374236600</v>
      </c>
    </row>
    <row r="14" spans="1:27" ht="13.5">
      <c r="A14" s="181" t="s">
        <v>110</v>
      </c>
      <c r="B14" s="185"/>
      <c r="C14" s="155">
        <v>112690774</v>
      </c>
      <c r="D14" s="155">
        <v>0</v>
      </c>
      <c r="E14" s="156">
        <v>103859030</v>
      </c>
      <c r="F14" s="60">
        <v>103859030</v>
      </c>
      <c r="G14" s="60">
        <v>9723149</v>
      </c>
      <c r="H14" s="60">
        <v>11476537</v>
      </c>
      <c r="I14" s="60">
        <v>11770104</v>
      </c>
      <c r="J14" s="60">
        <v>32969790</v>
      </c>
      <c r="K14" s="60">
        <v>11143378</v>
      </c>
      <c r="L14" s="60">
        <v>10567029</v>
      </c>
      <c r="M14" s="60">
        <v>13043984</v>
      </c>
      <c r="N14" s="60">
        <v>34754391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67724181</v>
      </c>
      <c r="X14" s="60">
        <v>51929515</v>
      </c>
      <c r="Y14" s="60">
        <v>15794666</v>
      </c>
      <c r="Z14" s="140">
        <v>30.42</v>
      </c>
      <c r="AA14" s="155">
        <v>103859030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110925928</v>
      </c>
      <c r="D16" s="155">
        <v>0</v>
      </c>
      <c r="E16" s="156">
        <v>108162660</v>
      </c>
      <c r="F16" s="60">
        <v>108162660</v>
      </c>
      <c r="G16" s="60">
        <v>6766513</v>
      </c>
      <c r="H16" s="60">
        <v>-27431618</v>
      </c>
      <c r="I16" s="60">
        <v>-26575395</v>
      </c>
      <c r="J16" s="60">
        <v>-47240500</v>
      </c>
      <c r="K16" s="60">
        <v>69370503</v>
      </c>
      <c r="L16" s="60">
        <v>7729585</v>
      </c>
      <c r="M16" s="60">
        <v>3533696</v>
      </c>
      <c r="N16" s="60">
        <v>80633784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33393284</v>
      </c>
      <c r="X16" s="60">
        <v>54081330</v>
      </c>
      <c r="Y16" s="60">
        <v>-20688046</v>
      </c>
      <c r="Z16" s="140">
        <v>-38.25</v>
      </c>
      <c r="AA16" s="155">
        <v>108162660</v>
      </c>
    </row>
    <row r="17" spans="1:27" ht="13.5">
      <c r="A17" s="181" t="s">
        <v>113</v>
      </c>
      <c r="B17" s="185"/>
      <c r="C17" s="155">
        <v>42836010</v>
      </c>
      <c r="D17" s="155">
        <v>0</v>
      </c>
      <c r="E17" s="156">
        <v>24406280</v>
      </c>
      <c r="F17" s="60">
        <v>24406280</v>
      </c>
      <c r="G17" s="60">
        <v>4432243</v>
      </c>
      <c r="H17" s="60">
        <v>3772116</v>
      </c>
      <c r="I17" s="60">
        <v>3474147</v>
      </c>
      <c r="J17" s="60">
        <v>11678506</v>
      </c>
      <c r="K17" s="60">
        <v>115054</v>
      </c>
      <c r="L17" s="60">
        <v>7061863</v>
      </c>
      <c r="M17" s="60">
        <v>69912</v>
      </c>
      <c r="N17" s="60">
        <v>7246829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18925335</v>
      </c>
      <c r="X17" s="60">
        <v>12203140</v>
      </c>
      <c r="Y17" s="60">
        <v>6722195</v>
      </c>
      <c r="Z17" s="140">
        <v>55.09</v>
      </c>
      <c r="AA17" s="155">
        <v>24406280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12058200</v>
      </c>
      <c r="F18" s="60">
        <v>12058200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6029100</v>
      </c>
      <c r="Y18" s="60">
        <v>-6029100</v>
      </c>
      <c r="Z18" s="140">
        <v>-100</v>
      </c>
      <c r="AA18" s="155">
        <v>12058200</v>
      </c>
    </row>
    <row r="19" spans="1:27" ht="13.5">
      <c r="A19" s="181" t="s">
        <v>34</v>
      </c>
      <c r="B19" s="185"/>
      <c r="C19" s="155">
        <v>2255230072</v>
      </c>
      <c r="D19" s="155">
        <v>0</v>
      </c>
      <c r="E19" s="156">
        <v>2359637010</v>
      </c>
      <c r="F19" s="60">
        <v>2359637010</v>
      </c>
      <c r="G19" s="60">
        <v>780706715</v>
      </c>
      <c r="H19" s="60">
        <v>2747618</v>
      </c>
      <c r="I19" s="60">
        <v>1906179</v>
      </c>
      <c r="J19" s="60">
        <v>785360512</v>
      </c>
      <c r="K19" s="60">
        <v>2992438</v>
      </c>
      <c r="L19" s="60">
        <v>8954894</v>
      </c>
      <c r="M19" s="60">
        <v>616825707</v>
      </c>
      <c r="N19" s="60">
        <v>628773039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1414133551</v>
      </c>
      <c r="X19" s="60">
        <v>1179818505</v>
      </c>
      <c r="Y19" s="60">
        <v>234315046</v>
      </c>
      <c r="Z19" s="140">
        <v>19.86</v>
      </c>
      <c r="AA19" s="155">
        <v>2359637010</v>
      </c>
    </row>
    <row r="20" spans="1:27" ht="13.5">
      <c r="A20" s="181" t="s">
        <v>35</v>
      </c>
      <c r="B20" s="185"/>
      <c r="C20" s="155">
        <v>2201400085</v>
      </c>
      <c r="D20" s="155">
        <v>0</v>
      </c>
      <c r="E20" s="156">
        <v>2434474917</v>
      </c>
      <c r="F20" s="54">
        <v>2434474917</v>
      </c>
      <c r="G20" s="54">
        <v>50472486</v>
      </c>
      <c r="H20" s="54">
        <v>638504600</v>
      </c>
      <c r="I20" s="54">
        <v>-39568431</v>
      </c>
      <c r="J20" s="54">
        <v>649408655</v>
      </c>
      <c r="K20" s="54">
        <v>37850154</v>
      </c>
      <c r="L20" s="54">
        <v>38679308</v>
      </c>
      <c r="M20" s="54">
        <v>753070973</v>
      </c>
      <c r="N20" s="54">
        <v>829600435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1479009090</v>
      </c>
      <c r="X20" s="54">
        <v>1217237459</v>
      </c>
      <c r="Y20" s="54">
        <v>261771631</v>
      </c>
      <c r="Z20" s="184">
        <v>21.51</v>
      </c>
      <c r="AA20" s="130">
        <v>2434474917</v>
      </c>
    </row>
    <row r="21" spans="1:27" ht="13.5">
      <c r="A21" s="181" t="s">
        <v>115</v>
      </c>
      <c r="B21" s="185"/>
      <c r="C21" s="155">
        <v>19656724</v>
      </c>
      <c r="D21" s="155">
        <v>0</v>
      </c>
      <c r="E21" s="156">
        <v>34230950</v>
      </c>
      <c r="F21" s="60">
        <v>34230950</v>
      </c>
      <c r="G21" s="60">
        <v>0</v>
      </c>
      <c r="H21" s="60">
        <v>53092</v>
      </c>
      <c r="I21" s="82">
        <v>2228</v>
      </c>
      <c r="J21" s="60">
        <v>55320</v>
      </c>
      <c r="K21" s="60">
        <v>1674212</v>
      </c>
      <c r="L21" s="60">
        <v>410915</v>
      </c>
      <c r="M21" s="60">
        <v>11716103</v>
      </c>
      <c r="N21" s="60">
        <v>13801230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13856550</v>
      </c>
      <c r="X21" s="60">
        <v>17115475</v>
      </c>
      <c r="Y21" s="60">
        <v>-3258925</v>
      </c>
      <c r="Z21" s="140">
        <v>-19.04</v>
      </c>
      <c r="AA21" s="155">
        <v>34230950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23200431405</v>
      </c>
      <c r="D22" s="188">
        <f>SUM(D5:D21)</f>
        <v>0</v>
      </c>
      <c r="E22" s="189">
        <f t="shared" si="0"/>
        <v>25197750057</v>
      </c>
      <c r="F22" s="190">
        <f t="shared" si="0"/>
        <v>25197750057</v>
      </c>
      <c r="G22" s="190">
        <f t="shared" si="0"/>
        <v>2476468482</v>
      </c>
      <c r="H22" s="190">
        <f t="shared" si="0"/>
        <v>2357377251</v>
      </c>
      <c r="I22" s="190">
        <f t="shared" si="0"/>
        <v>1836394241</v>
      </c>
      <c r="J22" s="190">
        <f t="shared" si="0"/>
        <v>6670239974</v>
      </c>
      <c r="K22" s="190">
        <f t="shared" si="0"/>
        <v>1744321819</v>
      </c>
      <c r="L22" s="190">
        <f t="shared" si="0"/>
        <v>1714472893</v>
      </c>
      <c r="M22" s="190">
        <f t="shared" si="0"/>
        <v>2776206012</v>
      </c>
      <c r="N22" s="190">
        <f t="shared" si="0"/>
        <v>6235000724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12905240698</v>
      </c>
      <c r="X22" s="190">
        <f t="shared" si="0"/>
        <v>12598875029</v>
      </c>
      <c r="Y22" s="190">
        <f t="shared" si="0"/>
        <v>306365669</v>
      </c>
      <c r="Z22" s="191">
        <f>+IF(X22&lt;&gt;0,+(Y22/X22)*100,0)</f>
        <v>2.431690673133988</v>
      </c>
      <c r="AA22" s="188">
        <f>SUM(AA5:AA21)</f>
        <v>25197750057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5993075000</v>
      </c>
      <c r="D25" s="155">
        <v>0</v>
      </c>
      <c r="E25" s="156">
        <v>6681851628</v>
      </c>
      <c r="F25" s="60">
        <v>6681851628</v>
      </c>
      <c r="G25" s="60">
        <v>498032111</v>
      </c>
      <c r="H25" s="60">
        <v>469710657</v>
      </c>
      <c r="I25" s="60">
        <v>493058035</v>
      </c>
      <c r="J25" s="60">
        <v>1460800803</v>
      </c>
      <c r="K25" s="60">
        <v>521737335</v>
      </c>
      <c r="L25" s="60">
        <v>798718834</v>
      </c>
      <c r="M25" s="60">
        <v>556717940</v>
      </c>
      <c r="N25" s="60">
        <v>1877174109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3337974912</v>
      </c>
      <c r="X25" s="60">
        <v>3340925814</v>
      </c>
      <c r="Y25" s="60">
        <v>-2950902</v>
      </c>
      <c r="Z25" s="140">
        <v>-0.09</v>
      </c>
      <c r="AA25" s="155">
        <v>6681851628</v>
      </c>
    </row>
    <row r="26" spans="1:27" ht="13.5">
      <c r="A26" s="183" t="s">
        <v>38</v>
      </c>
      <c r="B26" s="182"/>
      <c r="C26" s="155">
        <v>88537813</v>
      </c>
      <c r="D26" s="155">
        <v>0</v>
      </c>
      <c r="E26" s="156">
        <v>104515660</v>
      </c>
      <c r="F26" s="60">
        <v>104515660</v>
      </c>
      <c r="G26" s="60">
        <v>7391904</v>
      </c>
      <c r="H26" s="60">
        <v>9339943</v>
      </c>
      <c r="I26" s="60">
        <v>8356014</v>
      </c>
      <c r="J26" s="60">
        <v>25087861</v>
      </c>
      <c r="K26" s="60">
        <v>8298287</v>
      </c>
      <c r="L26" s="60">
        <v>8405970</v>
      </c>
      <c r="M26" s="60">
        <v>8339646</v>
      </c>
      <c r="N26" s="60">
        <v>25043903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50131764</v>
      </c>
      <c r="X26" s="60">
        <v>52257830</v>
      </c>
      <c r="Y26" s="60">
        <v>-2126066</v>
      </c>
      <c r="Z26" s="140">
        <v>-4.07</v>
      </c>
      <c r="AA26" s="155">
        <v>104515660</v>
      </c>
    </row>
    <row r="27" spans="1:27" ht="13.5">
      <c r="A27" s="183" t="s">
        <v>118</v>
      </c>
      <c r="B27" s="182"/>
      <c r="C27" s="155">
        <v>886640475</v>
      </c>
      <c r="D27" s="155">
        <v>0</v>
      </c>
      <c r="E27" s="156">
        <v>536624930</v>
      </c>
      <c r="F27" s="60">
        <v>536624930</v>
      </c>
      <c r="G27" s="60">
        <v>11174046</v>
      </c>
      <c r="H27" s="60">
        <v>10555268</v>
      </c>
      <c r="I27" s="60">
        <v>11068972</v>
      </c>
      <c r="J27" s="60">
        <v>32798286</v>
      </c>
      <c r="K27" s="60">
        <v>10864253</v>
      </c>
      <c r="L27" s="60">
        <v>10500787</v>
      </c>
      <c r="M27" s="60">
        <v>10558592</v>
      </c>
      <c r="N27" s="60">
        <v>31923632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64721918</v>
      </c>
      <c r="X27" s="60">
        <v>268312465</v>
      </c>
      <c r="Y27" s="60">
        <v>-203590547</v>
      </c>
      <c r="Z27" s="140">
        <v>-75.88</v>
      </c>
      <c r="AA27" s="155">
        <v>536624930</v>
      </c>
    </row>
    <row r="28" spans="1:27" ht="13.5">
      <c r="A28" s="183" t="s">
        <v>39</v>
      </c>
      <c r="B28" s="182"/>
      <c r="C28" s="155">
        <v>1595412923</v>
      </c>
      <c r="D28" s="155">
        <v>0</v>
      </c>
      <c r="E28" s="156">
        <v>1842044530</v>
      </c>
      <c r="F28" s="60">
        <v>1842044530</v>
      </c>
      <c r="G28" s="60">
        <v>159116601</v>
      </c>
      <c r="H28" s="60">
        <v>155356582</v>
      </c>
      <c r="I28" s="60">
        <v>146188590</v>
      </c>
      <c r="J28" s="60">
        <v>460661773</v>
      </c>
      <c r="K28" s="60">
        <v>135282326</v>
      </c>
      <c r="L28" s="60">
        <v>151694869</v>
      </c>
      <c r="M28" s="60">
        <v>161346367</v>
      </c>
      <c r="N28" s="60">
        <v>448323562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908985335</v>
      </c>
      <c r="X28" s="60">
        <v>921022265</v>
      </c>
      <c r="Y28" s="60">
        <v>-12036930</v>
      </c>
      <c r="Z28" s="140">
        <v>-1.31</v>
      </c>
      <c r="AA28" s="155">
        <v>1842044530</v>
      </c>
    </row>
    <row r="29" spans="1:27" ht="13.5">
      <c r="A29" s="183" t="s">
        <v>40</v>
      </c>
      <c r="B29" s="182"/>
      <c r="C29" s="155">
        <v>2718549441</v>
      </c>
      <c r="D29" s="155">
        <v>0</v>
      </c>
      <c r="E29" s="156">
        <v>1168516300</v>
      </c>
      <c r="F29" s="60">
        <v>1168516300</v>
      </c>
      <c r="G29" s="60">
        <v>99930609</v>
      </c>
      <c r="H29" s="60">
        <v>99930609</v>
      </c>
      <c r="I29" s="60">
        <v>104396004</v>
      </c>
      <c r="J29" s="60">
        <v>304257222</v>
      </c>
      <c r="K29" s="60">
        <v>114969165</v>
      </c>
      <c r="L29" s="60">
        <v>114969164</v>
      </c>
      <c r="M29" s="60">
        <v>115721976</v>
      </c>
      <c r="N29" s="60">
        <v>345660305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649917527</v>
      </c>
      <c r="X29" s="60">
        <v>584258150</v>
      </c>
      <c r="Y29" s="60">
        <v>65659377</v>
      </c>
      <c r="Z29" s="140">
        <v>11.24</v>
      </c>
      <c r="AA29" s="155">
        <v>1168516300</v>
      </c>
    </row>
    <row r="30" spans="1:27" ht="13.5">
      <c r="A30" s="183" t="s">
        <v>119</v>
      </c>
      <c r="B30" s="182"/>
      <c r="C30" s="155">
        <v>7557474199</v>
      </c>
      <c r="D30" s="155">
        <v>0</v>
      </c>
      <c r="E30" s="156">
        <v>8045483490</v>
      </c>
      <c r="F30" s="60">
        <v>8045483490</v>
      </c>
      <c r="G30" s="60">
        <v>845398459</v>
      </c>
      <c r="H30" s="60">
        <v>970073196</v>
      </c>
      <c r="I30" s="60">
        <v>520989633</v>
      </c>
      <c r="J30" s="60">
        <v>2336461288</v>
      </c>
      <c r="K30" s="60">
        <v>480264197</v>
      </c>
      <c r="L30" s="60">
        <v>583461609</v>
      </c>
      <c r="M30" s="60">
        <v>563285487</v>
      </c>
      <c r="N30" s="60">
        <v>1627011293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3963472581</v>
      </c>
      <c r="X30" s="60">
        <v>4022741745</v>
      </c>
      <c r="Y30" s="60">
        <v>-59269164</v>
      </c>
      <c r="Z30" s="140">
        <v>-1.47</v>
      </c>
      <c r="AA30" s="155">
        <v>8045483490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6479910</v>
      </c>
      <c r="F31" s="60">
        <v>6479910</v>
      </c>
      <c r="G31" s="60">
        <v>4798279</v>
      </c>
      <c r="H31" s="60">
        <v>6046616</v>
      </c>
      <c r="I31" s="60">
        <v>4409407</v>
      </c>
      <c r="J31" s="60">
        <v>15254302</v>
      </c>
      <c r="K31" s="60">
        <v>4806710</v>
      </c>
      <c r="L31" s="60">
        <v>3466412</v>
      </c>
      <c r="M31" s="60">
        <v>2416288</v>
      </c>
      <c r="N31" s="60">
        <v>10689410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25943712</v>
      </c>
      <c r="X31" s="60">
        <v>3239955</v>
      </c>
      <c r="Y31" s="60">
        <v>22703757</v>
      </c>
      <c r="Z31" s="140">
        <v>700.74</v>
      </c>
      <c r="AA31" s="155">
        <v>6479910</v>
      </c>
    </row>
    <row r="32" spans="1:27" ht="13.5">
      <c r="A32" s="183" t="s">
        <v>121</v>
      </c>
      <c r="B32" s="182"/>
      <c r="C32" s="155">
        <v>1117482872</v>
      </c>
      <c r="D32" s="155">
        <v>0</v>
      </c>
      <c r="E32" s="156">
        <v>3409927880</v>
      </c>
      <c r="F32" s="60">
        <v>3409927880</v>
      </c>
      <c r="G32" s="60">
        <v>192374718</v>
      </c>
      <c r="H32" s="60">
        <v>190796673</v>
      </c>
      <c r="I32" s="60">
        <v>345591629</v>
      </c>
      <c r="J32" s="60">
        <v>728763020</v>
      </c>
      <c r="K32" s="60">
        <v>308908925</v>
      </c>
      <c r="L32" s="60">
        <v>307873535</v>
      </c>
      <c r="M32" s="60">
        <v>181827967</v>
      </c>
      <c r="N32" s="60">
        <v>798610427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1527373447</v>
      </c>
      <c r="X32" s="60">
        <v>1704963940</v>
      </c>
      <c r="Y32" s="60">
        <v>-177590493</v>
      </c>
      <c r="Z32" s="140">
        <v>-10.42</v>
      </c>
      <c r="AA32" s="155">
        <v>3409927880</v>
      </c>
    </row>
    <row r="33" spans="1:27" ht="13.5">
      <c r="A33" s="183" t="s">
        <v>42</v>
      </c>
      <c r="B33" s="182"/>
      <c r="C33" s="155">
        <v>173991036</v>
      </c>
      <c r="D33" s="155">
        <v>0</v>
      </c>
      <c r="E33" s="156">
        <v>203713010</v>
      </c>
      <c r="F33" s="60">
        <v>203713010</v>
      </c>
      <c r="G33" s="60">
        <v>19758901</v>
      </c>
      <c r="H33" s="60">
        <v>14405933</v>
      </c>
      <c r="I33" s="60">
        <v>12648376</v>
      </c>
      <c r="J33" s="60">
        <v>46813210</v>
      </c>
      <c r="K33" s="60">
        <v>24072221</v>
      </c>
      <c r="L33" s="60">
        <v>5732719</v>
      </c>
      <c r="M33" s="60">
        <v>27632056</v>
      </c>
      <c r="N33" s="60">
        <v>57436996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104250206</v>
      </c>
      <c r="X33" s="60">
        <v>101856505</v>
      </c>
      <c r="Y33" s="60">
        <v>2393701</v>
      </c>
      <c r="Z33" s="140">
        <v>2.35</v>
      </c>
      <c r="AA33" s="155">
        <v>203713010</v>
      </c>
    </row>
    <row r="34" spans="1:27" ht="13.5">
      <c r="A34" s="183" t="s">
        <v>43</v>
      </c>
      <c r="B34" s="182"/>
      <c r="C34" s="155">
        <v>1741851576</v>
      </c>
      <c r="D34" s="155">
        <v>0</v>
      </c>
      <c r="E34" s="156">
        <v>2975493980</v>
      </c>
      <c r="F34" s="60">
        <v>2975493980</v>
      </c>
      <c r="G34" s="60">
        <v>185274660</v>
      </c>
      <c r="H34" s="60">
        <v>168192912</v>
      </c>
      <c r="I34" s="60">
        <v>164398330</v>
      </c>
      <c r="J34" s="60">
        <v>517865902</v>
      </c>
      <c r="K34" s="60">
        <v>242340308</v>
      </c>
      <c r="L34" s="60">
        <v>200985347</v>
      </c>
      <c r="M34" s="60">
        <v>224619807</v>
      </c>
      <c r="N34" s="60">
        <v>667945462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1185811364</v>
      </c>
      <c r="X34" s="60">
        <v>1487746990</v>
      </c>
      <c r="Y34" s="60">
        <v>-301935626</v>
      </c>
      <c r="Z34" s="140">
        <v>-20.29</v>
      </c>
      <c r="AA34" s="155">
        <v>2975493980</v>
      </c>
    </row>
    <row r="35" spans="1:27" ht="13.5">
      <c r="A35" s="181" t="s">
        <v>122</v>
      </c>
      <c r="B35" s="185"/>
      <c r="C35" s="155">
        <v>2431</v>
      </c>
      <c r="D35" s="155">
        <v>0</v>
      </c>
      <c r="E35" s="156">
        <v>1422590</v>
      </c>
      <c r="F35" s="60">
        <v>1422590</v>
      </c>
      <c r="G35" s="60">
        <v>0</v>
      </c>
      <c r="H35" s="60">
        <v>0</v>
      </c>
      <c r="I35" s="60">
        <v>-241946</v>
      </c>
      <c r="J35" s="60">
        <v>-241946</v>
      </c>
      <c r="K35" s="60">
        <v>24707</v>
      </c>
      <c r="L35" s="60">
        <v>7820319</v>
      </c>
      <c r="M35" s="60">
        <v>-7941560</v>
      </c>
      <c r="N35" s="60">
        <v>-96534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-338480</v>
      </c>
      <c r="X35" s="60">
        <v>711295</v>
      </c>
      <c r="Y35" s="60">
        <v>-1049775</v>
      </c>
      <c r="Z35" s="140">
        <v>-147.59</v>
      </c>
      <c r="AA35" s="155">
        <v>1422590</v>
      </c>
    </row>
    <row r="36" spans="1:27" ht="12.75">
      <c r="A36" s="193" t="s">
        <v>44</v>
      </c>
      <c r="B36" s="187"/>
      <c r="C36" s="188">
        <f aca="true" t="shared" si="1" ref="C36:Y36">SUM(C25:C35)</f>
        <v>21873017766</v>
      </c>
      <c r="D36" s="188">
        <f>SUM(D25:D35)</f>
        <v>0</v>
      </c>
      <c r="E36" s="189">
        <f t="shared" si="1"/>
        <v>24976073908</v>
      </c>
      <c r="F36" s="190">
        <f t="shared" si="1"/>
        <v>24976073908</v>
      </c>
      <c r="G36" s="190">
        <f t="shared" si="1"/>
        <v>2023250288</v>
      </c>
      <c r="H36" s="190">
        <f t="shared" si="1"/>
        <v>2094408389</v>
      </c>
      <c r="I36" s="190">
        <f t="shared" si="1"/>
        <v>1810863044</v>
      </c>
      <c r="J36" s="190">
        <f t="shared" si="1"/>
        <v>5928521721</v>
      </c>
      <c r="K36" s="190">
        <f t="shared" si="1"/>
        <v>1851568434</v>
      </c>
      <c r="L36" s="190">
        <f t="shared" si="1"/>
        <v>2193629565</v>
      </c>
      <c r="M36" s="190">
        <f t="shared" si="1"/>
        <v>1844524566</v>
      </c>
      <c r="N36" s="190">
        <f t="shared" si="1"/>
        <v>5889722565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11818244286</v>
      </c>
      <c r="X36" s="190">
        <f t="shared" si="1"/>
        <v>12488036954</v>
      </c>
      <c r="Y36" s="190">
        <f t="shared" si="1"/>
        <v>-669792668</v>
      </c>
      <c r="Z36" s="191">
        <f>+IF(X36&lt;&gt;0,+(Y36/X36)*100,0)</f>
        <v>-5.36347442329966</v>
      </c>
      <c r="AA36" s="188">
        <f>SUM(AA25:AA35)</f>
        <v>24976073908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1327413639</v>
      </c>
      <c r="D38" s="199">
        <f>+D22-D36</f>
        <v>0</v>
      </c>
      <c r="E38" s="200">
        <f t="shared" si="2"/>
        <v>221676149</v>
      </c>
      <c r="F38" s="106">
        <f t="shared" si="2"/>
        <v>221676149</v>
      </c>
      <c r="G38" s="106">
        <f t="shared" si="2"/>
        <v>453218194</v>
      </c>
      <c r="H38" s="106">
        <f t="shared" si="2"/>
        <v>262968862</v>
      </c>
      <c r="I38" s="106">
        <f t="shared" si="2"/>
        <v>25531197</v>
      </c>
      <c r="J38" s="106">
        <f t="shared" si="2"/>
        <v>741718253</v>
      </c>
      <c r="K38" s="106">
        <f t="shared" si="2"/>
        <v>-107246615</v>
      </c>
      <c r="L38" s="106">
        <f t="shared" si="2"/>
        <v>-479156672</v>
      </c>
      <c r="M38" s="106">
        <f t="shared" si="2"/>
        <v>931681446</v>
      </c>
      <c r="N38" s="106">
        <f t="shared" si="2"/>
        <v>345278159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1086996412</v>
      </c>
      <c r="X38" s="106">
        <f>IF(F22=F36,0,X22-X36)</f>
        <v>110838075</v>
      </c>
      <c r="Y38" s="106">
        <f t="shared" si="2"/>
        <v>976158337</v>
      </c>
      <c r="Z38" s="201">
        <f>+IF(X38&lt;&gt;0,+(Y38/X38)*100,0)</f>
        <v>880.706685856823</v>
      </c>
      <c r="AA38" s="199">
        <f>+AA22-AA36</f>
        <v>221676149</v>
      </c>
    </row>
    <row r="39" spans="1:27" ht="13.5">
      <c r="A39" s="181" t="s">
        <v>46</v>
      </c>
      <c r="B39" s="185"/>
      <c r="C39" s="155">
        <v>1402520184</v>
      </c>
      <c r="D39" s="155">
        <v>0</v>
      </c>
      <c r="E39" s="156">
        <v>3183431940</v>
      </c>
      <c r="F39" s="60">
        <v>3183431940</v>
      </c>
      <c r="G39" s="60">
        <v>0</v>
      </c>
      <c r="H39" s="60">
        <v>0</v>
      </c>
      <c r="I39" s="60">
        <v>580138241</v>
      </c>
      <c r="J39" s="60">
        <v>580138241</v>
      </c>
      <c r="K39" s="60">
        <v>90922104</v>
      </c>
      <c r="L39" s="60">
        <v>144434108</v>
      </c>
      <c r="M39" s="60">
        <v>795803208</v>
      </c>
      <c r="N39" s="60">
        <v>1031159420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1611297661</v>
      </c>
      <c r="X39" s="60">
        <v>1591715970</v>
      </c>
      <c r="Y39" s="60">
        <v>19581691</v>
      </c>
      <c r="Z39" s="140">
        <v>1.23</v>
      </c>
      <c r="AA39" s="155">
        <v>3183431940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2729933823</v>
      </c>
      <c r="D42" s="206">
        <f>SUM(D38:D41)</f>
        <v>0</v>
      </c>
      <c r="E42" s="207">
        <f t="shared" si="3"/>
        <v>3405108089</v>
      </c>
      <c r="F42" s="88">
        <f t="shared" si="3"/>
        <v>3405108089</v>
      </c>
      <c r="G42" s="88">
        <f t="shared" si="3"/>
        <v>453218194</v>
      </c>
      <c r="H42" s="88">
        <f t="shared" si="3"/>
        <v>262968862</v>
      </c>
      <c r="I42" s="88">
        <f t="shared" si="3"/>
        <v>605669438</v>
      </c>
      <c r="J42" s="88">
        <f t="shared" si="3"/>
        <v>1321856494</v>
      </c>
      <c r="K42" s="88">
        <f t="shared" si="3"/>
        <v>-16324511</v>
      </c>
      <c r="L42" s="88">
        <f t="shared" si="3"/>
        <v>-334722564</v>
      </c>
      <c r="M42" s="88">
        <f t="shared" si="3"/>
        <v>1727484654</v>
      </c>
      <c r="N42" s="88">
        <f t="shared" si="3"/>
        <v>1376437579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2698294073</v>
      </c>
      <c r="X42" s="88">
        <f t="shared" si="3"/>
        <v>1702554045</v>
      </c>
      <c r="Y42" s="88">
        <f t="shared" si="3"/>
        <v>995740028</v>
      </c>
      <c r="Z42" s="208">
        <f>+IF(X42&lt;&gt;0,+(Y42/X42)*100,0)</f>
        <v>58.48507604937734</v>
      </c>
      <c r="AA42" s="206">
        <f>SUM(AA38:AA41)</f>
        <v>3405108089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2729933823</v>
      </c>
      <c r="D44" s="210">
        <f>+D42-D43</f>
        <v>0</v>
      </c>
      <c r="E44" s="211">
        <f t="shared" si="4"/>
        <v>3405108089</v>
      </c>
      <c r="F44" s="77">
        <f t="shared" si="4"/>
        <v>3405108089</v>
      </c>
      <c r="G44" s="77">
        <f t="shared" si="4"/>
        <v>453218194</v>
      </c>
      <c r="H44" s="77">
        <f t="shared" si="4"/>
        <v>262968862</v>
      </c>
      <c r="I44" s="77">
        <f t="shared" si="4"/>
        <v>605669438</v>
      </c>
      <c r="J44" s="77">
        <f t="shared" si="4"/>
        <v>1321856494</v>
      </c>
      <c r="K44" s="77">
        <f t="shared" si="4"/>
        <v>-16324511</v>
      </c>
      <c r="L44" s="77">
        <f t="shared" si="4"/>
        <v>-334722564</v>
      </c>
      <c r="M44" s="77">
        <f t="shared" si="4"/>
        <v>1727484654</v>
      </c>
      <c r="N44" s="77">
        <f t="shared" si="4"/>
        <v>1376437579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2698294073</v>
      </c>
      <c r="X44" s="77">
        <f t="shared" si="4"/>
        <v>1702554045</v>
      </c>
      <c r="Y44" s="77">
        <f t="shared" si="4"/>
        <v>995740028</v>
      </c>
      <c r="Z44" s="212">
        <f>+IF(X44&lt;&gt;0,+(Y44/X44)*100,0)</f>
        <v>58.48507604937734</v>
      </c>
      <c r="AA44" s="210">
        <f>+AA42-AA43</f>
        <v>3405108089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2729933823</v>
      </c>
      <c r="D46" s="206">
        <f>SUM(D44:D45)</f>
        <v>0</v>
      </c>
      <c r="E46" s="207">
        <f t="shared" si="5"/>
        <v>3405108089</v>
      </c>
      <c r="F46" s="88">
        <f t="shared" si="5"/>
        <v>3405108089</v>
      </c>
      <c r="G46" s="88">
        <f t="shared" si="5"/>
        <v>453218194</v>
      </c>
      <c r="H46" s="88">
        <f t="shared" si="5"/>
        <v>262968862</v>
      </c>
      <c r="I46" s="88">
        <f t="shared" si="5"/>
        <v>605669438</v>
      </c>
      <c r="J46" s="88">
        <f t="shared" si="5"/>
        <v>1321856494</v>
      </c>
      <c r="K46" s="88">
        <f t="shared" si="5"/>
        <v>-16324511</v>
      </c>
      <c r="L46" s="88">
        <f t="shared" si="5"/>
        <v>-334722564</v>
      </c>
      <c r="M46" s="88">
        <f t="shared" si="5"/>
        <v>1727484654</v>
      </c>
      <c r="N46" s="88">
        <f t="shared" si="5"/>
        <v>1376437579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2698294073</v>
      </c>
      <c r="X46" s="88">
        <f t="shared" si="5"/>
        <v>1702554045</v>
      </c>
      <c r="Y46" s="88">
        <f t="shared" si="5"/>
        <v>995740028</v>
      </c>
      <c r="Z46" s="208">
        <f>+IF(X46&lt;&gt;0,+(Y46/X46)*100,0)</f>
        <v>58.48507604937734</v>
      </c>
      <c r="AA46" s="206">
        <f>SUM(AA44:AA45)</f>
        <v>3405108089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-1</v>
      </c>
      <c r="I47" s="82">
        <v>0</v>
      </c>
      <c r="J47" s="60">
        <v>-1</v>
      </c>
      <c r="K47" s="60">
        <v>1</v>
      </c>
      <c r="L47" s="60">
        <v>0</v>
      </c>
      <c r="M47" s="159">
        <v>0</v>
      </c>
      <c r="N47" s="60">
        <v>1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2729933823</v>
      </c>
      <c r="D48" s="217">
        <f>SUM(D46:D47)</f>
        <v>0</v>
      </c>
      <c r="E48" s="218">
        <f t="shared" si="6"/>
        <v>3405108089</v>
      </c>
      <c r="F48" s="219">
        <f t="shared" si="6"/>
        <v>3405108089</v>
      </c>
      <c r="G48" s="219">
        <f t="shared" si="6"/>
        <v>453218194</v>
      </c>
      <c r="H48" s="220">
        <f t="shared" si="6"/>
        <v>262968861</v>
      </c>
      <c r="I48" s="220">
        <f t="shared" si="6"/>
        <v>605669438</v>
      </c>
      <c r="J48" s="220">
        <f t="shared" si="6"/>
        <v>1321856493</v>
      </c>
      <c r="K48" s="220">
        <f t="shared" si="6"/>
        <v>-16324510</v>
      </c>
      <c r="L48" s="220">
        <f t="shared" si="6"/>
        <v>-334722564</v>
      </c>
      <c r="M48" s="219">
        <f t="shared" si="6"/>
        <v>1727484654</v>
      </c>
      <c r="N48" s="219">
        <f t="shared" si="6"/>
        <v>1376437580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2698294073</v>
      </c>
      <c r="X48" s="220">
        <f t="shared" si="6"/>
        <v>1702554045</v>
      </c>
      <c r="Y48" s="220">
        <f t="shared" si="6"/>
        <v>995740028</v>
      </c>
      <c r="Z48" s="221">
        <f>+IF(X48&lt;&gt;0,+(Y48/X48)*100,0)</f>
        <v>58.48507604937734</v>
      </c>
      <c r="AA48" s="222">
        <f>SUM(AA46:AA47)</f>
        <v>3405108089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773818253</v>
      </c>
      <c r="D5" s="153">
        <f>SUM(D6:D8)</f>
        <v>0</v>
      </c>
      <c r="E5" s="154">
        <f t="shared" si="0"/>
        <v>134250000</v>
      </c>
      <c r="F5" s="100">
        <f t="shared" si="0"/>
        <v>134250000</v>
      </c>
      <c r="G5" s="100">
        <f t="shared" si="0"/>
        <v>11312000</v>
      </c>
      <c r="H5" s="100">
        <f t="shared" si="0"/>
        <v>2675000</v>
      </c>
      <c r="I5" s="100">
        <f t="shared" si="0"/>
        <v>-521000</v>
      </c>
      <c r="J5" s="100">
        <f t="shared" si="0"/>
        <v>13466000</v>
      </c>
      <c r="K5" s="100">
        <f t="shared" si="0"/>
        <v>8600000</v>
      </c>
      <c r="L5" s="100">
        <f t="shared" si="0"/>
        <v>5140000</v>
      </c>
      <c r="M5" s="100">
        <f t="shared" si="0"/>
        <v>2626000</v>
      </c>
      <c r="N5" s="100">
        <f t="shared" si="0"/>
        <v>16366000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29832000</v>
      </c>
      <c r="X5" s="100">
        <f t="shared" si="0"/>
        <v>67125000</v>
      </c>
      <c r="Y5" s="100">
        <f t="shared" si="0"/>
        <v>-37293000</v>
      </c>
      <c r="Z5" s="137">
        <f>+IF(X5&lt;&gt;0,+(Y5/X5)*100,0)</f>
        <v>-55.55754189944134</v>
      </c>
      <c r="AA5" s="153">
        <f>SUM(AA6:AA8)</f>
        <v>134250000</v>
      </c>
    </row>
    <row r="6" spans="1:27" ht="13.5">
      <c r="A6" s="138" t="s">
        <v>75</v>
      </c>
      <c r="B6" s="136"/>
      <c r="C6" s="155">
        <v>115999475</v>
      </c>
      <c r="D6" s="155"/>
      <c r="E6" s="156">
        <v>13500000</v>
      </c>
      <c r="F6" s="60">
        <v>13500000</v>
      </c>
      <c r="G6" s="60">
        <v>342000</v>
      </c>
      <c r="H6" s="60">
        <v>128000</v>
      </c>
      <c r="I6" s="60">
        <v>40000</v>
      </c>
      <c r="J6" s="60">
        <v>510000</v>
      </c>
      <c r="K6" s="60">
        <v>66000</v>
      </c>
      <c r="L6" s="60"/>
      <c r="M6" s="60">
        <v>155000</v>
      </c>
      <c r="N6" s="60">
        <v>221000</v>
      </c>
      <c r="O6" s="60"/>
      <c r="P6" s="60"/>
      <c r="Q6" s="60"/>
      <c r="R6" s="60"/>
      <c r="S6" s="60"/>
      <c r="T6" s="60"/>
      <c r="U6" s="60"/>
      <c r="V6" s="60"/>
      <c r="W6" s="60">
        <v>731000</v>
      </c>
      <c r="X6" s="60">
        <v>6750000</v>
      </c>
      <c r="Y6" s="60">
        <v>-6019000</v>
      </c>
      <c r="Z6" s="140">
        <v>-89.17</v>
      </c>
      <c r="AA6" s="62">
        <v>13500000</v>
      </c>
    </row>
    <row r="7" spans="1:27" ht="13.5">
      <c r="A7" s="138" t="s">
        <v>76</v>
      </c>
      <c r="B7" s="136"/>
      <c r="C7" s="157">
        <v>657818778</v>
      </c>
      <c r="D7" s="157"/>
      <c r="E7" s="158">
        <v>110580000</v>
      </c>
      <c r="F7" s="159">
        <v>110580000</v>
      </c>
      <c r="G7" s="159">
        <v>1199000</v>
      </c>
      <c r="H7" s="159">
        <v>1414000</v>
      </c>
      <c r="I7" s="159">
        <v>1730000</v>
      </c>
      <c r="J7" s="159">
        <v>4343000</v>
      </c>
      <c r="K7" s="159">
        <v>1089000</v>
      </c>
      <c r="L7" s="159">
        <v>2546000</v>
      </c>
      <c r="M7" s="159">
        <v>1071000</v>
      </c>
      <c r="N7" s="159">
        <v>4706000</v>
      </c>
      <c r="O7" s="159"/>
      <c r="P7" s="159"/>
      <c r="Q7" s="159"/>
      <c r="R7" s="159"/>
      <c r="S7" s="159"/>
      <c r="T7" s="159"/>
      <c r="U7" s="159"/>
      <c r="V7" s="159"/>
      <c r="W7" s="159">
        <v>9049000</v>
      </c>
      <c r="X7" s="159">
        <v>55290000</v>
      </c>
      <c r="Y7" s="159">
        <v>-46241000</v>
      </c>
      <c r="Z7" s="141">
        <v>-83.63</v>
      </c>
      <c r="AA7" s="225">
        <v>110580000</v>
      </c>
    </row>
    <row r="8" spans="1:27" ht="13.5">
      <c r="A8" s="138" t="s">
        <v>77</v>
      </c>
      <c r="B8" s="136"/>
      <c r="C8" s="155"/>
      <c r="D8" s="155"/>
      <c r="E8" s="156">
        <v>10170000</v>
      </c>
      <c r="F8" s="60">
        <v>10170000</v>
      </c>
      <c r="G8" s="60">
        <v>9771000</v>
      </c>
      <c r="H8" s="60">
        <v>1133000</v>
      </c>
      <c r="I8" s="60">
        <v>-2291000</v>
      </c>
      <c r="J8" s="60">
        <v>8613000</v>
      </c>
      <c r="K8" s="60">
        <v>7445000</v>
      </c>
      <c r="L8" s="60">
        <v>2594000</v>
      </c>
      <c r="M8" s="60">
        <v>1400000</v>
      </c>
      <c r="N8" s="60">
        <v>11439000</v>
      </c>
      <c r="O8" s="60"/>
      <c r="P8" s="60"/>
      <c r="Q8" s="60"/>
      <c r="R8" s="60"/>
      <c r="S8" s="60"/>
      <c r="T8" s="60"/>
      <c r="U8" s="60"/>
      <c r="V8" s="60"/>
      <c r="W8" s="60">
        <v>20052000</v>
      </c>
      <c r="X8" s="60">
        <v>5085000</v>
      </c>
      <c r="Y8" s="60">
        <v>14967000</v>
      </c>
      <c r="Z8" s="140">
        <v>294.34</v>
      </c>
      <c r="AA8" s="62">
        <v>10170000</v>
      </c>
    </row>
    <row r="9" spans="1:27" ht="13.5">
      <c r="A9" s="135" t="s">
        <v>78</v>
      </c>
      <c r="B9" s="136"/>
      <c r="C9" s="153">
        <f aca="true" t="shared" si="1" ref="C9:Y9">SUM(C10:C14)</f>
        <v>398073810</v>
      </c>
      <c r="D9" s="153">
        <f>SUM(D10:D14)</f>
        <v>0</v>
      </c>
      <c r="E9" s="154">
        <f t="shared" si="1"/>
        <v>972038000</v>
      </c>
      <c r="F9" s="100">
        <f t="shared" si="1"/>
        <v>972038000</v>
      </c>
      <c r="G9" s="100">
        <f t="shared" si="1"/>
        <v>121844000</v>
      </c>
      <c r="H9" s="100">
        <f t="shared" si="1"/>
        <v>103821000</v>
      </c>
      <c r="I9" s="100">
        <f t="shared" si="1"/>
        <v>143977000</v>
      </c>
      <c r="J9" s="100">
        <f t="shared" si="1"/>
        <v>369642000</v>
      </c>
      <c r="K9" s="100">
        <f t="shared" si="1"/>
        <v>173119000</v>
      </c>
      <c r="L9" s="100">
        <f t="shared" si="1"/>
        <v>149148000</v>
      </c>
      <c r="M9" s="100">
        <f t="shared" si="1"/>
        <v>182948000</v>
      </c>
      <c r="N9" s="100">
        <f t="shared" si="1"/>
        <v>505215000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874857000</v>
      </c>
      <c r="X9" s="100">
        <f t="shared" si="1"/>
        <v>486019000</v>
      </c>
      <c r="Y9" s="100">
        <f t="shared" si="1"/>
        <v>388838000</v>
      </c>
      <c r="Z9" s="137">
        <f>+IF(X9&lt;&gt;0,+(Y9/X9)*100,0)</f>
        <v>80.00469117462487</v>
      </c>
      <c r="AA9" s="102">
        <f>SUM(AA10:AA14)</f>
        <v>972038000</v>
      </c>
    </row>
    <row r="10" spans="1:27" ht="13.5">
      <c r="A10" s="138" t="s">
        <v>79</v>
      </c>
      <c r="B10" s="136"/>
      <c r="C10" s="155">
        <v>273721010</v>
      </c>
      <c r="D10" s="155"/>
      <c r="E10" s="156">
        <v>80537000</v>
      </c>
      <c r="F10" s="60">
        <v>80537000</v>
      </c>
      <c r="G10" s="60">
        <v>774000</v>
      </c>
      <c r="H10" s="60">
        <v>5857000</v>
      </c>
      <c r="I10" s="60">
        <v>2269000</v>
      </c>
      <c r="J10" s="60">
        <v>8900000</v>
      </c>
      <c r="K10" s="60">
        <v>3391000</v>
      </c>
      <c r="L10" s="60">
        <v>421000</v>
      </c>
      <c r="M10" s="60">
        <v>1010000</v>
      </c>
      <c r="N10" s="60">
        <v>4822000</v>
      </c>
      <c r="O10" s="60"/>
      <c r="P10" s="60"/>
      <c r="Q10" s="60"/>
      <c r="R10" s="60"/>
      <c r="S10" s="60"/>
      <c r="T10" s="60"/>
      <c r="U10" s="60"/>
      <c r="V10" s="60"/>
      <c r="W10" s="60">
        <v>13722000</v>
      </c>
      <c r="X10" s="60">
        <v>40268500</v>
      </c>
      <c r="Y10" s="60">
        <v>-26546500</v>
      </c>
      <c r="Z10" s="140">
        <v>-65.92</v>
      </c>
      <c r="AA10" s="62">
        <v>80537000</v>
      </c>
    </row>
    <row r="11" spans="1:27" ht="13.5">
      <c r="A11" s="138" t="s">
        <v>80</v>
      </c>
      <c r="B11" s="136"/>
      <c r="C11" s="155"/>
      <c r="D11" s="155"/>
      <c r="E11" s="156">
        <v>24612000</v>
      </c>
      <c r="F11" s="60">
        <v>24612000</v>
      </c>
      <c r="G11" s="60">
        <v>651000</v>
      </c>
      <c r="H11" s="60">
        <v>612000</v>
      </c>
      <c r="I11" s="60">
        <v>859000</v>
      </c>
      <c r="J11" s="60">
        <v>2122000</v>
      </c>
      <c r="K11" s="60">
        <v>-1341000</v>
      </c>
      <c r="L11" s="60">
        <v>924000</v>
      </c>
      <c r="M11" s="60">
        <v>863000</v>
      </c>
      <c r="N11" s="60">
        <v>446000</v>
      </c>
      <c r="O11" s="60"/>
      <c r="P11" s="60"/>
      <c r="Q11" s="60"/>
      <c r="R11" s="60"/>
      <c r="S11" s="60"/>
      <c r="T11" s="60"/>
      <c r="U11" s="60"/>
      <c r="V11" s="60"/>
      <c r="W11" s="60">
        <v>2568000</v>
      </c>
      <c r="X11" s="60">
        <v>12306000</v>
      </c>
      <c r="Y11" s="60">
        <v>-9738000</v>
      </c>
      <c r="Z11" s="140">
        <v>-79.13</v>
      </c>
      <c r="AA11" s="62">
        <v>24612000</v>
      </c>
    </row>
    <row r="12" spans="1:27" ht="13.5">
      <c r="A12" s="138" t="s">
        <v>81</v>
      </c>
      <c r="B12" s="136"/>
      <c r="C12" s="155">
        <v>13613969</v>
      </c>
      <c r="D12" s="155"/>
      <c r="E12" s="156">
        <v>47321000</v>
      </c>
      <c r="F12" s="60">
        <v>47321000</v>
      </c>
      <c r="G12" s="60">
        <v>150000</v>
      </c>
      <c r="H12" s="60">
        <v>391000</v>
      </c>
      <c r="I12" s="60">
        <v>2003000</v>
      </c>
      <c r="J12" s="60">
        <v>2544000</v>
      </c>
      <c r="K12" s="60">
        <v>4083000</v>
      </c>
      <c r="L12" s="60">
        <v>1989000</v>
      </c>
      <c r="M12" s="60">
        <v>3505000</v>
      </c>
      <c r="N12" s="60">
        <v>9577000</v>
      </c>
      <c r="O12" s="60"/>
      <c r="P12" s="60"/>
      <c r="Q12" s="60"/>
      <c r="R12" s="60"/>
      <c r="S12" s="60"/>
      <c r="T12" s="60"/>
      <c r="U12" s="60"/>
      <c r="V12" s="60"/>
      <c r="W12" s="60">
        <v>12121000</v>
      </c>
      <c r="X12" s="60">
        <v>23660500</v>
      </c>
      <c r="Y12" s="60">
        <v>-11539500</v>
      </c>
      <c r="Z12" s="140">
        <v>-48.77</v>
      </c>
      <c r="AA12" s="62">
        <v>47321000</v>
      </c>
    </row>
    <row r="13" spans="1:27" ht="13.5">
      <c r="A13" s="138" t="s">
        <v>82</v>
      </c>
      <c r="B13" s="136"/>
      <c r="C13" s="155">
        <v>62447021</v>
      </c>
      <c r="D13" s="155"/>
      <c r="E13" s="156">
        <v>789306000</v>
      </c>
      <c r="F13" s="60">
        <v>789306000</v>
      </c>
      <c r="G13" s="60">
        <v>120269000</v>
      </c>
      <c r="H13" s="60">
        <v>95861000</v>
      </c>
      <c r="I13" s="60">
        <v>137808000</v>
      </c>
      <c r="J13" s="60">
        <v>353938000</v>
      </c>
      <c r="K13" s="60">
        <v>166215000</v>
      </c>
      <c r="L13" s="60">
        <v>144851000</v>
      </c>
      <c r="M13" s="60">
        <v>176114000</v>
      </c>
      <c r="N13" s="60">
        <v>487180000</v>
      </c>
      <c r="O13" s="60"/>
      <c r="P13" s="60"/>
      <c r="Q13" s="60"/>
      <c r="R13" s="60"/>
      <c r="S13" s="60"/>
      <c r="T13" s="60"/>
      <c r="U13" s="60"/>
      <c r="V13" s="60"/>
      <c r="W13" s="60">
        <v>841118000</v>
      </c>
      <c r="X13" s="60">
        <v>394653000</v>
      </c>
      <c r="Y13" s="60">
        <v>446465000</v>
      </c>
      <c r="Z13" s="140">
        <v>113.13</v>
      </c>
      <c r="AA13" s="62">
        <v>789306000</v>
      </c>
    </row>
    <row r="14" spans="1:27" ht="13.5">
      <c r="A14" s="138" t="s">
        <v>83</v>
      </c>
      <c r="B14" s="136"/>
      <c r="C14" s="157">
        <v>48291810</v>
      </c>
      <c r="D14" s="157"/>
      <c r="E14" s="158">
        <v>30262000</v>
      </c>
      <c r="F14" s="159">
        <v>30262000</v>
      </c>
      <c r="G14" s="159"/>
      <c r="H14" s="159">
        <v>1100000</v>
      </c>
      <c r="I14" s="159">
        <v>1038000</v>
      </c>
      <c r="J14" s="159">
        <v>2138000</v>
      </c>
      <c r="K14" s="159">
        <v>771000</v>
      </c>
      <c r="L14" s="159">
        <v>963000</v>
      </c>
      <c r="M14" s="159">
        <v>1456000</v>
      </c>
      <c r="N14" s="159">
        <v>3190000</v>
      </c>
      <c r="O14" s="159"/>
      <c r="P14" s="159"/>
      <c r="Q14" s="159"/>
      <c r="R14" s="159"/>
      <c r="S14" s="159"/>
      <c r="T14" s="159"/>
      <c r="U14" s="159"/>
      <c r="V14" s="159"/>
      <c r="W14" s="159">
        <v>5328000</v>
      </c>
      <c r="X14" s="159">
        <v>15131000</v>
      </c>
      <c r="Y14" s="159">
        <v>-9803000</v>
      </c>
      <c r="Z14" s="141">
        <v>-64.79</v>
      </c>
      <c r="AA14" s="225">
        <v>30262000</v>
      </c>
    </row>
    <row r="15" spans="1:27" ht="13.5">
      <c r="A15" s="135" t="s">
        <v>84</v>
      </c>
      <c r="B15" s="142"/>
      <c r="C15" s="153">
        <f aca="true" t="shared" si="2" ref="C15:Y15">SUM(C16:C18)</f>
        <v>899607235</v>
      </c>
      <c r="D15" s="153">
        <f>SUM(D16:D18)</f>
        <v>0</v>
      </c>
      <c r="E15" s="154">
        <f t="shared" si="2"/>
        <v>2155200000</v>
      </c>
      <c r="F15" s="100">
        <f t="shared" si="2"/>
        <v>2155200000</v>
      </c>
      <c r="G15" s="100">
        <f t="shared" si="2"/>
        <v>16127000</v>
      </c>
      <c r="H15" s="100">
        <f t="shared" si="2"/>
        <v>42554000</v>
      </c>
      <c r="I15" s="100">
        <f t="shared" si="2"/>
        <v>44714000</v>
      </c>
      <c r="J15" s="100">
        <f t="shared" si="2"/>
        <v>103395000</v>
      </c>
      <c r="K15" s="100">
        <f t="shared" si="2"/>
        <v>47263000</v>
      </c>
      <c r="L15" s="100">
        <f t="shared" si="2"/>
        <v>57656000</v>
      </c>
      <c r="M15" s="100">
        <f t="shared" si="2"/>
        <v>44378000</v>
      </c>
      <c r="N15" s="100">
        <f t="shared" si="2"/>
        <v>149297000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252692000</v>
      </c>
      <c r="X15" s="100">
        <f t="shared" si="2"/>
        <v>1077600000</v>
      </c>
      <c r="Y15" s="100">
        <f t="shared" si="2"/>
        <v>-824908000</v>
      </c>
      <c r="Z15" s="137">
        <f>+IF(X15&lt;&gt;0,+(Y15/X15)*100,0)</f>
        <v>-76.5504825538233</v>
      </c>
      <c r="AA15" s="102">
        <f>SUM(AA16:AA18)</f>
        <v>2155200000</v>
      </c>
    </row>
    <row r="16" spans="1:27" ht="13.5">
      <c r="A16" s="138" t="s">
        <v>85</v>
      </c>
      <c r="B16" s="136"/>
      <c r="C16" s="155">
        <v>691330886</v>
      </c>
      <c r="D16" s="155"/>
      <c r="E16" s="156">
        <v>323127000</v>
      </c>
      <c r="F16" s="60">
        <v>323127000</v>
      </c>
      <c r="G16" s="60">
        <v>4861000</v>
      </c>
      <c r="H16" s="60">
        <v>4670000</v>
      </c>
      <c r="I16" s="60">
        <v>17011000</v>
      </c>
      <c r="J16" s="60">
        <v>26542000</v>
      </c>
      <c r="K16" s="60">
        <v>5381000</v>
      </c>
      <c r="L16" s="60">
        <v>16966000</v>
      </c>
      <c r="M16" s="60">
        <v>10330000</v>
      </c>
      <c r="N16" s="60">
        <v>32677000</v>
      </c>
      <c r="O16" s="60"/>
      <c r="P16" s="60"/>
      <c r="Q16" s="60"/>
      <c r="R16" s="60"/>
      <c r="S16" s="60"/>
      <c r="T16" s="60"/>
      <c r="U16" s="60"/>
      <c r="V16" s="60"/>
      <c r="W16" s="60">
        <v>59219000</v>
      </c>
      <c r="X16" s="60">
        <v>161563500</v>
      </c>
      <c r="Y16" s="60">
        <v>-102344500</v>
      </c>
      <c r="Z16" s="140">
        <v>-63.35</v>
      </c>
      <c r="AA16" s="62">
        <v>323127000</v>
      </c>
    </row>
    <row r="17" spans="1:27" ht="13.5">
      <c r="A17" s="138" t="s">
        <v>86</v>
      </c>
      <c r="B17" s="136"/>
      <c r="C17" s="155">
        <v>208276349</v>
      </c>
      <c r="D17" s="155"/>
      <c r="E17" s="156">
        <v>1797873000</v>
      </c>
      <c r="F17" s="60">
        <v>1797873000</v>
      </c>
      <c r="G17" s="60">
        <v>11266000</v>
      </c>
      <c r="H17" s="60">
        <v>37884000</v>
      </c>
      <c r="I17" s="60">
        <v>27703000</v>
      </c>
      <c r="J17" s="60">
        <v>76853000</v>
      </c>
      <c r="K17" s="60">
        <v>41882000</v>
      </c>
      <c r="L17" s="60">
        <v>40690000</v>
      </c>
      <c r="M17" s="60">
        <v>34048000</v>
      </c>
      <c r="N17" s="60">
        <v>116620000</v>
      </c>
      <c r="O17" s="60"/>
      <c r="P17" s="60"/>
      <c r="Q17" s="60"/>
      <c r="R17" s="60"/>
      <c r="S17" s="60"/>
      <c r="T17" s="60"/>
      <c r="U17" s="60"/>
      <c r="V17" s="60"/>
      <c r="W17" s="60">
        <v>193473000</v>
      </c>
      <c r="X17" s="60">
        <v>898936500</v>
      </c>
      <c r="Y17" s="60">
        <v>-705463500</v>
      </c>
      <c r="Z17" s="140">
        <v>-78.48</v>
      </c>
      <c r="AA17" s="62">
        <v>1797873000</v>
      </c>
    </row>
    <row r="18" spans="1:27" ht="13.5">
      <c r="A18" s="138" t="s">
        <v>87</v>
      </c>
      <c r="B18" s="136"/>
      <c r="C18" s="155"/>
      <c r="D18" s="155"/>
      <c r="E18" s="156">
        <v>34200000</v>
      </c>
      <c r="F18" s="60">
        <v>34200000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17100000</v>
      </c>
      <c r="Y18" s="60">
        <v>-17100000</v>
      </c>
      <c r="Z18" s="140">
        <v>-100</v>
      </c>
      <c r="AA18" s="62">
        <v>34200000</v>
      </c>
    </row>
    <row r="19" spans="1:27" ht="13.5">
      <c r="A19" s="135" t="s">
        <v>88</v>
      </c>
      <c r="B19" s="142"/>
      <c r="C19" s="153">
        <f aca="true" t="shared" si="3" ref="C19:Y19">SUM(C20:C23)</f>
        <v>1415145480</v>
      </c>
      <c r="D19" s="153">
        <f>SUM(D20:D23)</f>
        <v>0</v>
      </c>
      <c r="E19" s="154">
        <f t="shared" si="3"/>
        <v>2166428000</v>
      </c>
      <c r="F19" s="100">
        <f t="shared" si="3"/>
        <v>2166428000</v>
      </c>
      <c r="G19" s="100">
        <f t="shared" si="3"/>
        <v>63623000</v>
      </c>
      <c r="H19" s="100">
        <f t="shared" si="3"/>
        <v>110685000</v>
      </c>
      <c r="I19" s="100">
        <f t="shared" si="3"/>
        <v>153387000</v>
      </c>
      <c r="J19" s="100">
        <f t="shared" si="3"/>
        <v>327695000</v>
      </c>
      <c r="K19" s="100">
        <f t="shared" si="3"/>
        <v>184741000</v>
      </c>
      <c r="L19" s="100">
        <f t="shared" si="3"/>
        <v>193811000</v>
      </c>
      <c r="M19" s="100">
        <f t="shared" si="3"/>
        <v>244225000</v>
      </c>
      <c r="N19" s="100">
        <f t="shared" si="3"/>
        <v>622777000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950472000</v>
      </c>
      <c r="X19" s="100">
        <f t="shared" si="3"/>
        <v>1083214000</v>
      </c>
      <c r="Y19" s="100">
        <f t="shared" si="3"/>
        <v>-132742000</v>
      </c>
      <c r="Z19" s="137">
        <f>+IF(X19&lt;&gt;0,+(Y19/X19)*100,0)</f>
        <v>-12.25445756794133</v>
      </c>
      <c r="AA19" s="102">
        <f>SUM(AA20:AA23)</f>
        <v>2166428000</v>
      </c>
    </row>
    <row r="20" spans="1:27" ht="13.5">
      <c r="A20" s="138" t="s">
        <v>89</v>
      </c>
      <c r="B20" s="136"/>
      <c r="C20" s="155">
        <v>606097068</v>
      </c>
      <c r="D20" s="155"/>
      <c r="E20" s="156">
        <v>568798000</v>
      </c>
      <c r="F20" s="60">
        <v>568798000</v>
      </c>
      <c r="G20" s="60">
        <v>24973000</v>
      </c>
      <c r="H20" s="60">
        <v>8739000</v>
      </c>
      <c r="I20" s="60">
        <v>58291000</v>
      </c>
      <c r="J20" s="60">
        <v>92003000</v>
      </c>
      <c r="K20" s="60">
        <v>43405000</v>
      </c>
      <c r="L20" s="60">
        <v>65101000</v>
      </c>
      <c r="M20" s="60">
        <v>29218000</v>
      </c>
      <c r="N20" s="60">
        <v>137724000</v>
      </c>
      <c r="O20" s="60"/>
      <c r="P20" s="60"/>
      <c r="Q20" s="60"/>
      <c r="R20" s="60"/>
      <c r="S20" s="60"/>
      <c r="T20" s="60"/>
      <c r="U20" s="60"/>
      <c r="V20" s="60"/>
      <c r="W20" s="60">
        <v>229727000</v>
      </c>
      <c r="X20" s="60">
        <v>284399000</v>
      </c>
      <c r="Y20" s="60">
        <v>-54672000</v>
      </c>
      <c r="Z20" s="140">
        <v>-19.22</v>
      </c>
      <c r="AA20" s="62">
        <v>568798000</v>
      </c>
    </row>
    <row r="21" spans="1:27" ht="13.5">
      <c r="A21" s="138" t="s">
        <v>90</v>
      </c>
      <c r="B21" s="136"/>
      <c r="C21" s="155"/>
      <c r="D21" s="155"/>
      <c r="E21" s="156">
        <v>744430000</v>
      </c>
      <c r="F21" s="60">
        <v>744430000</v>
      </c>
      <c r="G21" s="60">
        <v>14850000</v>
      </c>
      <c r="H21" s="60">
        <v>37220000</v>
      </c>
      <c r="I21" s="60">
        <v>29232000</v>
      </c>
      <c r="J21" s="60">
        <v>81302000</v>
      </c>
      <c r="K21" s="60">
        <v>51136000</v>
      </c>
      <c r="L21" s="60">
        <v>29461000</v>
      </c>
      <c r="M21" s="60">
        <v>94295000</v>
      </c>
      <c r="N21" s="60">
        <v>174892000</v>
      </c>
      <c r="O21" s="60"/>
      <c r="P21" s="60"/>
      <c r="Q21" s="60"/>
      <c r="R21" s="60"/>
      <c r="S21" s="60"/>
      <c r="T21" s="60"/>
      <c r="U21" s="60"/>
      <c r="V21" s="60"/>
      <c r="W21" s="60">
        <v>256194000</v>
      </c>
      <c r="X21" s="60">
        <v>372215000</v>
      </c>
      <c r="Y21" s="60">
        <v>-116021000</v>
      </c>
      <c r="Z21" s="140">
        <v>-31.17</v>
      </c>
      <c r="AA21" s="62">
        <v>744430000</v>
      </c>
    </row>
    <row r="22" spans="1:27" ht="13.5">
      <c r="A22" s="138" t="s">
        <v>91</v>
      </c>
      <c r="B22" s="136"/>
      <c r="C22" s="157">
        <v>669316532</v>
      </c>
      <c r="D22" s="157"/>
      <c r="E22" s="158">
        <v>770400000</v>
      </c>
      <c r="F22" s="159">
        <v>770400000</v>
      </c>
      <c r="G22" s="159">
        <v>21387000</v>
      </c>
      <c r="H22" s="159">
        <v>54357000</v>
      </c>
      <c r="I22" s="159">
        <v>56807000</v>
      </c>
      <c r="J22" s="159">
        <v>132551000</v>
      </c>
      <c r="K22" s="159">
        <v>80181000</v>
      </c>
      <c r="L22" s="159">
        <v>87195000</v>
      </c>
      <c r="M22" s="159">
        <v>107660000</v>
      </c>
      <c r="N22" s="159">
        <v>275036000</v>
      </c>
      <c r="O22" s="159"/>
      <c r="P22" s="159"/>
      <c r="Q22" s="159"/>
      <c r="R22" s="159"/>
      <c r="S22" s="159"/>
      <c r="T22" s="159"/>
      <c r="U22" s="159"/>
      <c r="V22" s="159"/>
      <c r="W22" s="159">
        <v>407587000</v>
      </c>
      <c r="X22" s="159">
        <v>385200000</v>
      </c>
      <c r="Y22" s="159">
        <v>22387000</v>
      </c>
      <c r="Z22" s="141">
        <v>5.81</v>
      </c>
      <c r="AA22" s="225">
        <v>770400000</v>
      </c>
    </row>
    <row r="23" spans="1:27" ht="13.5">
      <c r="A23" s="138" t="s">
        <v>92</v>
      </c>
      <c r="B23" s="136"/>
      <c r="C23" s="155">
        <v>139731880</v>
      </c>
      <c r="D23" s="155"/>
      <c r="E23" s="156">
        <v>82800000</v>
      </c>
      <c r="F23" s="60">
        <v>82800000</v>
      </c>
      <c r="G23" s="60">
        <v>2413000</v>
      </c>
      <c r="H23" s="60">
        <v>10369000</v>
      </c>
      <c r="I23" s="60">
        <v>9057000</v>
      </c>
      <c r="J23" s="60">
        <v>21839000</v>
      </c>
      <c r="K23" s="60">
        <v>10019000</v>
      </c>
      <c r="L23" s="60">
        <v>12054000</v>
      </c>
      <c r="M23" s="60">
        <v>13052000</v>
      </c>
      <c r="N23" s="60">
        <v>35125000</v>
      </c>
      <c r="O23" s="60"/>
      <c r="P23" s="60"/>
      <c r="Q23" s="60"/>
      <c r="R23" s="60"/>
      <c r="S23" s="60"/>
      <c r="T23" s="60"/>
      <c r="U23" s="60"/>
      <c r="V23" s="60"/>
      <c r="W23" s="60">
        <v>56964000</v>
      </c>
      <c r="X23" s="60">
        <v>41400000</v>
      </c>
      <c r="Y23" s="60">
        <v>15564000</v>
      </c>
      <c r="Z23" s="140">
        <v>37.59</v>
      </c>
      <c r="AA23" s="62">
        <v>82800000</v>
      </c>
    </row>
    <row r="24" spans="1:27" ht="13.5">
      <c r="A24" s="135" t="s">
        <v>93</v>
      </c>
      <c r="B24" s="142"/>
      <c r="C24" s="153">
        <v>8070890</v>
      </c>
      <c r="D24" s="153"/>
      <c r="E24" s="154">
        <v>38851000</v>
      </c>
      <c r="F24" s="100">
        <v>38851000</v>
      </c>
      <c r="G24" s="100">
        <v>36000</v>
      </c>
      <c r="H24" s="100"/>
      <c r="I24" s="100">
        <v>19000</v>
      </c>
      <c r="J24" s="100">
        <v>55000</v>
      </c>
      <c r="K24" s="100">
        <v>132000</v>
      </c>
      <c r="L24" s="100">
        <v>42000</v>
      </c>
      <c r="M24" s="100"/>
      <c r="N24" s="100">
        <v>174000</v>
      </c>
      <c r="O24" s="100"/>
      <c r="P24" s="100"/>
      <c r="Q24" s="100"/>
      <c r="R24" s="100"/>
      <c r="S24" s="100"/>
      <c r="T24" s="100"/>
      <c r="U24" s="100"/>
      <c r="V24" s="100"/>
      <c r="W24" s="100">
        <v>229000</v>
      </c>
      <c r="X24" s="100">
        <v>19425500</v>
      </c>
      <c r="Y24" s="100">
        <v>-19196500</v>
      </c>
      <c r="Z24" s="137">
        <v>-98.82</v>
      </c>
      <c r="AA24" s="102">
        <v>38851000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3494715668</v>
      </c>
      <c r="D25" s="217">
        <f>+D5+D9+D15+D19+D24</f>
        <v>0</v>
      </c>
      <c r="E25" s="230">
        <f t="shared" si="4"/>
        <v>5466767000</v>
      </c>
      <c r="F25" s="219">
        <f t="shared" si="4"/>
        <v>5466767000</v>
      </c>
      <c r="G25" s="219">
        <f t="shared" si="4"/>
        <v>212942000</v>
      </c>
      <c r="H25" s="219">
        <f t="shared" si="4"/>
        <v>259735000</v>
      </c>
      <c r="I25" s="219">
        <f t="shared" si="4"/>
        <v>341576000</v>
      </c>
      <c r="J25" s="219">
        <f t="shared" si="4"/>
        <v>814253000</v>
      </c>
      <c r="K25" s="219">
        <f t="shared" si="4"/>
        <v>413855000</v>
      </c>
      <c r="L25" s="219">
        <f t="shared" si="4"/>
        <v>405797000</v>
      </c>
      <c r="M25" s="219">
        <f t="shared" si="4"/>
        <v>474177000</v>
      </c>
      <c r="N25" s="219">
        <f t="shared" si="4"/>
        <v>1293829000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2108082000</v>
      </c>
      <c r="X25" s="219">
        <f t="shared" si="4"/>
        <v>2733383500</v>
      </c>
      <c r="Y25" s="219">
        <f t="shared" si="4"/>
        <v>-625301500</v>
      </c>
      <c r="Z25" s="231">
        <f>+IF(X25&lt;&gt;0,+(Y25/X25)*100,0)</f>
        <v>-22.876464279527553</v>
      </c>
      <c r="AA25" s="232">
        <f>+AA5+AA9+AA15+AA19+AA24</f>
        <v>5466767000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1854076747</v>
      </c>
      <c r="D28" s="155"/>
      <c r="E28" s="156">
        <v>2404086000</v>
      </c>
      <c r="F28" s="60">
        <v>2404086000</v>
      </c>
      <c r="G28" s="60">
        <v>54366000</v>
      </c>
      <c r="H28" s="60">
        <v>82103000</v>
      </c>
      <c r="I28" s="60">
        <v>122874000</v>
      </c>
      <c r="J28" s="60">
        <v>259343000</v>
      </c>
      <c r="K28" s="60">
        <v>183610000</v>
      </c>
      <c r="L28" s="60">
        <v>162404000</v>
      </c>
      <c r="M28" s="60">
        <v>227865000</v>
      </c>
      <c r="N28" s="60">
        <v>573879000</v>
      </c>
      <c r="O28" s="60"/>
      <c r="P28" s="60"/>
      <c r="Q28" s="60"/>
      <c r="R28" s="60"/>
      <c r="S28" s="60"/>
      <c r="T28" s="60"/>
      <c r="U28" s="60"/>
      <c r="V28" s="60"/>
      <c r="W28" s="60">
        <v>833222000</v>
      </c>
      <c r="X28" s="60">
        <v>1202043000</v>
      </c>
      <c r="Y28" s="60">
        <v>-368821000</v>
      </c>
      <c r="Z28" s="140">
        <v>-30.68</v>
      </c>
      <c r="AA28" s="155">
        <v>2404086000</v>
      </c>
    </row>
    <row r="29" spans="1:27" ht="13.5">
      <c r="A29" s="234" t="s">
        <v>134</v>
      </c>
      <c r="B29" s="136"/>
      <c r="C29" s="155">
        <v>3352009</v>
      </c>
      <c r="D29" s="155"/>
      <c r="E29" s="156">
        <v>761883000</v>
      </c>
      <c r="F29" s="60">
        <v>761883000</v>
      </c>
      <c r="G29" s="60">
        <v>110744000</v>
      </c>
      <c r="H29" s="60">
        <v>86642000</v>
      </c>
      <c r="I29" s="60">
        <v>130147000</v>
      </c>
      <c r="J29" s="60">
        <v>327533000</v>
      </c>
      <c r="K29" s="60">
        <v>157825000</v>
      </c>
      <c r="L29" s="60">
        <v>132610000</v>
      </c>
      <c r="M29" s="60">
        <v>158540000</v>
      </c>
      <c r="N29" s="60">
        <v>448975000</v>
      </c>
      <c r="O29" s="60"/>
      <c r="P29" s="60"/>
      <c r="Q29" s="60"/>
      <c r="R29" s="60"/>
      <c r="S29" s="60"/>
      <c r="T29" s="60"/>
      <c r="U29" s="60"/>
      <c r="V29" s="60"/>
      <c r="W29" s="60">
        <v>776508000</v>
      </c>
      <c r="X29" s="60">
        <v>380941500</v>
      </c>
      <c r="Y29" s="60">
        <v>395566500</v>
      </c>
      <c r="Z29" s="140">
        <v>103.84</v>
      </c>
      <c r="AA29" s="62">
        <v>761883000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17463000</v>
      </c>
      <c r="F31" s="60">
        <v>17463000</v>
      </c>
      <c r="G31" s="60"/>
      <c r="H31" s="60">
        <v>747000</v>
      </c>
      <c r="I31" s="60">
        <v>337000</v>
      </c>
      <c r="J31" s="60">
        <v>1084000</v>
      </c>
      <c r="K31" s="60">
        <v>262000</v>
      </c>
      <c r="L31" s="60">
        <v>165000</v>
      </c>
      <c r="M31" s="60">
        <v>57000</v>
      </c>
      <c r="N31" s="60">
        <v>484000</v>
      </c>
      <c r="O31" s="60"/>
      <c r="P31" s="60"/>
      <c r="Q31" s="60"/>
      <c r="R31" s="60"/>
      <c r="S31" s="60"/>
      <c r="T31" s="60"/>
      <c r="U31" s="60"/>
      <c r="V31" s="60"/>
      <c r="W31" s="60">
        <v>1568000</v>
      </c>
      <c r="X31" s="60">
        <v>8731500</v>
      </c>
      <c r="Y31" s="60">
        <v>-7163500</v>
      </c>
      <c r="Z31" s="140">
        <v>-82.04</v>
      </c>
      <c r="AA31" s="62">
        <v>17463000</v>
      </c>
    </row>
    <row r="32" spans="1:27" ht="13.5">
      <c r="A32" s="236" t="s">
        <v>46</v>
      </c>
      <c r="B32" s="136"/>
      <c r="C32" s="210">
        <f aca="true" t="shared" si="5" ref="C32:Y32">SUM(C28:C31)</f>
        <v>1857428756</v>
      </c>
      <c r="D32" s="210">
        <f>SUM(D28:D31)</f>
        <v>0</v>
      </c>
      <c r="E32" s="211">
        <f t="shared" si="5"/>
        <v>3183432000</v>
      </c>
      <c r="F32" s="77">
        <f t="shared" si="5"/>
        <v>3183432000</v>
      </c>
      <c r="G32" s="77">
        <f t="shared" si="5"/>
        <v>165110000</v>
      </c>
      <c r="H32" s="77">
        <f t="shared" si="5"/>
        <v>169492000</v>
      </c>
      <c r="I32" s="77">
        <f t="shared" si="5"/>
        <v>253358000</v>
      </c>
      <c r="J32" s="77">
        <f t="shared" si="5"/>
        <v>587960000</v>
      </c>
      <c r="K32" s="77">
        <f t="shared" si="5"/>
        <v>341697000</v>
      </c>
      <c r="L32" s="77">
        <f t="shared" si="5"/>
        <v>295179000</v>
      </c>
      <c r="M32" s="77">
        <f t="shared" si="5"/>
        <v>386462000</v>
      </c>
      <c r="N32" s="77">
        <f t="shared" si="5"/>
        <v>1023338000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1611298000</v>
      </c>
      <c r="X32" s="77">
        <f t="shared" si="5"/>
        <v>1591716000</v>
      </c>
      <c r="Y32" s="77">
        <f t="shared" si="5"/>
        <v>19582000</v>
      </c>
      <c r="Z32" s="212">
        <f>+IF(X32&lt;&gt;0,+(Y32/X32)*100,0)</f>
        <v>1.2302445913718276</v>
      </c>
      <c r="AA32" s="79">
        <f>SUM(AA28:AA31)</f>
        <v>3183432000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1000000000</v>
      </c>
      <c r="F34" s="60">
        <v>1000000000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500000000</v>
      </c>
      <c r="Y34" s="60">
        <v>-500000000</v>
      </c>
      <c r="Z34" s="140">
        <v>-100</v>
      </c>
      <c r="AA34" s="62">
        <v>1000000000</v>
      </c>
    </row>
    <row r="35" spans="1:27" ht="13.5">
      <c r="A35" s="237" t="s">
        <v>53</v>
      </c>
      <c r="B35" s="136"/>
      <c r="C35" s="155">
        <v>1637286912</v>
      </c>
      <c r="D35" s="155"/>
      <c r="E35" s="156">
        <v>1283335000</v>
      </c>
      <c r="F35" s="60">
        <v>1283335000</v>
      </c>
      <c r="G35" s="60">
        <v>47832000</v>
      </c>
      <c r="H35" s="60">
        <v>90243000</v>
      </c>
      <c r="I35" s="60">
        <v>88218000</v>
      </c>
      <c r="J35" s="60">
        <v>226293000</v>
      </c>
      <c r="K35" s="60">
        <v>72158000</v>
      </c>
      <c r="L35" s="60">
        <v>110618000</v>
      </c>
      <c r="M35" s="60">
        <v>87715000</v>
      </c>
      <c r="N35" s="60">
        <v>270491000</v>
      </c>
      <c r="O35" s="60"/>
      <c r="P35" s="60"/>
      <c r="Q35" s="60"/>
      <c r="R35" s="60"/>
      <c r="S35" s="60"/>
      <c r="T35" s="60"/>
      <c r="U35" s="60"/>
      <c r="V35" s="60"/>
      <c r="W35" s="60">
        <v>496784000</v>
      </c>
      <c r="X35" s="60">
        <v>641667500</v>
      </c>
      <c r="Y35" s="60">
        <v>-144883500</v>
      </c>
      <c r="Z35" s="140">
        <v>-22.58</v>
      </c>
      <c r="AA35" s="62">
        <v>1283335000</v>
      </c>
    </row>
    <row r="36" spans="1:27" ht="13.5">
      <c r="A36" s="238" t="s">
        <v>139</v>
      </c>
      <c r="B36" s="149"/>
      <c r="C36" s="222">
        <f aca="true" t="shared" si="6" ref="C36:Y36">SUM(C32:C35)</f>
        <v>3494715668</v>
      </c>
      <c r="D36" s="222">
        <f>SUM(D32:D35)</f>
        <v>0</v>
      </c>
      <c r="E36" s="218">
        <f t="shared" si="6"/>
        <v>5466767000</v>
      </c>
      <c r="F36" s="220">
        <f t="shared" si="6"/>
        <v>5466767000</v>
      </c>
      <c r="G36" s="220">
        <f t="shared" si="6"/>
        <v>212942000</v>
      </c>
      <c r="H36" s="220">
        <f t="shared" si="6"/>
        <v>259735000</v>
      </c>
      <c r="I36" s="220">
        <f t="shared" si="6"/>
        <v>341576000</v>
      </c>
      <c r="J36" s="220">
        <f t="shared" si="6"/>
        <v>814253000</v>
      </c>
      <c r="K36" s="220">
        <f t="shared" si="6"/>
        <v>413855000</v>
      </c>
      <c r="L36" s="220">
        <f t="shared" si="6"/>
        <v>405797000</v>
      </c>
      <c r="M36" s="220">
        <f t="shared" si="6"/>
        <v>474177000</v>
      </c>
      <c r="N36" s="220">
        <f t="shared" si="6"/>
        <v>1293829000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2108082000</v>
      </c>
      <c r="X36" s="220">
        <f t="shared" si="6"/>
        <v>2733383500</v>
      </c>
      <c r="Y36" s="220">
        <f t="shared" si="6"/>
        <v>-625301500</v>
      </c>
      <c r="Z36" s="221">
        <f>+IF(X36&lt;&gt;0,+(Y36/X36)*100,0)</f>
        <v>-22.876464279527553</v>
      </c>
      <c r="AA36" s="239">
        <f>SUM(AA32:AA35)</f>
        <v>5466767000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1066519000</v>
      </c>
      <c r="D6" s="155"/>
      <c r="E6" s="59">
        <v>931998000</v>
      </c>
      <c r="F6" s="60">
        <v>931998000</v>
      </c>
      <c r="G6" s="60">
        <v>2648052</v>
      </c>
      <c r="H6" s="60">
        <v>979463</v>
      </c>
      <c r="I6" s="60">
        <v>900011</v>
      </c>
      <c r="J6" s="60">
        <v>900011</v>
      </c>
      <c r="K6" s="60">
        <v>980207</v>
      </c>
      <c r="L6" s="60">
        <v>900014</v>
      </c>
      <c r="M6" s="60">
        <v>981837</v>
      </c>
      <c r="N6" s="60">
        <v>981837</v>
      </c>
      <c r="O6" s="60"/>
      <c r="P6" s="60"/>
      <c r="Q6" s="60"/>
      <c r="R6" s="60"/>
      <c r="S6" s="60"/>
      <c r="T6" s="60"/>
      <c r="U6" s="60"/>
      <c r="V6" s="60"/>
      <c r="W6" s="60">
        <v>981837</v>
      </c>
      <c r="X6" s="60">
        <v>465999000</v>
      </c>
      <c r="Y6" s="60">
        <v>-465017163</v>
      </c>
      <c r="Z6" s="140">
        <v>-99.79</v>
      </c>
      <c r="AA6" s="62">
        <v>931998000</v>
      </c>
    </row>
    <row r="7" spans="1:27" ht="13.5">
      <c r="A7" s="249" t="s">
        <v>144</v>
      </c>
      <c r="B7" s="182"/>
      <c r="C7" s="155">
        <v>4897900000</v>
      </c>
      <c r="D7" s="155"/>
      <c r="E7" s="59">
        <v>5500000000</v>
      </c>
      <c r="F7" s="60">
        <v>5500000000</v>
      </c>
      <c r="G7" s="60">
        <v>5289010</v>
      </c>
      <c r="H7" s="60">
        <v>4671753</v>
      </c>
      <c r="I7" s="60">
        <v>3969429</v>
      </c>
      <c r="J7" s="60">
        <v>3969429</v>
      </c>
      <c r="K7" s="60">
        <v>4579133</v>
      </c>
      <c r="L7" s="60">
        <v>5153575</v>
      </c>
      <c r="M7" s="60">
        <v>4891527</v>
      </c>
      <c r="N7" s="60">
        <v>4891527</v>
      </c>
      <c r="O7" s="60"/>
      <c r="P7" s="60"/>
      <c r="Q7" s="60"/>
      <c r="R7" s="60"/>
      <c r="S7" s="60"/>
      <c r="T7" s="60"/>
      <c r="U7" s="60"/>
      <c r="V7" s="60"/>
      <c r="W7" s="60">
        <v>4891527</v>
      </c>
      <c r="X7" s="60">
        <v>2750000000</v>
      </c>
      <c r="Y7" s="60">
        <v>-2745108473</v>
      </c>
      <c r="Z7" s="140">
        <v>-99.82</v>
      </c>
      <c r="AA7" s="62">
        <v>5500000000</v>
      </c>
    </row>
    <row r="8" spans="1:27" ht="13.5">
      <c r="A8" s="249" t="s">
        <v>145</v>
      </c>
      <c r="B8" s="182"/>
      <c r="C8" s="155">
        <v>3028953000</v>
      </c>
      <c r="D8" s="155"/>
      <c r="E8" s="59">
        <v>2892549000</v>
      </c>
      <c r="F8" s="60">
        <v>2892549000</v>
      </c>
      <c r="G8" s="60">
        <v>2945878</v>
      </c>
      <c r="H8" s="60">
        <v>2676751</v>
      </c>
      <c r="I8" s="60">
        <v>2809493</v>
      </c>
      <c r="J8" s="60">
        <v>2809493</v>
      </c>
      <c r="K8" s="60">
        <v>3165375</v>
      </c>
      <c r="L8" s="60">
        <v>3208802</v>
      </c>
      <c r="M8" s="60">
        <v>3144091</v>
      </c>
      <c r="N8" s="60">
        <v>3144091</v>
      </c>
      <c r="O8" s="60"/>
      <c r="P8" s="60"/>
      <c r="Q8" s="60"/>
      <c r="R8" s="60"/>
      <c r="S8" s="60"/>
      <c r="T8" s="60"/>
      <c r="U8" s="60"/>
      <c r="V8" s="60"/>
      <c r="W8" s="60">
        <v>3144091</v>
      </c>
      <c r="X8" s="60">
        <v>1446274500</v>
      </c>
      <c r="Y8" s="60">
        <v>-1443130409</v>
      </c>
      <c r="Z8" s="140">
        <v>-99.78</v>
      </c>
      <c r="AA8" s="62">
        <v>2892549000</v>
      </c>
    </row>
    <row r="9" spans="1:27" ht="13.5">
      <c r="A9" s="249" t="s">
        <v>146</v>
      </c>
      <c r="B9" s="182"/>
      <c r="C9" s="155">
        <v>2606158000</v>
      </c>
      <c r="D9" s="155"/>
      <c r="E9" s="59">
        <v>3009173000</v>
      </c>
      <c r="F9" s="60">
        <v>3009173000</v>
      </c>
      <c r="G9" s="60">
        <v>3433453</v>
      </c>
      <c r="H9" s="60">
        <v>2929868</v>
      </c>
      <c r="I9" s="60">
        <v>2967372</v>
      </c>
      <c r="J9" s="60">
        <v>2967372</v>
      </c>
      <c r="K9" s="60">
        <v>2678273</v>
      </c>
      <c r="L9" s="60">
        <v>2533579</v>
      </c>
      <c r="M9" s="60">
        <v>2661799</v>
      </c>
      <c r="N9" s="60">
        <v>2661799</v>
      </c>
      <c r="O9" s="60"/>
      <c r="P9" s="60"/>
      <c r="Q9" s="60"/>
      <c r="R9" s="60"/>
      <c r="S9" s="60"/>
      <c r="T9" s="60"/>
      <c r="U9" s="60"/>
      <c r="V9" s="60"/>
      <c r="W9" s="60">
        <v>2661799</v>
      </c>
      <c r="X9" s="60">
        <v>1504586500</v>
      </c>
      <c r="Y9" s="60">
        <v>-1501924701</v>
      </c>
      <c r="Z9" s="140">
        <v>-99.82</v>
      </c>
      <c r="AA9" s="62">
        <v>3009173000</v>
      </c>
    </row>
    <row r="10" spans="1:27" ht="13.5">
      <c r="A10" s="249" t="s">
        <v>147</v>
      </c>
      <c r="B10" s="182"/>
      <c r="C10" s="155">
        <v>73183000</v>
      </c>
      <c r="D10" s="155"/>
      <c r="E10" s="59">
        <v>13741000</v>
      </c>
      <c r="F10" s="60">
        <v>13741000</v>
      </c>
      <c r="G10" s="159">
        <v>59722</v>
      </c>
      <c r="H10" s="159">
        <v>73183</v>
      </c>
      <c r="I10" s="159">
        <v>73183</v>
      </c>
      <c r="J10" s="60">
        <v>73183</v>
      </c>
      <c r="K10" s="159">
        <v>73183</v>
      </c>
      <c r="L10" s="159">
        <v>73183</v>
      </c>
      <c r="M10" s="60">
        <v>73183</v>
      </c>
      <c r="N10" s="159">
        <v>73183</v>
      </c>
      <c r="O10" s="159"/>
      <c r="P10" s="159"/>
      <c r="Q10" s="60"/>
      <c r="R10" s="159"/>
      <c r="S10" s="159"/>
      <c r="T10" s="60"/>
      <c r="U10" s="159"/>
      <c r="V10" s="159"/>
      <c r="W10" s="159">
        <v>73183</v>
      </c>
      <c r="X10" s="60">
        <v>6870500</v>
      </c>
      <c r="Y10" s="159">
        <v>-6797317</v>
      </c>
      <c r="Z10" s="141">
        <v>-98.93</v>
      </c>
      <c r="AA10" s="225">
        <v>13741000</v>
      </c>
    </row>
    <row r="11" spans="1:27" ht="13.5">
      <c r="A11" s="249" t="s">
        <v>148</v>
      </c>
      <c r="B11" s="182"/>
      <c r="C11" s="155">
        <v>284016000</v>
      </c>
      <c r="D11" s="155"/>
      <c r="E11" s="59">
        <v>264732000</v>
      </c>
      <c r="F11" s="60">
        <v>264732000</v>
      </c>
      <c r="G11" s="60">
        <v>210594</v>
      </c>
      <c r="H11" s="60">
        <v>233331</v>
      </c>
      <c r="I11" s="60">
        <v>390088</v>
      </c>
      <c r="J11" s="60">
        <v>390088</v>
      </c>
      <c r="K11" s="60">
        <v>392477</v>
      </c>
      <c r="L11" s="60">
        <v>410291</v>
      </c>
      <c r="M11" s="60">
        <v>272810</v>
      </c>
      <c r="N11" s="60">
        <v>272810</v>
      </c>
      <c r="O11" s="60"/>
      <c r="P11" s="60"/>
      <c r="Q11" s="60"/>
      <c r="R11" s="60"/>
      <c r="S11" s="60"/>
      <c r="T11" s="60"/>
      <c r="U11" s="60"/>
      <c r="V11" s="60"/>
      <c r="W11" s="60">
        <v>272810</v>
      </c>
      <c r="X11" s="60">
        <v>132366000</v>
      </c>
      <c r="Y11" s="60">
        <v>-132093190</v>
      </c>
      <c r="Z11" s="140">
        <v>-99.79</v>
      </c>
      <c r="AA11" s="62">
        <v>264732000</v>
      </c>
    </row>
    <row r="12" spans="1:27" ht="13.5">
      <c r="A12" s="250" t="s">
        <v>56</v>
      </c>
      <c r="B12" s="251"/>
      <c r="C12" s="168">
        <f aca="true" t="shared" si="0" ref="C12:Y12">SUM(C6:C11)</f>
        <v>11956729000</v>
      </c>
      <c r="D12" s="168">
        <f>SUM(D6:D11)</f>
        <v>0</v>
      </c>
      <c r="E12" s="72">
        <f t="shared" si="0"/>
        <v>12612193000</v>
      </c>
      <c r="F12" s="73">
        <f t="shared" si="0"/>
        <v>12612193000</v>
      </c>
      <c r="G12" s="73">
        <f t="shared" si="0"/>
        <v>14586709</v>
      </c>
      <c r="H12" s="73">
        <f t="shared" si="0"/>
        <v>11564349</v>
      </c>
      <c r="I12" s="73">
        <f t="shared" si="0"/>
        <v>11109576</v>
      </c>
      <c r="J12" s="73">
        <f t="shared" si="0"/>
        <v>11109576</v>
      </c>
      <c r="K12" s="73">
        <f t="shared" si="0"/>
        <v>11868648</v>
      </c>
      <c r="L12" s="73">
        <f t="shared" si="0"/>
        <v>12279444</v>
      </c>
      <c r="M12" s="73">
        <f t="shared" si="0"/>
        <v>12025247</v>
      </c>
      <c r="N12" s="73">
        <f t="shared" si="0"/>
        <v>12025247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12025247</v>
      </c>
      <c r="X12" s="73">
        <f t="shared" si="0"/>
        <v>6306096500</v>
      </c>
      <c r="Y12" s="73">
        <f t="shared" si="0"/>
        <v>-6294071253</v>
      </c>
      <c r="Z12" s="170">
        <f>+IF(X12&lt;&gt;0,+(Y12/X12)*100,0)</f>
        <v>-99.8093075962285</v>
      </c>
      <c r="AA12" s="74">
        <f>SUM(AA6:AA11)</f>
        <v>12612193000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147742000</v>
      </c>
      <c r="D15" s="155"/>
      <c r="E15" s="59">
        <v>300820000</v>
      </c>
      <c r="F15" s="60">
        <v>300820000</v>
      </c>
      <c r="G15" s="60">
        <v>365764</v>
      </c>
      <c r="H15" s="60">
        <v>255925</v>
      </c>
      <c r="I15" s="60">
        <v>268151</v>
      </c>
      <c r="J15" s="60">
        <v>268151</v>
      </c>
      <c r="K15" s="60">
        <v>168551</v>
      </c>
      <c r="L15" s="60">
        <v>268519</v>
      </c>
      <c r="M15" s="60">
        <v>268506</v>
      </c>
      <c r="N15" s="60">
        <v>268506</v>
      </c>
      <c r="O15" s="60"/>
      <c r="P15" s="60"/>
      <c r="Q15" s="60"/>
      <c r="R15" s="60"/>
      <c r="S15" s="60"/>
      <c r="T15" s="60"/>
      <c r="U15" s="60"/>
      <c r="V15" s="60"/>
      <c r="W15" s="60">
        <v>268506</v>
      </c>
      <c r="X15" s="60">
        <v>150410000</v>
      </c>
      <c r="Y15" s="60">
        <v>-150141494</v>
      </c>
      <c r="Z15" s="140">
        <v>-99.82</v>
      </c>
      <c r="AA15" s="62">
        <v>300820000</v>
      </c>
    </row>
    <row r="16" spans="1:27" ht="13.5">
      <c r="A16" s="249" t="s">
        <v>151</v>
      </c>
      <c r="B16" s="182"/>
      <c r="C16" s="155">
        <v>500000000</v>
      </c>
      <c r="D16" s="155"/>
      <c r="E16" s="59"/>
      <c r="F16" s="60"/>
      <c r="G16" s="159">
        <v>500000</v>
      </c>
      <c r="H16" s="159">
        <v>500000</v>
      </c>
      <c r="I16" s="159">
        <v>1000000</v>
      </c>
      <c r="J16" s="60">
        <v>1000000</v>
      </c>
      <c r="K16" s="159">
        <v>500000</v>
      </c>
      <c r="L16" s="159">
        <v>500000</v>
      </c>
      <c r="M16" s="60">
        <v>500000</v>
      </c>
      <c r="N16" s="159">
        <v>500000</v>
      </c>
      <c r="O16" s="159"/>
      <c r="P16" s="159"/>
      <c r="Q16" s="60"/>
      <c r="R16" s="159"/>
      <c r="S16" s="159"/>
      <c r="T16" s="60"/>
      <c r="U16" s="159"/>
      <c r="V16" s="159"/>
      <c r="W16" s="159">
        <v>500000</v>
      </c>
      <c r="X16" s="60"/>
      <c r="Y16" s="159">
        <v>500000</v>
      </c>
      <c r="Z16" s="141"/>
      <c r="AA16" s="225"/>
    </row>
    <row r="17" spans="1:27" ht="13.5">
      <c r="A17" s="249" t="s">
        <v>152</v>
      </c>
      <c r="B17" s="182"/>
      <c r="C17" s="155">
        <v>328527000</v>
      </c>
      <c r="D17" s="155"/>
      <c r="E17" s="59">
        <v>249800000</v>
      </c>
      <c r="F17" s="60">
        <v>249800000</v>
      </c>
      <c r="G17" s="60">
        <v>259215</v>
      </c>
      <c r="H17" s="60">
        <v>258039</v>
      </c>
      <c r="I17" s="60">
        <v>258039</v>
      </c>
      <c r="J17" s="60">
        <v>258039</v>
      </c>
      <c r="K17" s="60">
        <v>259734</v>
      </c>
      <c r="L17" s="60">
        <v>259734</v>
      </c>
      <c r="M17" s="60">
        <v>258033</v>
      </c>
      <c r="N17" s="60">
        <v>258033</v>
      </c>
      <c r="O17" s="60"/>
      <c r="P17" s="60"/>
      <c r="Q17" s="60"/>
      <c r="R17" s="60"/>
      <c r="S17" s="60"/>
      <c r="T17" s="60"/>
      <c r="U17" s="60"/>
      <c r="V17" s="60"/>
      <c r="W17" s="60">
        <v>258033</v>
      </c>
      <c r="X17" s="60">
        <v>124900000</v>
      </c>
      <c r="Y17" s="60">
        <v>-124641967</v>
      </c>
      <c r="Z17" s="140">
        <v>-99.79</v>
      </c>
      <c r="AA17" s="62">
        <v>249800000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725601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35640490000</v>
      </c>
      <c r="D19" s="155"/>
      <c r="E19" s="59">
        <v>40611607000</v>
      </c>
      <c r="F19" s="60">
        <v>40611607000</v>
      </c>
      <c r="G19" s="60">
        <v>33532717</v>
      </c>
      <c r="H19" s="60">
        <v>35265741</v>
      </c>
      <c r="I19" s="60">
        <v>34856795</v>
      </c>
      <c r="J19" s="60">
        <v>34856795</v>
      </c>
      <c r="K19" s="60">
        <v>34657404</v>
      </c>
      <c r="L19" s="60">
        <v>34648088</v>
      </c>
      <c r="M19" s="60">
        <v>34663830</v>
      </c>
      <c r="N19" s="60">
        <v>34663830</v>
      </c>
      <c r="O19" s="60"/>
      <c r="P19" s="60"/>
      <c r="Q19" s="60"/>
      <c r="R19" s="60"/>
      <c r="S19" s="60"/>
      <c r="T19" s="60"/>
      <c r="U19" s="60"/>
      <c r="V19" s="60"/>
      <c r="W19" s="60">
        <v>34663830</v>
      </c>
      <c r="X19" s="60">
        <v>20305803500</v>
      </c>
      <c r="Y19" s="60">
        <v>-20271139670</v>
      </c>
      <c r="Z19" s="140">
        <v>-99.83</v>
      </c>
      <c r="AA19" s="62">
        <v>40611607000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690507000</v>
      </c>
      <c r="D22" s="155"/>
      <c r="E22" s="59">
        <v>764939000</v>
      </c>
      <c r="F22" s="60">
        <v>764939000</v>
      </c>
      <c r="G22" s="60">
        <v>256438</v>
      </c>
      <c r="H22" s="60">
        <v>688861</v>
      </c>
      <c r="I22" s="60">
        <v>688861</v>
      </c>
      <c r="J22" s="60">
        <v>688861</v>
      </c>
      <c r="K22" s="60">
        <v>688861</v>
      </c>
      <c r="L22" s="60">
        <v>688861</v>
      </c>
      <c r="M22" s="60">
        <v>688846</v>
      </c>
      <c r="N22" s="60">
        <v>688846</v>
      </c>
      <c r="O22" s="60"/>
      <c r="P22" s="60"/>
      <c r="Q22" s="60"/>
      <c r="R22" s="60"/>
      <c r="S22" s="60"/>
      <c r="T22" s="60"/>
      <c r="U22" s="60"/>
      <c r="V22" s="60"/>
      <c r="W22" s="60">
        <v>688846</v>
      </c>
      <c r="X22" s="60">
        <v>382469500</v>
      </c>
      <c r="Y22" s="60">
        <v>-381780654</v>
      </c>
      <c r="Z22" s="140">
        <v>-99.82</v>
      </c>
      <c r="AA22" s="62">
        <v>764939000</v>
      </c>
    </row>
    <row r="23" spans="1:27" ht="13.5">
      <c r="A23" s="249" t="s">
        <v>158</v>
      </c>
      <c r="B23" s="182"/>
      <c r="C23" s="155">
        <v>4899000</v>
      </c>
      <c r="D23" s="155"/>
      <c r="E23" s="59">
        <v>97242000</v>
      </c>
      <c r="F23" s="60">
        <v>97242000</v>
      </c>
      <c r="G23" s="159"/>
      <c r="H23" s="159">
        <v>607920</v>
      </c>
      <c r="I23" s="159">
        <v>607920</v>
      </c>
      <c r="J23" s="60">
        <v>607920</v>
      </c>
      <c r="K23" s="159">
        <v>606689</v>
      </c>
      <c r="L23" s="159">
        <v>726432</v>
      </c>
      <c r="M23" s="60">
        <v>607141</v>
      </c>
      <c r="N23" s="159">
        <v>607141</v>
      </c>
      <c r="O23" s="159"/>
      <c r="P23" s="159"/>
      <c r="Q23" s="60"/>
      <c r="R23" s="159"/>
      <c r="S23" s="159"/>
      <c r="T23" s="60"/>
      <c r="U23" s="159"/>
      <c r="V23" s="159"/>
      <c r="W23" s="159">
        <v>607141</v>
      </c>
      <c r="X23" s="60">
        <v>48621000</v>
      </c>
      <c r="Y23" s="159">
        <v>-48013859</v>
      </c>
      <c r="Z23" s="141">
        <v>-98.75</v>
      </c>
      <c r="AA23" s="225">
        <v>97242000</v>
      </c>
    </row>
    <row r="24" spans="1:27" ht="13.5">
      <c r="A24" s="250" t="s">
        <v>57</v>
      </c>
      <c r="B24" s="253"/>
      <c r="C24" s="168">
        <f aca="true" t="shared" si="1" ref="C24:Y24">SUM(C15:C23)</f>
        <v>37312165000</v>
      </c>
      <c r="D24" s="168">
        <f>SUM(D15:D23)</f>
        <v>0</v>
      </c>
      <c r="E24" s="76">
        <f t="shared" si="1"/>
        <v>42024408000</v>
      </c>
      <c r="F24" s="77">
        <f t="shared" si="1"/>
        <v>42024408000</v>
      </c>
      <c r="G24" s="77">
        <f t="shared" si="1"/>
        <v>35639735</v>
      </c>
      <c r="H24" s="77">
        <f t="shared" si="1"/>
        <v>37576486</v>
      </c>
      <c r="I24" s="77">
        <f t="shared" si="1"/>
        <v>37679766</v>
      </c>
      <c r="J24" s="77">
        <f t="shared" si="1"/>
        <v>37679766</v>
      </c>
      <c r="K24" s="77">
        <f t="shared" si="1"/>
        <v>36881239</v>
      </c>
      <c r="L24" s="77">
        <f t="shared" si="1"/>
        <v>37091634</v>
      </c>
      <c r="M24" s="77">
        <f t="shared" si="1"/>
        <v>36986356</v>
      </c>
      <c r="N24" s="77">
        <f t="shared" si="1"/>
        <v>36986356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36986356</v>
      </c>
      <c r="X24" s="77">
        <f t="shared" si="1"/>
        <v>21012204000</v>
      </c>
      <c r="Y24" s="77">
        <f t="shared" si="1"/>
        <v>-20975217644</v>
      </c>
      <c r="Z24" s="212">
        <f>+IF(X24&lt;&gt;0,+(Y24/X24)*100,0)</f>
        <v>-99.82397678986935</v>
      </c>
      <c r="AA24" s="79">
        <f>SUM(AA15:AA23)</f>
        <v>42024408000</v>
      </c>
    </row>
    <row r="25" spans="1:27" ht="13.5">
      <c r="A25" s="250" t="s">
        <v>159</v>
      </c>
      <c r="B25" s="251"/>
      <c r="C25" s="168">
        <f aca="true" t="shared" si="2" ref="C25:Y25">+C12+C24</f>
        <v>49268894000</v>
      </c>
      <c r="D25" s="168">
        <f>+D12+D24</f>
        <v>0</v>
      </c>
      <c r="E25" s="72">
        <f t="shared" si="2"/>
        <v>54636601000</v>
      </c>
      <c r="F25" s="73">
        <f t="shared" si="2"/>
        <v>54636601000</v>
      </c>
      <c r="G25" s="73">
        <f t="shared" si="2"/>
        <v>50226444</v>
      </c>
      <c r="H25" s="73">
        <f t="shared" si="2"/>
        <v>49140835</v>
      </c>
      <c r="I25" s="73">
        <f t="shared" si="2"/>
        <v>48789342</v>
      </c>
      <c r="J25" s="73">
        <f t="shared" si="2"/>
        <v>48789342</v>
      </c>
      <c r="K25" s="73">
        <f t="shared" si="2"/>
        <v>48749887</v>
      </c>
      <c r="L25" s="73">
        <f t="shared" si="2"/>
        <v>49371078</v>
      </c>
      <c r="M25" s="73">
        <f t="shared" si="2"/>
        <v>49011603</v>
      </c>
      <c r="N25" s="73">
        <f t="shared" si="2"/>
        <v>49011603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49011603</v>
      </c>
      <c r="X25" s="73">
        <f t="shared" si="2"/>
        <v>27318300500</v>
      </c>
      <c r="Y25" s="73">
        <f t="shared" si="2"/>
        <v>-27269288897</v>
      </c>
      <c r="Z25" s="170">
        <f>+IF(X25&lt;&gt;0,+(Y25/X25)*100,0)</f>
        <v>-99.82059058542093</v>
      </c>
      <c r="AA25" s="74">
        <f>+AA12+AA24</f>
        <v>54636601000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904710000</v>
      </c>
      <c r="D29" s="155"/>
      <c r="E29" s="59">
        <v>570743000</v>
      </c>
      <c r="F29" s="60">
        <v>570743000</v>
      </c>
      <c r="G29" s="60">
        <v>2583298</v>
      </c>
      <c r="H29" s="60">
        <v>904710</v>
      </c>
      <c r="I29" s="60">
        <v>826390</v>
      </c>
      <c r="J29" s="60">
        <v>826390</v>
      </c>
      <c r="K29" s="60">
        <v>930510</v>
      </c>
      <c r="L29" s="60">
        <v>736027</v>
      </c>
      <c r="M29" s="60">
        <v>924323</v>
      </c>
      <c r="N29" s="60">
        <v>924323</v>
      </c>
      <c r="O29" s="60"/>
      <c r="P29" s="60"/>
      <c r="Q29" s="60"/>
      <c r="R29" s="60"/>
      <c r="S29" s="60"/>
      <c r="T29" s="60"/>
      <c r="U29" s="60"/>
      <c r="V29" s="60"/>
      <c r="W29" s="60">
        <v>924323</v>
      </c>
      <c r="X29" s="60">
        <v>285371500</v>
      </c>
      <c r="Y29" s="60">
        <v>-284447177</v>
      </c>
      <c r="Z29" s="140">
        <v>-99.68</v>
      </c>
      <c r="AA29" s="62">
        <v>570743000</v>
      </c>
    </row>
    <row r="30" spans="1:27" ht="13.5">
      <c r="A30" s="249" t="s">
        <v>52</v>
      </c>
      <c r="B30" s="182"/>
      <c r="C30" s="155">
        <v>957999000</v>
      </c>
      <c r="D30" s="155"/>
      <c r="E30" s="59">
        <v>1021000000</v>
      </c>
      <c r="F30" s="60">
        <v>1021000000</v>
      </c>
      <c r="G30" s="60">
        <v>907160</v>
      </c>
      <c r="H30" s="60">
        <v>1155547</v>
      </c>
      <c r="I30" s="60">
        <v>1135750</v>
      </c>
      <c r="J30" s="60">
        <v>1135750</v>
      </c>
      <c r="K30" s="60">
        <v>1140790</v>
      </c>
      <c r="L30" s="60">
        <v>1140790</v>
      </c>
      <c r="M30" s="60">
        <v>1209777</v>
      </c>
      <c r="N30" s="60">
        <v>1209777</v>
      </c>
      <c r="O30" s="60"/>
      <c r="P30" s="60"/>
      <c r="Q30" s="60"/>
      <c r="R30" s="60"/>
      <c r="S30" s="60"/>
      <c r="T30" s="60"/>
      <c r="U30" s="60"/>
      <c r="V30" s="60"/>
      <c r="W30" s="60">
        <v>1209777</v>
      </c>
      <c r="X30" s="60">
        <v>510500000</v>
      </c>
      <c r="Y30" s="60">
        <v>-509290223</v>
      </c>
      <c r="Z30" s="140">
        <v>-99.76</v>
      </c>
      <c r="AA30" s="62">
        <v>1021000000</v>
      </c>
    </row>
    <row r="31" spans="1:27" ht="13.5">
      <c r="A31" s="249" t="s">
        <v>163</v>
      </c>
      <c r="B31" s="182"/>
      <c r="C31" s="155">
        <v>1211766000</v>
      </c>
      <c r="D31" s="155"/>
      <c r="E31" s="59">
        <v>1175281000</v>
      </c>
      <c r="F31" s="60">
        <v>1175281000</v>
      </c>
      <c r="G31" s="60">
        <v>1065700</v>
      </c>
      <c r="H31" s="60">
        <v>1191422</v>
      </c>
      <c r="I31" s="60">
        <v>1166491</v>
      </c>
      <c r="J31" s="60">
        <v>1166491</v>
      </c>
      <c r="K31" s="60">
        <v>1166491</v>
      </c>
      <c r="L31" s="60">
        <v>1166491</v>
      </c>
      <c r="M31" s="60">
        <v>1166491</v>
      </c>
      <c r="N31" s="60">
        <v>1166491</v>
      </c>
      <c r="O31" s="60"/>
      <c r="P31" s="60"/>
      <c r="Q31" s="60"/>
      <c r="R31" s="60"/>
      <c r="S31" s="60"/>
      <c r="T31" s="60"/>
      <c r="U31" s="60"/>
      <c r="V31" s="60"/>
      <c r="W31" s="60">
        <v>1166491</v>
      </c>
      <c r="X31" s="60">
        <v>587640500</v>
      </c>
      <c r="Y31" s="60">
        <v>-586474009</v>
      </c>
      <c r="Z31" s="140">
        <v>-99.8</v>
      </c>
      <c r="AA31" s="62">
        <v>1175281000</v>
      </c>
    </row>
    <row r="32" spans="1:27" ht="13.5">
      <c r="A32" s="249" t="s">
        <v>164</v>
      </c>
      <c r="B32" s="182"/>
      <c r="C32" s="155">
        <v>6021826000</v>
      </c>
      <c r="D32" s="155"/>
      <c r="E32" s="59">
        <v>5669032000</v>
      </c>
      <c r="F32" s="60">
        <v>5669032000</v>
      </c>
      <c r="G32" s="60">
        <v>4659866</v>
      </c>
      <c r="H32" s="60">
        <v>5762168</v>
      </c>
      <c r="I32" s="60">
        <v>5050816</v>
      </c>
      <c r="J32" s="60">
        <v>5050816</v>
      </c>
      <c r="K32" s="60">
        <v>5578401</v>
      </c>
      <c r="L32" s="60">
        <v>5634192</v>
      </c>
      <c r="M32" s="60">
        <v>5647291</v>
      </c>
      <c r="N32" s="60">
        <v>5647291</v>
      </c>
      <c r="O32" s="60"/>
      <c r="P32" s="60"/>
      <c r="Q32" s="60"/>
      <c r="R32" s="60"/>
      <c r="S32" s="60"/>
      <c r="T32" s="60"/>
      <c r="U32" s="60"/>
      <c r="V32" s="60"/>
      <c r="W32" s="60">
        <v>5647291</v>
      </c>
      <c r="X32" s="60">
        <v>2834516000</v>
      </c>
      <c r="Y32" s="60">
        <v>-2828868709</v>
      </c>
      <c r="Z32" s="140">
        <v>-99.8</v>
      </c>
      <c r="AA32" s="62">
        <v>5669032000</v>
      </c>
    </row>
    <row r="33" spans="1:27" ht="13.5">
      <c r="A33" s="249" t="s">
        <v>165</v>
      </c>
      <c r="B33" s="182"/>
      <c r="C33" s="155">
        <v>47901000</v>
      </c>
      <c r="D33" s="155"/>
      <c r="E33" s="59">
        <v>282454000</v>
      </c>
      <c r="F33" s="60">
        <v>282454000</v>
      </c>
      <c r="G33" s="60">
        <v>32655</v>
      </c>
      <c r="H33" s="60">
        <v>43410</v>
      </c>
      <c r="I33" s="60">
        <v>40727</v>
      </c>
      <c r="J33" s="60">
        <v>40727</v>
      </c>
      <c r="K33" s="60">
        <v>40727</v>
      </c>
      <c r="L33" s="60">
        <v>38975</v>
      </c>
      <c r="M33" s="60">
        <v>36513</v>
      </c>
      <c r="N33" s="60">
        <v>36513</v>
      </c>
      <c r="O33" s="60"/>
      <c r="P33" s="60"/>
      <c r="Q33" s="60"/>
      <c r="R33" s="60"/>
      <c r="S33" s="60"/>
      <c r="T33" s="60"/>
      <c r="U33" s="60"/>
      <c r="V33" s="60"/>
      <c r="W33" s="60">
        <v>36513</v>
      </c>
      <c r="X33" s="60">
        <v>141227000</v>
      </c>
      <c r="Y33" s="60">
        <v>-141190487</v>
      </c>
      <c r="Z33" s="140">
        <v>-99.97</v>
      </c>
      <c r="AA33" s="62">
        <v>282454000</v>
      </c>
    </row>
    <row r="34" spans="1:27" ht="13.5">
      <c r="A34" s="250" t="s">
        <v>58</v>
      </c>
      <c r="B34" s="251"/>
      <c r="C34" s="168">
        <f aca="true" t="shared" si="3" ref="C34:Y34">SUM(C29:C33)</f>
        <v>9144202000</v>
      </c>
      <c r="D34" s="168">
        <f>SUM(D29:D33)</f>
        <v>0</v>
      </c>
      <c r="E34" s="72">
        <f t="shared" si="3"/>
        <v>8718510000</v>
      </c>
      <c r="F34" s="73">
        <f t="shared" si="3"/>
        <v>8718510000</v>
      </c>
      <c r="G34" s="73">
        <f t="shared" si="3"/>
        <v>9248679</v>
      </c>
      <c r="H34" s="73">
        <f t="shared" si="3"/>
        <v>9057257</v>
      </c>
      <c r="I34" s="73">
        <f t="shared" si="3"/>
        <v>8220174</v>
      </c>
      <c r="J34" s="73">
        <f t="shared" si="3"/>
        <v>8220174</v>
      </c>
      <c r="K34" s="73">
        <f t="shared" si="3"/>
        <v>8856919</v>
      </c>
      <c r="L34" s="73">
        <f t="shared" si="3"/>
        <v>8716475</v>
      </c>
      <c r="M34" s="73">
        <f t="shared" si="3"/>
        <v>8984395</v>
      </c>
      <c r="N34" s="73">
        <f t="shared" si="3"/>
        <v>8984395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8984395</v>
      </c>
      <c r="X34" s="73">
        <f t="shared" si="3"/>
        <v>4359255000</v>
      </c>
      <c r="Y34" s="73">
        <f t="shared" si="3"/>
        <v>-4350270605</v>
      </c>
      <c r="Z34" s="170">
        <f>+IF(X34&lt;&gt;0,+(Y34/X34)*100,0)</f>
        <v>-99.79390067798282</v>
      </c>
      <c r="AA34" s="74">
        <f>SUM(AA29:AA33)</f>
        <v>8718510000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9044012000</v>
      </c>
      <c r="D37" s="155"/>
      <c r="E37" s="59">
        <v>9464425000</v>
      </c>
      <c r="F37" s="60">
        <v>9464425000</v>
      </c>
      <c r="G37" s="60">
        <v>12808905</v>
      </c>
      <c r="H37" s="60">
        <v>11245639</v>
      </c>
      <c r="I37" s="60">
        <v>11979212</v>
      </c>
      <c r="J37" s="60">
        <v>11979212</v>
      </c>
      <c r="K37" s="60">
        <v>11926234</v>
      </c>
      <c r="L37" s="60">
        <v>11926234</v>
      </c>
      <c r="M37" s="60">
        <v>11760980</v>
      </c>
      <c r="N37" s="60">
        <v>11760980</v>
      </c>
      <c r="O37" s="60"/>
      <c r="P37" s="60"/>
      <c r="Q37" s="60"/>
      <c r="R37" s="60"/>
      <c r="S37" s="60"/>
      <c r="T37" s="60"/>
      <c r="U37" s="60"/>
      <c r="V37" s="60"/>
      <c r="W37" s="60">
        <v>11760980</v>
      </c>
      <c r="X37" s="60">
        <v>4732212500</v>
      </c>
      <c r="Y37" s="60">
        <v>-4720451520</v>
      </c>
      <c r="Z37" s="140">
        <v>-99.75</v>
      </c>
      <c r="AA37" s="62">
        <v>9464425000</v>
      </c>
    </row>
    <row r="38" spans="1:27" ht="13.5">
      <c r="A38" s="249" t="s">
        <v>165</v>
      </c>
      <c r="B38" s="182"/>
      <c r="C38" s="155">
        <v>2994696000</v>
      </c>
      <c r="D38" s="155"/>
      <c r="E38" s="59">
        <v>2889707000</v>
      </c>
      <c r="F38" s="60">
        <v>2889707000</v>
      </c>
      <c r="G38" s="60">
        <v>274455</v>
      </c>
      <c r="H38" s="60">
        <v>366371</v>
      </c>
      <c r="I38" s="60">
        <v>274783</v>
      </c>
      <c r="J38" s="60">
        <v>274783</v>
      </c>
      <c r="K38" s="60">
        <v>274783</v>
      </c>
      <c r="L38" s="60">
        <v>364726</v>
      </c>
      <c r="M38" s="60">
        <v>274536</v>
      </c>
      <c r="N38" s="60">
        <v>274536</v>
      </c>
      <c r="O38" s="60"/>
      <c r="P38" s="60"/>
      <c r="Q38" s="60"/>
      <c r="R38" s="60"/>
      <c r="S38" s="60"/>
      <c r="T38" s="60"/>
      <c r="U38" s="60"/>
      <c r="V38" s="60"/>
      <c r="W38" s="60">
        <v>274536</v>
      </c>
      <c r="X38" s="60">
        <v>1444853500</v>
      </c>
      <c r="Y38" s="60">
        <v>-1444578964</v>
      </c>
      <c r="Z38" s="140">
        <v>-99.98</v>
      </c>
      <c r="AA38" s="62">
        <v>2889707000</v>
      </c>
    </row>
    <row r="39" spans="1:27" ht="13.5">
      <c r="A39" s="250" t="s">
        <v>59</v>
      </c>
      <c r="B39" s="253"/>
      <c r="C39" s="168">
        <f aca="true" t="shared" si="4" ref="C39:Y39">SUM(C37:C38)</f>
        <v>12038708000</v>
      </c>
      <c r="D39" s="168">
        <f>SUM(D37:D38)</f>
        <v>0</v>
      </c>
      <c r="E39" s="76">
        <f t="shared" si="4"/>
        <v>12354132000</v>
      </c>
      <c r="F39" s="77">
        <f t="shared" si="4"/>
        <v>12354132000</v>
      </c>
      <c r="G39" s="77">
        <f t="shared" si="4"/>
        <v>13083360</v>
      </c>
      <c r="H39" s="77">
        <f t="shared" si="4"/>
        <v>11612010</v>
      </c>
      <c r="I39" s="77">
        <f t="shared" si="4"/>
        <v>12253995</v>
      </c>
      <c r="J39" s="77">
        <f t="shared" si="4"/>
        <v>12253995</v>
      </c>
      <c r="K39" s="77">
        <f t="shared" si="4"/>
        <v>12201017</v>
      </c>
      <c r="L39" s="77">
        <f t="shared" si="4"/>
        <v>12290960</v>
      </c>
      <c r="M39" s="77">
        <f t="shared" si="4"/>
        <v>12035516</v>
      </c>
      <c r="N39" s="77">
        <f t="shared" si="4"/>
        <v>12035516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12035516</v>
      </c>
      <c r="X39" s="77">
        <f t="shared" si="4"/>
        <v>6177066000</v>
      </c>
      <c r="Y39" s="77">
        <f t="shared" si="4"/>
        <v>-6165030484</v>
      </c>
      <c r="Z39" s="212">
        <f>+IF(X39&lt;&gt;0,+(Y39/X39)*100,0)</f>
        <v>-99.80515804752612</v>
      </c>
      <c r="AA39" s="79">
        <f>SUM(AA37:AA38)</f>
        <v>12354132000</v>
      </c>
    </row>
    <row r="40" spans="1:27" ht="13.5">
      <c r="A40" s="250" t="s">
        <v>167</v>
      </c>
      <c r="B40" s="251"/>
      <c r="C40" s="168">
        <f aca="true" t="shared" si="5" ref="C40:Y40">+C34+C39</f>
        <v>21182910000</v>
      </c>
      <c r="D40" s="168">
        <f>+D34+D39</f>
        <v>0</v>
      </c>
      <c r="E40" s="72">
        <f t="shared" si="5"/>
        <v>21072642000</v>
      </c>
      <c r="F40" s="73">
        <f t="shared" si="5"/>
        <v>21072642000</v>
      </c>
      <c r="G40" s="73">
        <f t="shared" si="5"/>
        <v>22332039</v>
      </c>
      <c r="H40" s="73">
        <f t="shared" si="5"/>
        <v>20669267</v>
      </c>
      <c r="I40" s="73">
        <f t="shared" si="5"/>
        <v>20474169</v>
      </c>
      <c r="J40" s="73">
        <f t="shared" si="5"/>
        <v>20474169</v>
      </c>
      <c r="K40" s="73">
        <f t="shared" si="5"/>
        <v>21057936</v>
      </c>
      <c r="L40" s="73">
        <f t="shared" si="5"/>
        <v>21007435</v>
      </c>
      <c r="M40" s="73">
        <f t="shared" si="5"/>
        <v>21019911</v>
      </c>
      <c r="N40" s="73">
        <f t="shared" si="5"/>
        <v>21019911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21019911</v>
      </c>
      <c r="X40" s="73">
        <f t="shared" si="5"/>
        <v>10536321000</v>
      </c>
      <c r="Y40" s="73">
        <f t="shared" si="5"/>
        <v>-10515301089</v>
      </c>
      <c r="Z40" s="170">
        <f>+IF(X40&lt;&gt;0,+(Y40/X40)*100,0)</f>
        <v>-99.8005004688069</v>
      </c>
      <c r="AA40" s="74">
        <f>+AA34+AA39</f>
        <v>21072642000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28085984000</v>
      </c>
      <c r="D42" s="257">
        <f>+D25-D40</f>
        <v>0</v>
      </c>
      <c r="E42" s="258">
        <f t="shared" si="6"/>
        <v>33563959000</v>
      </c>
      <c r="F42" s="259">
        <f t="shared" si="6"/>
        <v>33563959000</v>
      </c>
      <c r="G42" s="259">
        <f t="shared" si="6"/>
        <v>27894405</v>
      </c>
      <c r="H42" s="259">
        <f t="shared" si="6"/>
        <v>28471568</v>
      </c>
      <c r="I42" s="259">
        <f t="shared" si="6"/>
        <v>28315173</v>
      </c>
      <c r="J42" s="259">
        <f t="shared" si="6"/>
        <v>28315173</v>
      </c>
      <c r="K42" s="259">
        <f t="shared" si="6"/>
        <v>27691951</v>
      </c>
      <c r="L42" s="259">
        <f t="shared" si="6"/>
        <v>28363643</v>
      </c>
      <c r="M42" s="259">
        <f t="shared" si="6"/>
        <v>27991692</v>
      </c>
      <c r="N42" s="259">
        <f t="shared" si="6"/>
        <v>27991692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27991692</v>
      </c>
      <c r="X42" s="259">
        <f t="shared" si="6"/>
        <v>16781979500</v>
      </c>
      <c r="Y42" s="259">
        <f t="shared" si="6"/>
        <v>-16753987808</v>
      </c>
      <c r="Z42" s="260">
        <f>+IF(X42&lt;&gt;0,+(Y42/X42)*100,0)</f>
        <v>-99.83320387204621</v>
      </c>
      <c r="AA42" s="261">
        <f>+AA25-AA40</f>
        <v>33563959000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27825530000</v>
      </c>
      <c r="D45" s="155"/>
      <c r="E45" s="59">
        <v>19938908604</v>
      </c>
      <c r="F45" s="60">
        <v>19938908604</v>
      </c>
      <c r="G45" s="60">
        <v>15297090</v>
      </c>
      <c r="H45" s="60">
        <v>17372670</v>
      </c>
      <c r="I45" s="60">
        <v>15397414</v>
      </c>
      <c r="J45" s="60">
        <v>15397414</v>
      </c>
      <c r="K45" s="60">
        <v>14738010</v>
      </c>
      <c r="L45" s="60">
        <v>15403932</v>
      </c>
      <c r="M45" s="60">
        <v>15127744</v>
      </c>
      <c r="N45" s="60">
        <v>15127744</v>
      </c>
      <c r="O45" s="60"/>
      <c r="P45" s="60"/>
      <c r="Q45" s="60"/>
      <c r="R45" s="60"/>
      <c r="S45" s="60"/>
      <c r="T45" s="60"/>
      <c r="U45" s="60"/>
      <c r="V45" s="60"/>
      <c r="W45" s="60">
        <v>15127744</v>
      </c>
      <c r="X45" s="60">
        <v>9969454302</v>
      </c>
      <c r="Y45" s="60">
        <v>-9954326558</v>
      </c>
      <c r="Z45" s="139">
        <v>-99.85</v>
      </c>
      <c r="AA45" s="62">
        <v>19938908604</v>
      </c>
    </row>
    <row r="46" spans="1:27" ht="13.5">
      <c r="A46" s="249" t="s">
        <v>171</v>
      </c>
      <c r="B46" s="182"/>
      <c r="C46" s="155">
        <v>260454000</v>
      </c>
      <c r="D46" s="155"/>
      <c r="E46" s="59">
        <v>13625050396</v>
      </c>
      <c r="F46" s="60">
        <v>13625050396</v>
      </c>
      <c r="G46" s="60">
        <v>12597315</v>
      </c>
      <c r="H46" s="60">
        <v>11098898</v>
      </c>
      <c r="I46" s="60">
        <v>12917759</v>
      </c>
      <c r="J46" s="60">
        <v>12917759</v>
      </c>
      <c r="K46" s="60">
        <v>12953941</v>
      </c>
      <c r="L46" s="60">
        <v>12959711</v>
      </c>
      <c r="M46" s="60">
        <v>12863948</v>
      </c>
      <c r="N46" s="60">
        <v>12863948</v>
      </c>
      <c r="O46" s="60"/>
      <c r="P46" s="60"/>
      <c r="Q46" s="60"/>
      <c r="R46" s="60"/>
      <c r="S46" s="60"/>
      <c r="T46" s="60"/>
      <c r="U46" s="60"/>
      <c r="V46" s="60"/>
      <c r="W46" s="60">
        <v>12863948</v>
      </c>
      <c r="X46" s="60">
        <v>6812525198</v>
      </c>
      <c r="Y46" s="60">
        <v>-6799661250</v>
      </c>
      <c r="Z46" s="139">
        <v>-99.81</v>
      </c>
      <c r="AA46" s="62">
        <v>13625050396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28085984000</v>
      </c>
      <c r="D48" s="217">
        <f>SUM(D45:D47)</f>
        <v>0</v>
      </c>
      <c r="E48" s="264">
        <f t="shared" si="7"/>
        <v>33563959000</v>
      </c>
      <c r="F48" s="219">
        <f t="shared" si="7"/>
        <v>33563959000</v>
      </c>
      <c r="G48" s="219">
        <f t="shared" si="7"/>
        <v>27894405</v>
      </c>
      <c r="H48" s="219">
        <f t="shared" si="7"/>
        <v>28471568</v>
      </c>
      <c r="I48" s="219">
        <f t="shared" si="7"/>
        <v>28315173</v>
      </c>
      <c r="J48" s="219">
        <f t="shared" si="7"/>
        <v>28315173</v>
      </c>
      <c r="K48" s="219">
        <f t="shared" si="7"/>
        <v>27691951</v>
      </c>
      <c r="L48" s="219">
        <f t="shared" si="7"/>
        <v>28363643</v>
      </c>
      <c r="M48" s="219">
        <f t="shared" si="7"/>
        <v>27991692</v>
      </c>
      <c r="N48" s="219">
        <f t="shared" si="7"/>
        <v>27991692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27991692</v>
      </c>
      <c r="X48" s="219">
        <f t="shared" si="7"/>
        <v>16781979500</v>
      </c>
      <c r="Y48" s="219">
        <f t="shared" si="7"/>
        <v>-16753987808</v>
      </c>
      <c r="Z48" s="265">
        <f>+IF(X48&lt;&gt;0,+(Y48/X48)*100,0)</f>
        <v>-99.83320387204621</v>
      </c>
      <c r="AA48" s="232">
        <f>SUM(AA45:AA47)</f>
        <v>33563959000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20490615000</v>
      </c>
      <c r="D6" s="155"/>
      <c r="E6" s="59">
        <v>21702890886</v>
      </c>
      <c r="F6" s="60">
        <v>21702890886</v>
      </c>
      <c r="G6" s="60">
        <v>966506131</v>
      </c>
      <c r="H6" s="60">
        <v>1251516656</v>
      </c>
      <c r="I6" s="60">
        <v>3337375038</v>
      </c>
      <c r="J6" s="60">
        <v>5555397825</v>
      </c>
      <c r="K6" s="60">
        <v>1467461670</v>
      </c>
      <c r="L6" s="60">
        <v>1364443230</v>
      </c>
      <c r="M6" s="60">
        <v>1271591367</v>
      </c>
      <c r="N6" s="60">
        <v>4103496267</v>
      </c>
      <c r="O6" s="60"/>
      <c r="P6" s="60"/>
      <c r="Q6" s="60"/>
      <c r="R6" s="60"/>
      <c r="S6" s="60"/>
      <c r="T6" s="60"/>
      <c r="U6" s="60"/>
      <c r="V6" s="60"/>
      <c r="W6" s="60">
        <v>9658894092</v>
      </c>
      <c r="X6" s="60">
        <v>11313094645</v>
      </c>
      <c r="Y6" s="60">
        <v>-1654200553</v>
      </c>
      <c r="Z6" s="140">
        <v>-14.62</v>
      </c>
      <c r="AA6" s="62">
        <v>21702890886</v>
      </c>
    </row>
    <row r="7" spans="1:27" ht="13.5">
      <c r="A7" s="249" t="s">
        <v>178</v>
      </c>
      <c r="B7" s="182"/>
      <c r="C7" s="155">
        <v>2119973000</v>
      </c>
      <c r="D7" s="155"/>
      <c r="E7" s="59">
        <v>2359637011</v>
      </c>
      <c r="F7" s="60">
        <v>2359637011</v>
      </c>
      <c r="G7" s="60">
        <v>779086000</v>
      </c>
      <c r="H7" s="60">
        <v>607611000</v>
      </c>
      <c r="I7" s="60">
        <v>-549384000</v>
      </c>
      <c r="J7" s="60">
        <v>837313000</v>
      </c>
      <c r="K7" s="60"/>
      <c r="L7" s="60">
        <v>616035000</v>
      </c>
      <c r="M7" s="60">
        <v>607611000</v>
      </c>
      <c r="N7" s="60">
        <v>1223646000</v>
      </c>
      <c r="O7" s="60"/>
      <c r="P7" s="60"/>
      <c r="Q7" s="60"/>
      <c r="R7" s="60"/>
      <c r="S7" s="60"/>
      <c r="T7" s="60"/>
      <c r="U7" s="60"/>
      <c r="V7" s="60"/>
      <c r="W7" s="60">
        <v>2060959000</v>
      </c>
      <c r="X7" s="60">
        <v>1470686189</v>
      </c>
      <c r="Y7" s="60">
        <v>590272811</v>
      </c>
      <c r="Z7" s="140">
        <v>40.14</v>
      </c>
      <c r="AA7" s="62">
        <v>2359637011</v>
      </c>
    </row>
    <row r="8" spans="1:27" ht="13.5">
      <c r="A8" s="249" t="s">
        <v>179</v>
      </c>
      <c r="B8" s="182"/>
      <c r="C8" s="155">
        <v>1537777000</v>
      </c>
      <c r="D8" s="155"/>
      <c r="E8" s="59">
        <v>3183431940</v>
      </c>
      <c r="F8" s="60">
        <v>3183431940</v>
      </c>
      <c r="G8" s="60">
        <v>357784735</v>
      </c>
      <c r="H8" s="60"/>
      <c r="I8" s="60">
        <v>28747000</v>
      </c>
      <c r="J8" s="60">
        <v>386531735</v>
      </c>
      <c r="K8" s="60"/>
      <c r="L8" s="60">
        <v>711449550</v>
      </c>
      <c r="M8" s="60"/>
      <c r="N8" s="60">
        <v>711449550</v>
      </c>
      <c r="O8" s="60"/>
      <c r="P8" s="60"/>
      <c r="Q8" s="60"/>
      <c r="R8" s="60"/>
      <c r="S8" s="60"/>
      <c r="T8" s="60"/>
      <c r="U8" s="60"/>
      <c r="V8" s="60"/>
      <c r="W8" s="60">
        <v>1097981285</v>
      </c>
      <c r="X8" s="60">
        <v>402711981</v>
      </c>
      <c r="Y8" s="60">
        <v>695269304</v>
      </c>
      <c r="Z8" s="140">
        <v>172.65</v>
      </c>
      <c r="AA8" s="62">
        <v>3183431940</v>
      </c>
    </row>
    <row r="9" spans="1:27" ht="13.5">
      <c r="A9" s="249" t="s">
        <v>180</v>
      </c>
      <c r="B9" s="182"/>
      <c r="C9" s="155">
        <v>454586000</v>
      </c>
      <c r="D9" s="155"/>
      <c r="E9" s="59">
        <v>478095629</v>
      </c>
      <c r="F9" s="60">
        <v>478095629</v>
      </c>
      <c r="G9" s="60">
        <v>90242577</v>
      </c>
      <c r="H9" s="60">
        <v>52180108</v>
      </c>
      <c r="I9" s="60">
        <v>-33730466</v>
      </c>
      <c r="J9" s="60">
        <v>108692219</v>
      </c>
      <c r="K9" s="60">
        <v>138791959</v>
      </c>
      <c r="L9" s="60">
        <v>29836569</v>
      </c>
      <c r="M9" s="60">
        <v>235407112</v>
      </c>
      <c r="N9" s="60">
        <v>404035640</v>
      </c>
      <c r="O9" s="60"/>
      <c r="P9" s="60"/>
      <c r="Q9" s="60"/>
      <c r="R9" s="60"/>
      <c r="S9" s="60"/>
      <c r="T9" s="60"/>
      <c r="U9" s="60"/>
      <c r="V9" s="60"/>
      <c r="W9" s="60">
        <v>512727859</v>
      </c>
      <c r="X9" s="60">
        <v>208644454</v>
      </c>
      <c r="Y9" s="60">
        <v>304083405</v>
      </c>
      <c r="Z9" s="140">
        <v>145.74</v>
      </c>
      <c r="AA9" s="62">
        <v>478095629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-18558881000</v>
      </c>
      <c r="D12" s="155"/>
      <c r="E12" s="59">
        <v>-20805319704</v>
      </c>
      <c r="F12" s="60">
        <v>-20805319704</v>
      </c>
      <c r="G12" s="60">
        <v>-2446092472</v>
      </c>
      <c r="H12" s="60">
        <v>-2141224536</v>
      </c>
      <c r="I12" s="60">
        <v>-1252828673</v>
      </c>
      <c r="J12" s="60">
        <v>-5840145681</v>
      </c>
      <c r="K12" s="60">
        <v>-2229521871</v>
      </c>
      <c r="L12" s="60">
        <v>-2203958084</v>
      </c>
      <c r="M12" s="60">
        <v>-2038347009</v>
      </c>
      <c r="N12" s="60">
        <v>-6471826964</v>
      </c>
      <c r="O12" s="60"/>
      <c r="P12" s="60"/>
      <c r="Q12" s="60"/>
      <c r="R12" s="60"/>
      <c r="S12" s="60"/>
      <c r="T12" s="60"/>
      <c r="U12" s="60"/>
      <c r="V12" s="60"/>
      <c r="W12" s="60">
        <v>-12311972645</v>
      </c>
      <c r="X12" s="60">
        <v>-10130160507</v>
      </c>
      <c r="Y12" s="60">
        <v>-2181812138</v>
      </c>
      <c r="Z12" s="140">
        <v>21.54</v>
      </c>
      <c r="AA12" s="62">
        <v>-20805319704</v>
      </c>
    </row>
    <row r="13" spans="1:27" ht="13.5">
      <c r="A13" s="249" t="s">
        <v>40</v>
      </c>
      <c r="B13" s="182"/>
      <c r="C13" s="155">
        <v>-938438000</v>
      </c>
      <c r="D13" s="155"/>
      <c r="E13" s="59">
        <v>-1168516299</v>
      </c>
      <c r="F13" s="60">
        <v>-1168516299</v>
      </c>
      <c r="G13" s="60">
        <v>-167231123</v>
      </c>
      <c r="H13" s="60">
        <v>-16487812</v>
      </c>
      <c r="I13" s="60">
        <v>-115718137</v>
      </c>
      <c r="J13" s="60">
        <v>-299437072</v>
      </c>
      <c r="K13" s="60">
        <v>-10554254</v>
      </c>
      <c r="L13" s="60"/>
      <c r="M13" s="60">
        <v>-330294800</v>
      </c>
      <c r="N13" s="60">
        <v>-340849054</v>
      </c>
      <c r="O13" s="60"/>
      <c r="P13" s="60"/>
      <c r="Q13" s="60"/>
      <c r="R13" s="60"/>
      <c r="S13" s="60"/>
      <c r="T13" s="60"/>
      <c r="U13" s="60"/>
      <c r="V13" s="60"/>
      <c r="W13" s="60">
        <v>-640286126</v>
      </c>
      <c r="X13" s="60">
        <v>-689323186</v>
      </c>
      <c r="Y13" s="60">
        <v>49037060</v>
      </c>
      <c r="Z13" s="140">
        <v>-7.11</v>
      </c>
      <c r="AA13" s="62">
        <v>-1168516299</v>
      </c>
    </row>
    <row r="14" spans="1:27" ht="13.5">
      <c r="A14" s="249" t="s">
        <v>42</v>
      </c>
      <c r="B14" s="182"/>
      <c r="C14" s="155">
        <v>-171261000</v>
      </c>
      <c r="D14" s="155"/>
      <c r="E14" s="59">
        <v>-203713014</v>
      </c>
      <c r="F14" s="60">
        <v>-203713014</v>
      </c>
      <c r="G14" s="60"/>
      <c r="H14" s="60"/>
      <c r="I14" s="60">
        <v>-46813000</v>
      </c>
      <c r="J14" s="60">
        <v>-46813000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-46813000</v>
      </c>
      <c r="X14" s="60">
        <v>-89222576</v>
      </c>
      <c r="Y14" s="60">
        <v>42409576</v>
      </c>
      <c r="Z14" s="140">
        <v>-47.53</v>
      </c>
      <c r="AA14" s="62">
        <v>-203713014</v>
      </c>
    </row>
    <row r="15" spans="1:27" ht="13.5">
      <c r="A15" s="250" t="s">
        <v>184</v>
      </c>
      <c r="B15" s="251"/>
      <c r="C15" s="168">
        <f aca="true" t="shared" si="0" ref="C15:Y15">SUM(C6:C14)</f>
        <v>4934371000</v>
      </c>
      <c r="D15" s="168">
        <f>SUM(D6:D14)</f>
        <v>0</v>
      </c>
      <c r="E15" s="72">
        <f t="shared" si="0"/>
        <v>5546506449</v>
      </c>
      <c r="F15" s="73">
        <f t="shared" si="0"/>
        <v>5546506449</v>
      </c>
      <c r="G15" s="73">
        <f t="shared" si="0"/>
        <v>-419704152</v>
      </c>
      <c r="H15" s="73">
        <f t="shared" si="0"/>
        <v>-246404584</v>
      </c>
      <c r="I15" s="73">
        <f t="shared" si="0"/>
        <v>1367647762</v>
      </c>
      <c r="J15" s="73">
        <f t="shared" si="0"/>
        <v>701539026</v>
      </c>
      <c r="K15" s="73">
        <f t="shared" si="0"/>
        <v>-633822496</v>
      </c>
      <c r="L15" s="73">
        <f t="shared" si="0"/>
        <v>517806265</v>
      </c>
      <c r="M15" s="73">
        <f t="shared" si="0"/>
        <v>-254032330</v>
      </c>
      <c r="N15" s="73">
        <f t="shared" si="0"/>
        <v>-370048561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331490465</v>
      </c>
      <c r="X15" s="73">
        <f t="shared" si="0"/>
        <v>2486431000</v>
      </c>
      <c r="Y15" s="73">
        <f t="shared" si="0"/>
        <v>-2154940535</v>
      </c>
      <c r="Z15" s="170">
        <f>+IF(X15&lt;&gt;0,+(Y15/X15)*100,0)</f>
        <v>-86.66802074941955</v>
      </c>
      <c r="AA15" s="74">
        <f>SUM(AA6:AA14)</f>
        <v>5546506449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33169000</v>
      </c>
      <c r="D19" s="155"/>
      <c r="E19" s="59">
        <v>34231000</v>
      </c>
      <c r="F19" s="60">
        <v>34231000</v>
      </c>
      <c r="G19" s="159"/>
      <c r="H19" s="159"/>
      <c r="I19" s="159">
        <v>297000</v>
      </c>
      <c r="J19" s="60">
        <v>297000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297000</v>
      </c>
      <c r="X19" s="60"/>
      <c r="Y19" s="159">
        <v>297000</v>
      </c>
      <c r="Z19" s="141"/>
      <c r="AA19" s="225">
        <v>34231000</v>
      </c>
    </row>
    <row r="20" spans="1:27" ht="13.5">
      <c r="A20" s="249" t="s">
        <v>187</v>
      </c>
      <c r="B20" s="182"/>
      <c r="C20" s="155">
        <v>140262000</v>
      </c>
      <c r="D20" s="155"/>
      <c r="E20" s="268">
        <v>-5840000</v>
      </c>
      <c r="F20" s="159">
        <v>-5840000</v>
      </c>
      <c r="G20" s="60"/>
      <c r="H20" s="60"/>
      <c r="I20" s="60">
        <v>14557000</v>
      </c>
      <c r="J20" s="60">
        <v>14557000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14557000</v>
      </c>
      <c r="X20" s="60"/>
      <c r="Y20" s="60">
        <v>14557000</v>
      </c>
      <c r="Z20" s="140"/>
      <c r="AA20" s="62">
        <v>-5840000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-17125000</v>
      </c>
      <c r="J21" s="60">
        <v>-17125000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-17125000</v>
      </c>
      <c r="X21" s="60"/>
      <c r="Y21" s="159">
        <v>-17125000</v>
      </c>
      <c r="Z21" s="141"/>
      <c r="AA21" s="225"/>
    </row>
    <row r="22" spans="1:27" ht="13.5">
      <c r="A22" s="249" t="s">
        <v>189</v>
      </c>
      <c r="B22" s="182"/>
      <c r="C22" s="155">
        <v>-500000000</v>
      </c>
      <c r="D22" s="155"/>
      <c r="E22" s="59">
        <v>-30597000</v>
      </c>
      <c r="F22" s="60">
        <v>-30597000</v>
      </c>
      <c r="G22" s="60">
        <v>779302793</v>
      </c>
      <c r="H22" s="60">
        <v>555220861</v>
      </c>
      <c r="I22" s="60">
        <v>-1719756855</v>
      </c>
      <c r="J22" s="60">
        <v>-385233201</v>
      </c>
      <c r="K22" s="60">
        <v>370067638</v>
      </c>
      <c r="L22" s="60">
        <v>330904852</v>
      </c>
      <c r="M22" s="60">
        <v>348847091</v>
      </c>
      <c r="N22" s="60">
        <v>1049819581</v>
      </c>
      <c r="O22" s="60"/>
      <c r="P22" s="60"/>
      <c r="Q22" s="60"/>
      <c r="R22" s="60"/>
      <c r="S22" s="60"/>
      <c r="T22" s="60"/>
      <c r="U22" s="60"/>
      <c r="V22" s="60"/>
      <c r="W22" s="60">
        <v>664586380</v>
      </c>
      <c r="X22" s="60"/>
      <c r="Y22" s="60">
        <v>664586380</v>
      </c>
      <c r="Z22" s="140"/>
      <c r="AA22" s="62">
        <v>-30597000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-3420325000</v>
      </c>
      <c r="D24" s="155"/>
      <c r="E24" s="59">
        <v>-4923552000</v>
      </c>
      <c r="F24" s="60">
        <v>-4923552000</v>
      </c>
      <c r="G24" s="60">
        <v>-491143941</v>
      </c>
      <c r="H24" s="60">
        <v>-165915364</v>
      </c>
      <c r="I24" s="60">
        <v>-157193472</v>
      </c>
      <c r="J24" s="60">
        <v>-814252777</v>
      </c>
      <c r="K24" s="60">
        <v>-195085825</v>
      </c>
      <c r="L24" s="60">
        <v>-152746403</v>
      </c>
      <c r="M24" s="60">
        <v>-191610051</v>
      </c>
      <c r="N24" s="60">
        <v>-539442279</v>
      </c>
      <c r="O24" s="60"/>
      <c r="P24" s="60"/>
      <c r="Q24" s="60"/>
      <c r="R24" s="60"/>
      <c r="S24" s="60"/>
      <c r="T24" s="60"/>
      <c r="U24" s="60"/>
      <c r="V24" s="60"/>
      <c r="W24" s="60">
        <v>-1353695056</v>
      </c>
      <c r="X24" s="60"/>
      <c r="Y24" s="60">
        <v>-1353695056</v>
      </c>
      <c r="Z24" s="140"/>
      <c r="AA24" s="62">
        <v>-4923552000</v>
      </c>
    </row>
    <row r="25" spans="1:27" ht="13.5">
      <c r="A25" s="250" t="s">
        <v>191</v>
      </c>
      <c r="B25" s="251"/>
      <c r="C25" s="168">
        <f aca="true" t="shared" si="1" ref="C25:Y25">SUM(C19:C24)</f>
        <v>-3746894000</v>
      </c>
      <c r="D25" s="168">
        <f>SUM(D19:D24)</f>
        <v>0</v>
      </c>
      <c r="E25" s="72">
        <f t="shared" si="1"/>
        <v>-4925758000</v>
      </c>
      <c r="F25" s="73">
        <f t="shared" si="1"/>
        <v>-4925758000</v>
      </c>
      <c r="G25" s="73">
        <f t="shared" si="1"/>
        <v>288158852</v>
      </c>
      <c r="H25" s="73">
        <f t="shared" si="1"/>
        <v>389305497</v>
      </c>
      <c r="I25" s="73">
        <f t="shared" si="1"/>
        <v>-1879221327</v>
      </c>
      <c r="J25" s="73">
        <f t="shared" si="1"/>
        <v>-1201756978</v>
      </c>
      <c r="K25" s="73">
        <f t="shared" si="1"/>
        <v>174981813</v>
      </c>
      <c r="L25" s="73">
        <f t="shared" si="1"/>
        <v>178158449</v>
      </c>
      <c r="M25" s="73">
        <f t="shared" si="1"/>
        <v>157237040</v>
      </c>
      <c r="N25" s="73">
        <f t="shared" si="1"/>
        <v>510377302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-691379676</v>
      </c>
      <c r="X25" s="73">
        <f t="shared" si="1"/>
        <v>0</v>
      </c>
      <c r="Y25" s="73">
        <f t="shared" si="1"/>
        <v>-691379676</v>
      </c>
      <c r="Z25" s="170">
        <f>+IF(X25&lt;&gt;0,+(Y25/X25)*100,0)</f>
        <v>0</v>
      </c>
      <c r="AA25" s="74">
        <f>SUM(AA19:AA24)</f>
        <v>-4925758000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8205000</v>
      </c>
      <c r="D30" s="155"/>
      <c r="E30" s="59">
        <v>1000000000</v>
      </c>
      <c r="F30" s="60">
        <v>1000000000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1000000000</v>
      </c>
    </row>
    <row r="31" spans="1:27" ht="13.5">
      <c r="A31" s="249" t="s">
        <v>195</v>
      </c>
      <c r="B31" s="182"/>
      <c r="C31" s="155">
        <v>130762000</v>
      </c>
      <c r="D31" s="155"/>
      <c r="E31" s="59">
        <v>55907000</v>
      </c>
      <c r="F31" s="60">
        <v>55907000</v>
      </c>
      <c r="G31" s="60"/>
      <c r="H31" s="159"/>
      <c r="I31" s="159">
        <v>-24409000</v>
      </c>
      <c r="J31" s="159">
        <v>-24409000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-24409000</v>
      </c>
      <c r="X31" s="159"/>
      <c r="Y31" s="60">
        <v>-24409000</v>
      </c>
      <c r="Z31" s="140"/>
      <c r="AA31" s="62">
        <v>55907000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-792218000</v>
      </c>
      <c r="D33" s="155"/>
      <c r="E33" s="59">
        <v>-1157779000</v>
      </c>
      <c r="F33" s="60">
        <v>-1157779000</v>
      </c>
      <c r="G33" s="60">
        <v>-100693459</v>
      </c>
      <c r="H33" s="60">
        <v>-34169606</v>
      </c>
      <c r="I33" s="60">
        <v>-162011987</v>
      </c>
      <c r="J33" s="60">
        <v>-296875052</v>
      </c>
      <c r="K33" s="60">
        <v>-52978010</v>
      </c>
      <c r="L33" s="60"/>
      <c r="M33" s="60">
        <v>-165253102</v>
      </c>
      <c r="N33" s="60">
        <v>-218231112</v>
      </c>
      <c r="O33" s="60"/>
      <c r="P33" s="60"/>
      <c r="Q33" s="60"/>
      <c r="R33" s="60"/>
      <c r="S33" s="60"/>
      <c r="T33" s="60"/>
      <c r="U33" s="60"/>
      <c r="V33" s="60"/>
      <c r="W33" s="60">
        <v>-515106164</v>
      </c>
      <c r="X33" s="60"/>
      <c r="Y33" s="60">
        <v>-515106164</v>
      </c>
      <c r="Z33" s="140"/>
      <c r="AA33" s="62">
        <v>-1157779000</v>
      </c>
    </row>
    <row r="34" spans="1:27" ht="13.5">
      <c r="A34" s="250" t="s">
        <v>197</v>
      </c>
      <c r="B34" s="251"/>
      <c r="C34" s="168">
        <f aca="true" t="shared" si="2" ref="C34:Y34">SUM(C29:C33)</f>
        <v>-653251000</v>
      </c>
      <c r="D34" s="168">
        <f>SUM(D29:D33)</f>
        <v>0</v>
      </c>
      <c r="E34" s="72">
        <f t="shared" si="2"/>
        <v>-101872000</v>
      </c>
      <c r="F34" s="73">
        <f t="shared" si="2"/>
        <v>-101872000</v>
      </c>
      <c r="G34" s="73">
        <f t="shared" si="2"/>
        <v>-100693459</v>
      </c>
      <c r="H34" s="73">
        <f t="shared" si="2"/>
        <v>-34169606</v>
      </c>
      <c r="I34" s="73">
        <f t="shared" si="2"/>
        <v>-186420987</v>
      </c>
      <c r="J34" s="73">
        <f t="shared" si="2"/>
        <v>-321284052</v>
      </c>
      <c r="K34" s="73">
        <f t="shared" si="2"/>
        <v>-52978010</v>
      </c>
      <c r="L34" s="73">
        <f t="shared" si="2"/>
        <v>0</v>
      </c>
      <c r="M34" s="73">
        <f t="shared" si="2"/>
        <v>-165253102</v>
      </c>
      <c r="N34" s="73">
        <f t="shared" si="2"/>
        <v>-218231112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-539515164</v>
      </c>
      <c r="X34" s="73">
        <f t="shared" si="2"/>
        <v>0</v>
      </c>
      <c r="Y34" s="73">
        <f t="shared" si="2"/>
        <v>-539515164</v>
      </c>
      <c r="Z34" s="170">
        <f>+IF(X34&lt;&gt;0,+(Y34/X34)*100,0)</f>
        <v>0</v>
      </c>
      <c r="AA34" s="74">
        <f>SUM(AA29:AA33)</f>
        <v>-101872000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534226000</v>
      </c>
      <c r="D36" s="153">
        <f>+D15+D25+D34</f>
        <v>0</v>
      </c>
      <c r="E36" s="99">
        <f t="shared" si="3"/>
        <v>518876449</v>
      </c>
      <c r="F36" s="100">
        <f t="shared" si="3"/>
        <v>518876449</v>
      </c>
      <c r="G36" s="100">
        <f t="shared" si="3"/>
        <v>-232238759</v>
      </c>
      <c r="H36" s="100">
        <f t="shared" si="3"/>
        <v>108731307</v>
      </c>
      <c r="I36" s="100">
        <f t="shared" si="3"/>
        <v>-697994552</v>
      </c>
      <c r="J36" s="100">
        <f t="shared" si="3"/>
        <v>-821502004</v>
      </c>
      <c r="K36" s="100">
        <f t="shared" si="3"/>
        <v>-511818693</v>
      </c>
      <c r="L36" s="100">
        <f t="shared" si="3"/>
        <v>695964714</v>
      </c>
      <c r="M36" s="100">
        <f t="shared" si="3"/>
        <v>-262048392</v>
      </c>
      <c r="N36" s="100">
        <f t="shared" si="3"/>
        <v>-77902371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-899404375</v>
      </c>
      <c r="X36" s="100">
        <f t="shared" si="3"/>
        <v>2486431000</v>
      </c>
      <c r="Y36" s="100">
        <f t="shared" si="3"/>
        <v>-3385835375</v>
      </c>
      <c r="Z36" s="137">
        <f>+IF(X36&lt;&gt;0,+(Y36/X36)*100,0)</f>
        <v>-136.17250488752754</v>
      </c>
      <c r="AA36" s="102">
        <f>+AA15+AA25+AA34</f>
        <v>518876449</v>
      </c>
    </row>
    <row r="37" spans="1:27" ht="13.5">
      <c r="A37" s="249" t="s">
        <v>199</v>
      </c>
      <c r="B37" s="182"/>
      <c r="C37" s="153">
        <v>5025483000</v>
      </c>
      <c r="D37" s="153"/>
      <c r="E37" s="99">
        <v>4786847421</v>
      </c>
      <c r="F37" s="100">
        <v>4786847421</v>
      </c>
      <c r="G37" s="100">
        <v>5295260414</v>
      </c>
      <c r="H37" s="100">
        <v>5063021655</v>
      </c>
      <c r="I37" s="100">
        <v>5171752962</v>
      </c>
      <c r="J37" s="100">
        <v>5295260414</v>
      </c>
      <c r="K37" s="100">
        <v>4473758410</v>
      </c>
      <c r="L37" s="100">
        <v>3961939717</v>
      </c>
      <c r="M37" s="100">
        <v>4657904431</v>
      </c>
      <c r="N37" s="100">
        <v>4473758410</v>
      </c>
      <c r="O37" s="100"/>
      <c r="P37" s="100"/>
      <c r="Q37" s="100"/>
      <c r="R37" s="100"/>
      <c r="S37" s="100"/>
      <c r="T37" s="100"/>
      <c r="U37" s="100"/>
      <c r="V37" s="100"/>
      <c r="W37" s="100">
        <v>5295260414</v>
      </c>
      <c r="X37" s="100">
        <v>4786847421</v>
      </c>
      <c r="Y37" s="100">
        <v>508412993</v>
      </c>
      <c r="Z37" s="137">
        <v>10.62</v>
      </c>
      <c r="AA37" s="102">
        <v>4786847421</v>
      </c>
    </row>
    <row r="38" spans="1:27" ht="13.5">
      <c r="A38" s="269" t="s">
        <v>200</v>
      </c>
      <c r="B38" s="256"/>
      <c r="C38" s="257">
        <v>5559709000</v>
      </c>
      <c r="D38" s="257"/>
      <c r="E38" s="258">
        <v>5305723869</v>
      </c>
      <c r="F38" s="259">
        <v>5305723869</v>
      </c>
      <c r="G38" s="259">
        <v>5063021655</v>
      </c>
      <c r="H38" s="259">
        <v>5171752962</v>
      </c>
      <c r="I38" s="259">
        <v>4473758410</v>
      </c>
      <c r="J38" s="259">
        <v>4473758410</v>
      </c>
      <c r="K38" s="259">
        <v>3961939717</v>
      </c>
      <c r="L38" s="259">
        <v>4657904431</v>
      </c>
      <c r="M38" s="259">
        <v>4395856039</v>
      </c>
      <c r="N38" s="259">
        <v>4395856039</v>
      </c>
      <c r="O38" s="259"/>
      <c r="P38" s="259"/>
      <c r="Q38" s="259"/>
      <c r="R38" s="259"/>
      <c r="S38" s="259"/>
      <c r="T38" s="259"/>
      <c r="U38" s="259"/>
      <c r="V38" s="259"/>
      <c r="W38" s="259">
        <v>4395856039</v>
      </c>
      <c r="X38" s="259">
        <v>7273278420</v>
      </c>
      <c r="Y38" s="259">
        <v>-2877422381</v>
      </c>
      <c r="Z38" s="260">
        <v>-39.56</v>
      </c>
      <c r="AA38" s="261">
        <v>5305723869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1983638874</v>
      </c>
      <c r="D5" s="200">
        <f t="shared" si="0"/>
        <v>0</v>
      </c>
      <c r="E5" s="106">
        <f t="shared" si="0"/>
        <v>3637194000</v>
      </c>
      <c r="F5" s="106">
        <f t="shared" si="0"/>
        <v>3637194000</v>
      </c>
      <c r="G5" s="106">
        <f t="shared" si="0"/>
        <v>178040000</v>
      </c>
      <c r="H5" s="106">
        <f t="shared" si="0"/>
        <v>218944000</v>
      </c>
      <c r="I5" s="106">
        <f t="shared" si="0"/>
        <v>268147000</v>
      </c>
      <c r="J5" s="106">
        <f t="shared" si="0"/>
        <v>665131000</v>
      </c>
      <c r="K5" s="106">
        <f t="shared" si="0"/>
        <v>311771000</v>
      </c>
      <c r="L5" s="106">
        <f t="shared" si="0"/>
        <v>334112000</v>
      </c>
      <c r="M5" s="106">
        <f t="shared" si="0"/>
        <v>389272000</v>
      </c>
      <c r="N5" s="106">
        <f t="shared" si="0"/>
        <v>1035155000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1700286000</v>
      </c>
      <c r="X5" s="106">
        <f t="shared" si="0"/>
        <v>1818597000</v>
      </c>
      <c r="Y5" s="106">
        <f t="shared" si="0"/>
        <v>-118311000</v>
      </c>
      <c r="Z5" s="201">
        <f>+IF(X5&lt;&gt;0,+(Y5/X5)*100,0)</f>
        <v>-6.505619441800464</v>
      </c>
      <c r="AA5" s="199">
        <f>SUM(AA11:AA18)</f>
        <v>3637194000</v>
      </c>
    </row>
    <row r="6" spans="1:27" ht="13.5">
      <c r="A6" s="291" t="s">
        <v>204</v>
      </c>
      <c r="B6" s="142"/>
      <c r="C6" s="62">
        <v>572173721</v>
      </c>
      <c r="D6" s="156"/>
      <c r="E6" s="60">
        <v>262320000</v>
      </c>
      <c r="F6" s="60">
        <v>262320000</v>
      </c>
      <c r="G6" s="60">
        <v>5893000</v>
      </c>
      <c r="H6" s="60">
        <v>19660000</v>
      </c>
      <c r="I6" s="60">
        <v>-3824000</v>
      </c>
      <c r="J6" s="60">
        <v>21729000</v>
      </c>
      <c r="K6" s="60">
        <v>-8331000</v>
      </c>
      <c r="L6" s="60">
        <v>10322000</v>
      </c>
      <c r="M6" s="60">
        <v>222000</v>
      </c>
      <c r="N6" s="60">
        <v>2213000</v>
      </c>
      <c r="O6" s="60"/>
      <c r="P6" s="60"/>
      <c r="Q6" s="60"/>
      <c r="R6" s="60"/>
      <c r="S6" s="60"/>
      <c r="T6" s="60"/>
      <c r="U6" s="60"/>
      <c r="V6" s="60"/>
      <c r="W6" s="60">
        <v>23942000</v>
      </c>
      <c r="X6" s="60">
        <v>131160000</v>
      </c>
      <c r="Y6" s="60">
        <v>-107218000</v>
      </c>
      <c r="Z6" s="140">
        <v>-81.75</v>
      </c>
      <c r="AA6" s="155">
        <v>262320000</v>
      </c>
    </row>
    <row r="7" spans="1:27" ht="13.5">
      <c r="A7" s="291" t="s">
        <v>205</v>
      </c>
      <c r="B7" s="142"/>
      <c r="C7" s="62">
        <v>263561384</v>
      </c>
      <c r="D7" s="156"/>
      <c r="E7" s="60">
        <v>183516000</v>
      </c>
      <c r="F7" s="60">
        <v>183516000</v>
      </c>
      <c r="G7" s="60">
        <v>21632000</v>
      </c>
      <c r="H7" s="60">
        <v>1214000</v>
      </c>
      <c r="I7" s="60">
        <v>45309000</v>
      </c>
      <c r="J7" s="60">
        <v>68155000</v>
      </c>
      <c r="K7" s="60">
        <v>30521000</v>
      </c>
      <c r="L7" s="60">
        <v>42975000</v>
      </c>
      <c r="M7" s="60">
        <v>7235000</v>
      </c>
      <c r="N7" s="60">
        <v>80731000</v>
      </c>
      <c r="O7" s="60"/>
      <c r="P7" s="60"/>
      <c r="Q7" s="60"/>
      <c r="R7" s="60"/>
      <c r="S7" s="60"/>
      <c r="T7" s="60"/>
      <c r="U7" s="60"/>
      <c r="V7" s="60"/>
      <c r="W7" s="60">
        <v>148886000</v>
      </c>
      <c r="X7" s="60">
        <v>91758000</v>
      </c>
      <c r="Y7" s="60">
        <v>57128000</v>
      </c>
      <c r="Z7" s="140">
        <v>62.26</v>
      </c>
      <c r="AA7" s="155">
        <v>183516000</v>
      </c>
    </row>
    <row r="8" spans="1:27" ht="13.5">
      <c r="A8" s="291" t="s">
        <v>206</v>
      </c>
      <c r="B8" s="142"/>
      <c r="C8" s="62">
        <v>7791017</v>
      </c>
      <c r="D8" s="156"/>
      <c r="E8" s="60">
        <v>602150000</v>
      </c>
      <c r="F8" s="60">
        <v>602150000</v>
      </c>
      <c r="G8" s="60">
        <v>9391000</v>
      </c>
      <c r="H8" s="60">
        <v>26194000</v>
      </c>
      <c r="I8" s="60">
        <v>21794000</v>
      </c>
      <c r="J8" s="60">
        <v>57379000</v>
      </c>
      <c r="K8" s="60">
        <v>36028000</v>
      </c>
      <c r="L8" s="60">
        <v>20713000</v>
      </c>
      <c r="M8" s="60">
        <v>86921000</v>
      </c>
      <c r="N8" s="60">
        <v>143662000</v>
      </c>
      <c r="O8" s="60"/>
      <c r="P8" s="60"/>
      <c r="Q8" s="60"/>
      <c r="R8" s="60"/>
      <c r="S8" s="60"/>
      <c r="T8" s="60"/>
      <c r="U8" s="60"/>
      <c r="V8" s="60"/>
      <c r="W8" s="60">
        <v>201041000</v>
      </c>
      <c r="X8" s="60">
        <v>301075000</v>
      </c>
      <c r="Y8" s="60">
        <v>-100034000</v>
      </c>
      <c r="Z8" s="140">
        <v>-33.23</v>
      </c>
      <c r="AA8" s="155">
        <v>602150000</v>
      </c>
    </row>
    <row r="9" spans="1:27" ht="13.5">
      <c r="A9" s="291" t="s">
        <v>207</v>
      </c>
      <c r="B9" s="142"/>
      <c r="C9" s="62">
        <v>22605857</v>
      </c>
      <c r="D9" s="156"/>
      <c r="E9" s="60">
        <v>542050000</v>
      </c>
      <c r="F9" s="60">
        <v>542050000</v>
      </c>
      <c r="G9" s="60">
        <v>8820000</v>
      </c>
      <c r="H9" s="60">
        <v>52190000</v>
      </c>
      <c r="I9" s="60">
        <v>46862000</v>
      </c>
      <c r="J9" s="60">
        <v>107872000</v>
      </c>
      <c r="K9" s="60">
        <v>58187000</v>
      </c>
      <c r="L9" s="60">
        <v>82848000</v>
      </c>
      <c r="M9" s="60">
        <v>78130000</v>
      </c>
      <c r="N9" s="60">
        <v>219165000</v>
      </c>
      <c r="O9" s="60"/>
      <c r="P9" s="60"/>
      <c r="Q9" s="60"/>
      <c r="R9" s="60"/>
      <c r="S9" s="60"/>
      <c r="T9" s="60"/>
      <c r="U9" s="60"/>
      <c r="V9" s="60"/>
      <c r="W9" s="60">
        <v>327037000</v>
      </c>
      <c r="X9" s="60">
        <v>271025000</v>
      </c>
      <c r="Y9" s="60">
        <v>56012000</v>
      </c>
      <c r="Z9" s="140">
        <v>20.67</v>
      </c>
      <c r="AA9" s="155">
        <v>542050000</v>
      </c>
    </row>
    <row r="10" spans="1:27" ht="13.5">
      <c r="A10" s="291" t="s">
        <v>208</v>
      </c>
      <c r="B10" s="142"/>
      <c r="C10" s="62">
        <v>124136460</v>
      </c>
      <c r="D10" s="156"/>
      <c r="E10" s="60">
        <v>1125519000</v>
      </c>
      <c r="F10" s="60">
        <v>1125519000</v>
      </c>
      <c r="G10" s="60">
        <v>11510000</v>
      </c>
      <c r="H10" s="60">
        <v>23655000</v>
      </c>
      <c r="I10" s="60">
        <v>17449000</v>
      </c>
      <c r="J10" s="60">
        <v>52614000</v>
      </c>
      <c r="K10" s="60">
        <v>26960000</v>
      </c>
      <c r="L10" s="60">
        <v>31544000</v>
      </c>
      <c r="M10" s="60">
        <v>40159000</v>
      </c>
      <c r="N10" s="60">
        <v>98663000</v>
      </c>
      <c r="O10" s="60"/>
      <c r="P10" s="60"/>
      <c r="Q10" s="60"/>
      <c r="R10" s="60"/>
      <c r="S10" s="60"/>
      <c r="T10" s="60"/>
      <c r="U10" s="60"/>
      <c r="V10" s="60"/>
      <c r="W10" s="60">
        <v>151277000</v>
      </c>
      <c r="X10" s="60">
        <v>562759500</v>
      </c>
      <c r="Y10" s="60">
        <v>-411482500</v>
      </c>
      <c r="Z10" s="140">
        <v>-73.12</v>
      </c>
      <c r="AA10" s="155">
        <v>1125519000</v>
      </c>
    </row>
    <row r="11" spans="1:27" ht="13.5">
      <c r="A11" s="292" t="s">
        <v>209</v>
      </c>
      <c r="B11" s="142"/>
      <c r="C11" s="293">
        <f aca="true" t="shared" si="1" ref="C11:Y11">SUM(C6:C10)</f>
        <v>990268439</v>
      </c>
      <c r="D11" s="294">
        <f t="shared" si="1"/>
        <v>0</v>
      </c>
      <c r="E11" s="295">
        <f t="shared" si="1"/>
        <v>2715555000</v>
      </c>
      <c r="F11" s="295">
        <f t="shared" si="1"/>
        <v>2715555000</v>
      </c>
      <c r="G11" s="295">
        <f t="shared" si="1"/>
        <v>57246000</v>
      </c>
      <c r="H11" s="295">
        <f t="shared" si="1"/>
        <v>122913000</v>
      </c>
      <c r="I11" s="295">
        <f t="shared" si="1"/>
        <v>127590000</v>
      </c>
      <c r="J11" s="295">
        <f t="shared" si="1"/>
        <v>307749000</v>
      </c>
      <c r="K11" s="295">
        <f t="shared" si="1"/>
        <v>143365000</v>
      </c>
      <c r="L11" s="295">
        <f t="shared" si="1"/>
        <v>188402000</v>
      </c>
      <c r="M11" s="295">
        <f t="shared" si="1"/>
        <v>212667000</v>
      </c>
      <c r="N11" s="295">
        <f t="shared" si="1"/>
        <v>544434000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852183000</v>
      </c>
      <c r="X11" s="295">
        <f t="shared" si="1"/>
        <v>1357777500</v>
      </c>
      <c r="Y11" s="295">
        <f t="shared" si="1"/>
        <v>-505594500</v>
      </c>
      <c r="Z11" s="296">
        <f>+IF(X11&lt;&gt;0,+(Y11/X11)*100,0)</f>
        <v>-37.2369184199915</v>
      </c>
      <c r="AA11" s="297">
        <f>SUM(AA6:AA10)</f>
        <v>2715555000</v>
      </c>
    </row>
    <row r="12" spans="1:27" ht="13.5">
      <c r="A12" s="298" t="s">
        <v>210</v>
      </c>
      <c r="B12" s="136"/>
      <c r="C12" s="62">
        <v>137566663</v>
      </c>
      <c r="D12" s="156"/>
      <c r="E12" s="60">
        <v>127989000</v>
      </c>
      <c r="F12" s="60">
        <v>127989000</v>
      </c>
      <c r="G12" s="60">
        <v>148000</v>
      </c>
      <c r="H12" s="60">
        <v>757000</v>
      </c>
      <c r="I12" s="60">
        <v>1527000</v>
      </c>
      <c r="J12" s="60">
        <v>2432000</v>
      </c>
      <c r="K12" s="60">
        <v>4039000</v>
      </c>
      <c r="L12" s="60">
        <v>2837000</v>
      </c>
      <c r="M12" s="60">
        <v>3789000</v>
      </c>
      <c r="N12" s="60">
        <v>10665000</v>
      </c>
      <c r="O12" s="60"/>
      <c r="P12" s="60"/>
      <c r="Q12" s="60"/>
      <c r="R12" s="60"/>
      <c r="S12" s="60"/>
      <c r="T12" s="60"/>
      <c r="U12" s="60"/>
      <c r="V12" s="60"/>
      <c r="W12" s="60">
        <v>13097000</v>
      </c>
      <c r="X12" s="60">
        <v>63994500</v>
      </c>
      <c r="Y12" s="60">
        <v>-50897500</v>
      </c>
      <c r="Z12" s="140">
        <v>-79.53</v>
      </c>
      <c r="AA12" s="155">
        <v>127989000</v>
      </c>
    </row>
    <row r="13" spans="1:27" ht="13.5">
      <c r="A13" s="298" t="s">
        <v>211</v>
      </c>
      <c r="B13" s="136"/>
      <c r="C13" s="273">
        <v>157000</v>
      </c>
      <c r="D13" s="274"/>
      <c r="E13" s="275">
        <v>3500000</v>
      </c>
      <c r="F13" s="275">
        <v>3500000</v>
      </c>
      <c r="G13" s="275"/>
      <c r="H13" s="275"/>
      <c r="I13" s="275">
        <v>87000</v>
      </c>
      <c r="J13" s="275">
        <v>87000</v>
      </c>
      <c r="K13" s="275"/>
      <c r="L13" s="275">
        <v>728000</v>
      </c>
      <c r="M13" s="275">
        <v>1918000</v>
      </c>
      <c r="N13" s="275">
        <v>2646000</v>
      </c>
      <c r="O13" s="275"/>
      <c r="P13" s="275"/>
      <c r="Q13" s="275"/>
      <c r="R13" s="275"/>
      <c r="S13" s="275"/>
      <c r="T13" s="275"/>
      <c r="U13" s="275"/>
      <c r="V13" s="275"/>
      <c r="W13" s="275">
        <v>2733000</v>
      </c>
      <c r="X13" s="275">
        <v>1750000</v>
      </c>
      <c r="Y13" s="275">
        <v>983000</v>
      </c>
      <c r="Z13" s="140">
        <v>56.17</v>
      </c>
      <c r="AA13" s="277">
        <v>3500000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815714346</v>
      </c>
      <c r="D15" s="156"/>
      <c r="E15" s="60">
        <v>790150000</v>
      </c>
      <c r="F15" s="60">
        <v>790150000</v>
      </c>
      <c r="G15" s="60">
        <v>120646000</v>
      </c>
      <c r="H15" s="60">
        <v>94681000</v>
      </c>
      <c r="I15" s="60">
        <v>138322000</v>
      </c>
      <c r="J15" s="60">
        <v>353649000</v>
      </c>
      <c r="K15" s="60">
        <v>165599000</v>
      </c>
      <c r="L15" s="60">
        <v>139510000</v>
      </c>
      <c r="M15" s="60">
        <v>170847000</v>
      </c>
      <c r="N15" s="60">
        <v>475956000</v>
      </c>
      <c r="O15" s="60"/>
      <c r="P15" s="60"/>
      <c r="Q15" s="60"/>
      <c r="R15" s="60"/>
      <c r="S15" s="60"/>
      <c r="T15" s="60"/>
      <c r="U15" s="60"/>
      <c r="V15" s="60"/>
      <c r="W15" s="60">
        <v>829605000</v>
      </c>
      <c r="X15" s="60">
        <v>395075000</v>
      </c>
      <c r="Y15" s="60">
        <v>434530000</v>
      </c>
      <c r="Z15" s="140">
        <v>109.99</v>
      </c>
      <c r="AA15" s="155">
        <v>790150000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39932426</v>
      </c>
      <c r="D18" s="276"/>
      <c r="E18" s="82"/>
      <c r="F18" s="82"/>
      <c r="G18" s="82"/>
      <c r="H18" s="82">
        <v>593000</v>
      </c>
      <c r="I18" s="82">
        <v>621000</v>
      </c>
      <c r="J18" s="82">
        <v>1214000</v>
      </c>
      <c r="K18" s="82">
        <v>-1232000</v>
      </c>
      <c r="L18" s="82">
        <v>2635000</v>
      </c>
      <c r="M18" s="82">
        <v>51000</v>
      </c>
      <c r="N18" s="82">
        <v>1454000</v>
      </c>
      <c r="O18" s="82"/>
      <c r="P18" s="82"/>
      <c r="Q18" s="82"/>
      <c r="R18" s="82"/>
      <c r="S18" s="82"/>
      <c r="T18" s="82"/>
      <c r="U18" s="82"/>
      <c r="V18" s="82"/>
      <c r="W18" s="82">
        <v>2668000</v>
      </c>
      <c r="X18" s="82"/>
      <c r="Y18" s="82">
        <v>2668000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1511076794</v>
      </c>
      <c r="D20" s="154">
        <f t="shared" si="2"/>
        <v>0</v>
      </c>
      <c r="E20" s="100">
        <f t="shared" si="2"/>
        <v>1829573000</v>
      </c>
      <c r="F20" s="100">
        <f t="shared" si="2"/>
        <v>1829573000</v>
      </c>
      <c r="G20" s="100">
        <f t="shared" si="2"/>
        <v>34902000</v>
      </c>
      <c r="H20" s="100">
        <f t="shared" si="2"/>
        <v>40791000</v>
      </c>
      <c r="I20" s="100">
        <f t="shared" si="2"/>
        <v>73429000</v>
      </c>
      <c r="J20" s="100">
        <f t="shared" si="2"/>
        <v>149122000</v>
      </c>
      <c r="K20" s="100">
        <f t="shared" si="2"/>
        <v>102084000</v>
      </c>
      <c r="L20" s="100">
        <f t="shared" si="2"/>
        <v>71685000</v>
      </c>
      <c r="M20" s="100">
        <f t="shared" si="2"/>
        <v>84905000</v>
      </c>
      <c r="N20" s="100">
        <f t="shared" si="2"/>
        <v>258674000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407796000</v>
      </c>
      <c r="X20" s="100">
        <f t="shared" si="2"/>
        <v>914786500</v>
      </c>
      <c r="Y20" s="100">
        <f t="shared" si="2"/>
        <v>-506990500</v>
      </c>
      <c r="Z20" s="137">
        <f>+IF(X20&lt;&gt;0,+(Y20/X20)*100,0)</f>
        <v>-55.421729551102906</v>
      </c>
      <c r="AA20" s="153">
        <f>SUM(AA26:AA33)</f>
        <v>1829573000</v>
      </c>
    </row>
    <row r="21" spans="1:27" ht="13.5">
      <c r="A21" s="291" t="s">
        <v>204</v>
      </c>
      <c r="B21" s="142"/>
      <c r="C21" s="62">
        <v>152406600</v>
      </c>
      <c r="D21" s="156"/>
      <c r="E21" s="60">
        <v>526234000</v>
      </c>
      <c r="F21" s="60">
        <v>526234000</v>
      </c>
      <c r="G21" s="60">
        <v>13934000</v>
      </c>
      <c r="H21" s="60">
        <v>10661000</v>
      </c>
      <c r="I21" s="60">
        <v>29590000</v>
      </c>
      <c r="J21" s="60">
        <v>54185000</v>
      </c>
      <c r="K21" s="60">
        <v>50392000</v>
      </c>
      <c r="L21" s="60">
        <v>26786000</v>
      </c>
      <c r="M21" s="60">
        <v>25989000</v>
      </c>
      <c r="N21" s="60">
        <v>103167000</v>
      </c>
      <c r="O21" s="60"/>
      <c r="P21" s="60"/>
      <c r="Q21" s="60"/>
      <c r="R21" s="60"/>
      <c r="S21" s="60"/>
      <c r="T21" s="60"/>
      <c r="U21" s="60"/>
      <c r="V21" s="60"/>
      <c r="W21" s="60">
        <v>157352000</v>
      </c>
      <c r="X21" s="60">
        <v>263117000</v>
      </c>
      <c r="Y21" s="60">
        <v>-105765000</v>
      </c>
      <c r="Z21" s="140">
        <v>-40.2</v>
      </c>
      <c r="AA21" s="155">
        <v>526234000</v>
      </c>
    </row>
    <row r="22" spans="1:27" ht="13.5">
      <c r="A22" s="291" t="s">
        <v>205</v>
      </c>
      <c r="B22" s="142"/>
      <c r="C22" s="62">
        <v>188883899</v>
      </c>
      <c r="D22" s="156"/>
      <c r="E22" s="60">
        <v>271900000</v>
      </c>
      <c r="F22" s="60">
        <v>271900000</v>
      </c>
      <c r="G22" s="60">
        <v>2439000</v>
      </c>
      <c r="H22" s="60">
        <v>4520000</v>
      </c>
      <c r="I22" s="60">
        <v>3818000</v>
      </c>
      <c r="J22" s="60">
        <v>10777000</v>
      </c>
      <c r="K22" s="60">
        <v>11545000</v>
      </c>
      <c r="L22" s="60">
        <v>13970000</v>
      </c>
      <c r="M22" s="60">
        <v>15168000</v>
      </c>
      <c r="N22" s="60">
        <v>40683000</v>
      </c>
      <c r="O22" s="60"/>
      <c r="P22" s="60"/>
      <c r="Q22" s="60"/>
      <c r="R22" s="60"/>
      <c r="S22" s="60"/>
      <c r="T22" s="60"/>
      <c r="U22" s="60"/>
      <c r="V22" s="60"/>
      <c r="W22" s="60">
        <v>51460000</v>
      </c>
      <c r="X22" s="60">
        <v>135950000</v>
      </c>
      <c r="Y22" s="60">
        <v>-84490000</v>
      </c>
      <c r="Z22" s="140">
        <v>-62.15</v>
      </c>
      <c r="AA22" s="155">
        <v>271900000</v>
      </c>
    </row>
    <row r="23" spans="1:27" ht="13.5">
      <c r="A23" s="291" t="s">
        <v>206</v>
      </c>
      <c r="B23" s="142"/>
      <c r="C23" s="62">
        <v>288988884</v>
      </c>
      <c r="D23" s="156"/>
      <c r="E23" s="60">
        <v>97280000</v>
      </c>
      <c r="F23" s="60">
        <v>97280000</v>
      </c>
      <c r="G23" s="60">
        <v>2653000</v>
      </c>
      <c r="H23" s="60">
        <v>5823000</v>
      </c>
      <c r="I23" s="60">
        <v>2570000</v>
      </c>
      <c r="J23" s="60">
        <v>11046000</v>
      </c>
      <c r="K23" s="60">
        <v>7314000</v>
      </c>
      <c r="L23" s="60">
        <v>3708000</v>
      </c>
      <c r="M23" s="60">
        <v>1230000</v>
      </c>
      <c r="N23" s="60">
        <v>12252000</v>
      </c>
      <c r="O23" s="60"/>
      <c r="P23" s="60"/>
      <c r="Q23" s="60"/>
      <c r="R23" s="60"/>
      <c r="S23" s="60"/>
      <c r="T23" s="60"/>
      <c r="U23" s="60"/>
      <c r="V23" s="60"/>
      <c r="W23" s="60">
        <v>23298000</v>
      </c>
      <c r="X23" s="60">
        <v>48640000</v>
      </c>
      <c r="Y23" s="60">
        <v>-25342000</v>
      </c>
      <c r="Z23" s="140">
        <v>-52.1</v>
      </c>
      <c r="AA23" s="155">
        <v>97280000</v>
      </c>
    </row>
    <row r="24" spans="1:27" ht="13.5">
      <c r="A24" s="291" t="s">
        <v>207</v>
      </c>
      <c r="B24" s="142"/>
      <c r="C24" s="62"/>
      <c r="D24" s="156"/>
      <c r="E24" s="60">
        <v>228350000</v>
      </c>
      <c r="F24" s="60">
        <v>228350000</v>
      </c>
      <c r="G24" s="60">
        <v>77000</v>
      </c>
      <c r="H24" s="60">
        <v>5599000</v>
      </c>
      <c r="I24" s="60">
        <v>5444000</v>
      </c>
      <c r="J24" s="60">
        <v>11120000</v>
      </c>
      <c r="K24" s="60">
        <v>13073000</v>
      </c>
      <c r="L24" s="60">
        <v>74000</v>
      </c>
      <c r="M24" s="60">
        <v>24689000</v>
      </c>
      <c r="N24" s="60">
        <v>37836000</v>
      </c>
      <c r="O24" s="60"/>
      <c r="P24" s="60"/>
      <c r="Q24" s="60"/>
      <c r="R24" s="60"/>
      <c r="S24" s="60"/>
      <c r="T24" s="60"/>
      <c r="U24" s="60"/>
      <c r="V24" s="60"/>
      <c r="W24" s="60">
        <v>48956000</v>
      </c>
      <c r="X24" s="60">
        <v>114175000</v>
      </c>
      <c r="Y24" s="60">
        <v>-65219000</v>
      </c>
      <c r="Z24" s="140">
        <v>-57.12</v>
      </c>
      <c r="AA24" s="155">
        <v>228350000</v>
      </c>
    </row>
    <row r="25" spans="1:27" ht="13.5">
      <c r="A25" s="291" t="s">
        <v>208</v>
      </c>
      <c r="B25" s="142"/>
      <c r="C25" s="62">
        <v>211946421</v>
      </c>
      <c r="D25" s="156"/>
      <c r="E25" s="60">
        <v>186350000</v>
      </c>
      <c r="F25" s="60">
        <v>186350000</v>
      </c>
      <c r="G25" s="60">
        <v>3573000</v>
      </c>
      <c r="H25" s="60">
        <v>2999000</v>
      </c>
      <c r="I25" s="60">
        <v>11215000</v>
      </c>
      <c r="J25" s="60">
        <v>17787000</v>
      </c>
      <c r="K25" s="60">
        <v>6948000</v>
      </c>
      <c r="L25" s="60">
        <v>6932000</v>
      </c>
      <c r="M25" s="60">
        <v>6795000</v>
      </c>
      <c r="N25" s="60">
        <v>20675000</v>
      </c>
      <c r="O25" s="60"/>
      <c r="P25" s="60"/>
      <c r="Q25" s="60"/>
      <c r="R25" s="60"/>
      <c r="S25" s="60"/>
      <c r="T25" s="60"/>
      <c r="U25" s="60"/>
      <c r="V25" s="60"/>
      <c r="W25" s="60">
        <v>38462000</v>
      </c>
      <c r="X25" s="60">
        <v>93175000</v>
      </c>
      <c r="Y25" s="60">
        <v>-54713000</v>
      </c>
      <c r="Z25" s="140">
        <v>-58.72</v>
      </c>
      <c r="AA25" s="155">
        <v>186350000</v>
      </c>
    </row>
    <row r="26" spans="1:27" ht="13.5">
      <c r="A26" s="292" t="s">
        <v>209</v>
      </c>
      <c r="B26" s="302"/>
      <c r="C26" s="293">
        <f aca="true" t="shared" si="3" ref="C26:Y26">SUM(C21:C25)</f>
        <v>842225804</v>
      </c>
      <c r="D26" s="294">
        <f t="shared" si="3"/>
        <v>0</v>
      </c>
      <c r="E26" s="295">
        <f t="shared" si="3"/>
        <v>1310114000</v>
      </c>
      <c r="F26" s="295">
        <f t="shared" si="3"/>
        <v>1310114000</v>
      </c>
      <c r="G26" s="295">
        <f t="shared" si="3"/>
        <v>22676000</v>
      </c>
      <c r="H26" s="295">
        <f t="shared" si="3"/>
        <v>29602000</v>
      </c>
      <c r="I26" s="295">
        <f t="shared" si="3"/>
        <v>52637000</v>
      </c>
      <c r="J26" s="295">
        <f t="shared" si="3"/>
        <v>104915000</v>
      </c>
      <c r="K26" s="295">
        <f t="shared" si="3"/>
        <v>89272000</v>
      </c>
      <c r="L26" s="295">
        <f t="shared" si="3"/>
        <v>51470000</v>
      </c>
      <c r="M26" s="295">
        <f t="shared" si="3"/>
        <v>73871000</v>
      </c>
      <c r="N26" s="295">
        <f t="shared" si="3"/>
        <v>214613000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319528000</v>
      </c>
      <c r="X26" s="295">
        <f t="shared" si="3"/>
        <v>655057000</v>
      </c>
      <c r="Y26" s="295">
        <f t="shared" si="3"/>
        <v>-335529000</v>
      </c>
      <c r="Z26" s="296">
        <f>+IF(X26&lt;&gt;0,+(Y26/X26)*100,0)</f>
        <v>-51.22134409677326</v>
      </c>
      <c r="AA26" s="297">
        <f>SUM(AA21:AA25)</f>
        <v>1310114000</v>
      </c>
    </row>
    <row r="27" spans="1:27" ht="13.5">
      <c r="A27" s="298" t="s">
        <v>210</v>
      </c>
      <c r="B27" s="147"/>
      <c r="C27" s="62">
        <v>216063905</v>
      </c>
      <c r="D27" s="156"/>
      <c r="E27" s="60">
        <v>91671000</v>
      </c>
      <c r="F27" s="60">
        <v>91671000</v>
      </c>
      <c r="G27" s="60">
        <v>1333000</v>
      </c>
      <c r="H27" s="60">
        <v>5586000</v>
      </c>
      <c r="I27" s="60">
        <v>2511000</v>
      </c>
      <c r="J27" s="60">
        <v>9430000</v>
      </c>
      <c r="K27" s="60">
        <v>1923000</v>
      </c>
      <c r="L27" s="60">
        <v>1007000</v>
      </c>
      <c r="M27" s="60">
        <v>1417000</v>
      </c>
      <c r="N27" s="60">
        <v>4347000</v>
      </c>
      <c r="O27" s="60"/>
      <c r="P27" s="60"/>
      <c r="Q27" s="60"/>
      <c r="R27" s="60"/>
      <c r="S27" s="60"/>
      <c r="T27" s="60"/>
      <c r="U27" s="60"/>
      <c r="V27" s="60"/>
      <c r="W27" s="60">
        <v>13777000</v>
      </c>
      <c r="X27" s="60">
        <v>45835500</v>
      </c>
      <c r="Y27" s="60">
        <v>-32058500</v>
      </c>
      <c r="Z27" s="140">
        <v>-69.94</v>
      </c>
      <c r="AA27" s="155">
        <v>91671000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>
        <v>17000</v>
      </c>
      <c r="H28" s="275">
        <v>128000</v>
      </c>
      <c r="I28" s="275">
        <v>46000</v>
      </c>
      <c r="J28" s="275">
        <v>191000</v>
      </c>
      <c r="K28" s="275">
        <v>66000</v>
      </c>
      <c r="L28" s="275"/>
      <c r="M28" s="275">
        <v>155000</v>
      </c>
      <c r="N28" s="275">
        <v>221000</v>
      </c>
      <c r="O28" s="275"/>
      <c r="P28" s="275"/>
      <c r="Q28" s="275"/>
      <c r="R28" s="275"/>
      <c r="S28" s="275"/>
      <c r="T28" s="275"/>
      <c r="U28" s="275"/>
      <c r="V28" s="275"/>
      <c r="W28" s="275">
        <v>412000</v>
      </c>
      <c r="X28" s="275"/>
      <c r="Y28" s="275">
        <v>412000</v>
      </c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420788477</v>
      </c>
      <c r="D30" s="156"/>
      <c r="E30" s="60">
        <v>422856000</v>
      </c>
      <c r="F30" s="60">
        <v>422856000</v>
      </c>
      <c r="G30" s="60">
        <v>10551000</v>
      </c>
      <c r="H30" s="60">
        <v>5469000</v>
      </c>
      <c r="I30" s="60">
        <v>18241000</v>
      </c>
      <c r="J30" s="60">
        <v>34261000</v>
      </c>
      <c r="K30" s="60">
        <v>10811000</v>
      </c>
      <c r="L30" s="60">
        <v>19208000</v>
      </c>
      <c r="M30" s="60">
        <v>9462000</v>
      </c>
      <c r="N30" s="60">
        <v>39481000</v>
      </c>
      <c r="O30" s="60"/>
      <c r="P30" s="60"/>
      <c r="Q30" s="60"/>
      <c r="R30" s="60"/>
      <c r="S30" s="60"/>
      <c r="T30" s="60"/>
      <c r="U30" s="60"/>
      <c r="V30" s="60"/>
      <c r="W30" s="60">
        <v>73742000</v>
      </c>
      <c r="X30" s="60">
        <v>211428000</v>
      </c>
      <c r="Y30" s="60">
        <v>-137686000</v>
      </c>
      <c r="Z30" s="140">
        <v>-65.12</v>
      </c>
      <c r="AA30" s="155">
        <v>422856000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31998608</v>
      </c>
      <c r="D33" s="276"/>
      <c r="E33" s="82">
        <v>4932000</v>
      </c>
      <c r="F33" s="82">
        <v>4932000</v>
      </c>
      <c r="G33" s="82">
        <v>325000</v>
      </c>
      <c r="H33" s="82">
        <v>6000</v>
      </c>
      <c r="I33" s="82">
        <v>-6000</v>
      </c>
      <c r="J33" s="82">
        <v>325000</v>
      </c>
      <c r="K33" s="82">
        <v>12000</v>
      </c>
      <c r="L33" s="82"/>
      <c r="M33" s="82"/>
      <c r="N33" s="82">
        <v>12000</v>
      </c>
      <c r="O33" s="82"/>
      <c r="P33" s="82"/>
      <c r="Q33" s="82"/>
      <c r="R33" s="82"/>
      <c r="S33" s="82"/>
      <c r="T33" s="82"/>
      <c r="U33" s="82"/>
      <c r="V33" s="82"/>
      <c r="W33" s="82">
        <v>337000</v>
      </c>
      <c r="X33" s="82">
        <v>2466000</v>
      </c>
      <c r="Y33" s="82">
        <v>-2129000</v>
      </c>
      <c r="Z33" s="270">
        <v>-86.33</v>
      </c>
      <c r="AA33" s="278">
        <v>4932000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724580321</v>
      </c>
      <c r="D36" s="156">
        <f t="shared" si="4"/>
        <v>0</v>
      </c>
      <c r="E36" s="60">
        <f t="shared" si="4"/>
        <v>788554000</v>
      </c>
      <c r="F36" s="60">
        <f t="shared" si="4"/>
        <v>788554000</v>
      </c>
      <c r="G36" s="60">
        <f t="shared" si="4"/>
        <v>19827000</v>
      </c>
      <c r="H36" s="60">
        <f t="shared" si="4"/>
        <v>30321000</v>
      </c>
      <c r="I36" s="60">
        <f t="shared" si="4"/>
        <v>25766000</v>
      </c>
      <c r="J36" s="60">
        <f t="shared" si="4"/>
        <v>75914000</v>
      </c>
      <c r="K36" s="60">
        <f t="shared" si="4"/>
        <v>42061000</v>
      </c>
      <c r="L36" s="60">
        <f t="shared" si="4"/>
        <v>37108000</v>
      </c>
      <c r="M36" s="60">
        <f t="shared" si="4"/>
        <v>26211000</v>
      </c>
      <c r="N36" s="60">
        <f t="shared" si="4"/>
        <v>105380000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181294000</v>
      </c>
      <c r="X36" s="60">
        <f t="shared" si="4"/>
        <v>394277000</v>
      </c>
      <c r="Y36" s="60">
        <f t="shared" si="4"/>
        <v>-212983000</v>
      </c>
      <c r="Z36" s="140">
        <f aca="true" t="shared" si="5" ref="Z36:Z49">+IF(X36&lt;&gt;0,+(Y36/X36)*100,0)</f>
        <v>-54.01862142605326</v>
      </c>
      <c r="AA36" s="155">
        <f>AA6+AA21</f>
        <v>788554000</v>
      </c>
    </row>
    <row r="37" spans="1:27" ht="13.5">
      <c r="A37" s="291" t="s">
        <v>205</v>
      </c>
      <c r="B37" s="142"/>
      <c r="C37" s="62">
        <f t="shared" si="4"/>
        <v>452445283</v>
      </c>
      <c r="D37" s="156">
        <f t="shared" si="4"/>
        <v>0</v>
      </c>
      <c r="E37" s="60">
        <f t="shared" si="4"/>
        <v>455416000</v>
      </c>
      <c r="F37" s="60">
        <f t="shared" si="4"/>
        <v>455416000</v>
      </c>
      <c r="G37" s="60">
        <f t="shared" si="4"/>
        <v>24071000</v>
      </c>
      <c r="H37" s="60">
        <f t="shared" si="4"/>
        <v>5734000</v>
      </c>
      <c r="I37" s="60">
        <f t="shared" si="4"/>
        <v>49127000</v>
      </c>
      <c r="J37" s="60">
        <f t="shared" si="4"/>
        <v>78932000</v>
      </c>
      <c r="K37" s="60">
        <f t="shared" si="4"/>
        <v>42066000</v>
      </c>
      <c r="L37" s="60">
        <f t="shared" si="4"/>
        <v>56945000</v>
      </c>
      <c r="M37" s="60">
        <f t="shared" si="4"/>
        <v>22403000</v>
      </c>
      <c r="N37" s="60">
        <f t="shared" si="4"/>
        <v>121414000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200346000</v>
      </c>
      <c r="X37" s="60">
        <f t="shared" si="4"/>
        <v>227708000</v>
      </c>
      <c r="Y37" s="60">
        <f t="shared" si="4"/>
        <v>-27362000</v>
      </c>
      <c r="Z37" s="140">
        <f t="shared" si="5"/>
        <v>-12.01626644650166</v>
      </c>
      <c r="AA37" s="155">
        <f>AA7+AA22</f>
        <v>455416000</v>
      </c>
    </row>
    <row r="38" spans="1:27" ht="13.5">
      <c r="A38" s="291" t="s">
        <v>206</v>
      </c>
      <c r="B38" s="142"/>
      <c r="C38" s="62">
        <f t="shared" si="4"/>
        <v>296779901</v>
      </c>
      <c r="D38" s="156">
        <f t="shared" si="4"/>
        <v>0</v>
      </c>
      <c r="E38" s="60">
        <f t="shared" si="4"/>
        <v>699430000</v>
      </c>
      <c r="F38" s="60">
        <f t="shared" si="4"/>
        <v>699430000</v>
      </c>
      <c r="G38" s="60">
        <f t="shared" si="4"/>
        <v>12044000</v>
      </c>
      <c r="H38" s="60">
        <f t="shared" si="4"/>
        <v>32017000</v>
      </c>
      <c r="I38" s="60">
        <f t="shared" si="4"/>
        <v>24364000</v>
      </c>
      <c r="J38" s="60">
        <f t="shared" si="4"/>
        <v>68425000</v>
      </c>
      <c r="K38" s="60">
        <f t="shared" si="4"/>
        <v>43342000</v>
      </c>
      <c r="L38" s="60">
        <f t="shared" si="4"/>
        <v>24421000</v>
      </c>
      <c r="M38" s="60">
        <f t="shared" si="4"/>
        <v>88151000</v>
      </c>
      <c r="N38" s="60">
        <f t="shared" si="4"/>
        <v>155914000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224339000</v>
      </c>
      <c r="X38" s="60">
        <f t="shared" si="4"/>
        <v>349715000</v>
      </c>
      <c r="Y38" s="60">
        <f t="shared" si="4"/>
        <v>-125376000</v>
      </c>
      <c r="Z38" s="140">
        <f t="shared" si="5"/>
        <v>-35.85090716726477</v>
      </c>
      <c r="AA38" s="155">
        <f>AA8+AA23</f>
        <v>699430000</v>
      </c>
    </row>
    <row r="39" spans="1:27" ht="13.5">
      <c r="A39" s="291" t="s">
        <v>207</v>
      </c>
      <c r="B39" s="142"/>
      <c r="C39" s="62">
        <f t="shared" si="4"/>
        <v>22605857</v>
      </c>
      <c r="D39" s="156">
        <f t="shared" si="4"/>
        <v>0</v>
      </c>
      <c r="E39" s="60">
        <f t="shared" si="4"/>
        <v>770400000</v>
      </c>
      <c r="F39" s="60">
        <f t="shared" si="4"/>
        <v>770400000</v>
      </c>
      <c r="G39" s="60">
        <f t="shared" si="4"/>
        <v>8897000</v>
      </c>
      <c r="H39" s="60">
        <f t="shared" si="4"/>
        <v>57789000</v>
      </c>
      <c r="I39" s="60">
        <f t="shared" si="4"/>
        <v>52306000</v>
      </c>
      <c r="J39" s="60">
        <f t="shared" si="4"/>
        <v>118992000</v>
      </c>
      <c r="K39" s="60">
        <f t="shared" si="4"/>
        <v>71260000</v>
      </c>
      <c r="L39" s="60">
        <f t="shared" si="4"/>
        <v>82922000</v>
      </c>
      <c r="M39" s="60">
        <f t="shared" si="4"/>
        <v>102819000</v>
      </c>
      <c r="N39" s="60">
        <f t="shared" si="4"/>
        <v>257001000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375993000</v>
      </c>
      <c r="X39" s="60">
        <f t="shared" si="4"/>
        <v>385200000</v>
      </c>
      <c r="Y39" s="60">
        <f t="shared" si="4"/>
        <v>-9207000</v>
      </c>
      <c r="Z39" s="140">
        <f t="shared" si="5"/>
        <v>-2.3901869158878504</v>
      </c>
      <c r="AA39" s="155">
        <f>AA9+AA24</f>
        <v>770400000</v>
      </c>
    </row>
    <row r="40" spans="1:27" ht="13.5">
      <c r="A40" s="291" t="s">
        <v>208</v>
      </c>
      <c r="B40" s="142"/>
      <c r="C40" s="62">
        <f t="shared" si="4"/>
        <v>336082881</v>
      </c>
      <c r="D40" s="156">
        <f t="shared" si="4"/>
        <v>0</v>
      </c>
      <c r="E40" s="60">
        <f t="shared" si="4"/>
        <v>1311869000</v>
      </c>
      <c r="F40" s="60">
        <f t="shared" si="4"/>
        <v>1311869000</v>
      </c>
      <c r="G40" s="60">
        <f t="shared" si="4"/>
        <v>15083000</v>
      </c>
      <c r="H40" s="60">
        <f t="shared" si="4"/>
        <v>26654000</v>
      </c>
      <c r="I40" s="60">
        <f t="shared" si="4"/>
        <v>28664000</v>
      </c>
      <c r="J40" s="60">
        <f t="shared" si="4"/>
        <v>70401000</v>
      </c>
      <c r="K40" s="60">
        <f t="shared" si="4"/>
        <v>33908000</v>
      </c>
      <c r="L40" s="60">
        <f t="shared" si="4"/>
        <v>38476000</v>
      </c>
      <c r="M40" s="60">
        <f t="shared" si="4"/>
        <v>46954000</v>
      </c>
      <c r="N40" s="60">
        <f t="shared" si="4"/>
        <v>119338000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189739000</v>
      </c>
      <c r="X40" s="60">
        <f t="shared" si="4"/>
        <v>655934500</v>
      </c>
      <c r="Y40" s="60">
        <f t="shared" si="4"/>
        <v>-466195500</v>
      </c>
      <c r="Z40" s="140">
        <f t="shared" si="5"/>
        <v>-71.07348370912034</v>
      </c>
      <c r="AA40" s="155">
        <f>AA10+AA25</f>
        <v>1311869000</v>
      </c>
    </row>
    <row r="41" spans="1:27" ht="13.5">
      <c r="A41" s="292" t="s">
        <v>209</v>
      </c>
      <c r="B41" s="142"/>
      <c r="C41" s="293">
        <f aca="true" t="shared" si="6" ref="C41:Y41">SUM(C36:C40)</f>
        <v>1832494243</v>
      </c>
      <c r="D41" s="294">
        <f t="shared" si="6"/>
        <v>0</v>
      </c>
      <c r="E41" s="295">
        <f t="shared" si="6"/>
        <v>4025669000</v>
      </c>
      <c r="F41" s="295">
        <f t="shared" si="6"/>
        <v>4025669000</v>
      </c>
      <c r="G41" s="295">
        <f t="shared" si="6"/>
        <v>79922000</v>
      </c>
      <c r="H41" s="295">
        <f t="shared" si="6"/>
        <v>152515000</v>
      </c>
      <c r="I41" s="295">
        <f t="shared" si="6"/>
        <v>180227000</v>
      </c>
      <c r="J41" s="295">
        <f t="shared" si="6"/>
        <v>412664000</v>
      </c>
      <c r="K41" s="295">
        <f t="shared" si="6"/>
        <v>232637000</v>
      </c>
      <c r="L41" s="295">
        <f t="shared" si="6"/>
        <v>239872000</v>
      </c>
      <c r="M41" s="295">
        <f t="shared" si="6"/>
        <v>286538000</v>
      </c>
      <c r="N41" s="295">
        <f t="shared" si="6"/>
        <v>759047000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1171711000</v>
      </c>
      <c r="X41" s="295">
        <f t="shared" si="6"/>
        <v>2012834500</v>
      </c>
      <c r="Y41" s="295">
        <f t="shared" si="6"/>
        <v>-841123500</v>
      </c>
      <c r="Z41" s="296">
        <f t="shared" si="5"/>
        <v>-41.78801088713453</v>
      </c>
      <c r="AA41" s="297">
        <f>SUM(AA36:AA40)</f>
        <v>4025669000</v>
      </c>
    </row>
    <row r="42" spans="1:27" ht="13.5">
      <c r="A42" s="298" t="s">
        <v>210</v>
      </c>
      <c r="B42" s="136"/>
      <c r="C42" s="95">
        <f aca="true" t="shared" si="7" ref="C42:Y48">C12+C27</f>
        <v>353630568</v>
      </c>
      <c r="D42" s="129">
        <f t="shared" si="7"/>
        <v>0</v>
      </c>
      <c r="E42" s="54">
        <f t="shared" si="7"/>
        <v>219660000</v>
      </c>
      <c r="F42" s="54">
        <f t="shared" si="7"/>
        <v>219660000</v>
      </c>
      <c r="G42" s="54">
        <f t="shared" si="7"/>
        <v>1481000</v>
      </c>
      <c r="H42" s="54">
        <f t="shared" si="7"/>
        <v>6343000</v>
      </c>
      <c r="I42" s="54">
        <f t="shared" si="7"/>
        <v>4038000</v>
      </c>
      <c r="J42" s="54">
        <f t="shared" si="7"/>
        <v>11862000</v>
      </c>
      <c r="K42" s="54">
        <f t="shared" si="7"/>
        <v>5962000</v>
      </c>
      <c r="L42" s="54">
        <f t="shared" si="7"/>
        <v>3844000</v>
      </c>
      <c r="M42" s="54">
        <f t="shared" si="7"/>
        <v>5206000</v>
      </c>
      <c r="N42" s="54">
        <f t="shared" si="7"/>
        <v>15012000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26874000</v>
      </c>
      <c r="X42" s="54">
        <f t="shared" si="7"/>
        <v>109830000</v>
      </c>
      <c r="Y42" s="54">
        <f t="shared" si="7"/>
        <v>-82956000</v>
      </c>
      <c r="Z42" s="184">
        <f t="shared" si="5"/>
        <v>-75.53127560775744</v>
      </c>
      <c r="AA42" s="130">
        <f aca="true" t="shared" si="8" ref="AA42:AA48">AA12+AA27</f>
        <v>219660000</v>
      </c>
    </row>
    <row r="43" spans="1:27" ht="13.5">
      <c r="A43" s="298" t="s">
        <v>211</v>
      </c>
      <c r="B43" s="136"/>
      <c r="C43" s="303">
        <f t="shared" si="7"/>
        <v>157000</v>
      </c>
      <c r="D43" s="304">
        <f t="shared" si="7"/>
        <v>0</v>
      </c>
      <c r="E43" s="305">
        <f t="shared" si="7"/>
        <v>3500000</v>
      </c>
      <c r="F43" s="305">
        <f t="shared" si="7"/>
        <v>3500000</v>
      </c>
      <c r="G43" s="305">
        <f t="shared" si="7"/>
        <v>17000</v>
      </c>
      <c r="H43" s="305">
        <f t="shared" si="7"/>
        <v>128000</v>
      </c>
      <c r="I43" s="305">
        <f t="shared" si="7"/>
        <v>133000</v>
      </c>
      <c r="J43" s="305">
        <f t="shared" si="7"/>
        <v>278000</v>
      </c>
      <c r="K43" s="305">
        <f t="shared" si="7"/>
        <v>66000</v>
      </c>
      <c r="L43" s="305">
        <f t="shared" si="7"/>
        <v>728000</v>
      </c>
      <c r="M43" s="305">
        <f t="shared" si="7"/>
        <v>2073000</v>
      </c>
      <c r="N43" s="305">
        <f t="shared" si="7"/>
        <v>2867000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3145000</v>
      </c>
      <c r="X43" s="305">
        <f t="shared" si="7"/>
        <v>1750000</v>
      </c>
      <c r="Y43" s="305">
        <f t="shared" si="7"/>
        <v>1395000</v>
      </c>
      <c r="Z43" s="306">
        <f t="shared" si="5"/>
        <v>79.71428571428572</v>
      </c>
      <c r="AA43" s="307">
        <f t="shared" si="8"/>
        <v>3500000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1236502823</v>
      </c>
      <c r="D45" s="129">
        <f t="shared" si="7"/>
        <v>0</v>
      </c>
      <c r="E45" s="54">
        <f t="shared" si="7"/>
        <v>1213006000</v>
      </c>
      <c r="F45" s="54">
        <f t="shared" si="7"/>
        <v>1213006000</v>
      </c>
      <c r="G45" s="54">
        <f t="shared" si="7"/>
        <v>131197000</v>
      </c>
      <c r="H45" s="54">
        <f t="shared" si="7"/>
        <v>100150000</v>
      </c>
      <c r="I45" s="54">
        <f t="shared" si="7"/>
        <v>156563000</v>
      </c>
      <c r="J45" s="54">
        <f t="shared" si="7"/>
        <v>387910000</v>
      </c>
      <c r="K45" s="54">
        <f t="shared" si="7"/>
        <v>176410000</v>
      </c>
      <c r="L45" s="54">
        <f t="shared" si="7"/>
        <v>158718000</v>
      </c>
      <c r="M45" s="54">
        <f t="shared" si="7"/>
        <v>180309000</v>
      </c>
      <c r="N45" s="54">
        <f t="shared" si="7"/>
        <v>515437000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903347000</v>
      </c>
      <c r="X45" s="54">
        <f t="shared" si="7"/>
        <v>606503000</v>
      </c>
      <c r="Y45" s="54">
        <f t="shared" si="7"/>
        <v>296844000</v>
      </c>
      <c r="Z45" s="184">
        <f t="shared" si="5"/>
        <v>48.94353366759934</v>
      </c>
      <c r="AA45" s="130">
        <f t="shared" si="8"/>
        <v>1213006000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71931034</v>
      </c>
      <c r="D48" s="129">
        <f t="shared" si="7"/>
        <v>0</v>
      </c>
      <c r="E48" s="54">
        <f t="shared" si="7"/>
        <v>4932000</v>
      </c>
      <c r="F48" s="54">
        <f t="shared" si="7"/>
        <v>4932000</v>
      </c>
      <c r="G48" s="54">
        <f t="shared" si="7"/>
        <v>325000</v>
      </c>
      <c r="H48" s="54">
        <f t="shared" si="7"/>
        <v>599000</v>
      </c>
      <c r="I48" s="54">
        <f t="shared" si="7"/>
        <v>615000</v>
      </c>
      <c r="J48" s="54">
        <f t="shared" si="7"/>
        <v>1539000</v>
      </c>
      <c r="K48" s="54">
        <f t="shared" si="7"/>
        <v>-1220000</v>
      </c>
      <c r="L48" s="54">
        <f t="shared" si="7"/>
        <v>2635000</v>
      </c>
      <c r="M48" s="54">
        <f t="shared" si="7"/>
        <v>51000</v>
      </c>
      <c r="N48" s="54">
        <f t="shared" si="7"/>
        <v>1466000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3005000</v>
      </c>
      <c r="X48" s="54">
        <f t="shared" si="7"/>
        <v>2466000</v>
      </c>
      <c r="Y48" s="54">
        <f t="shared" si="7"/>
        <v>539000</v>
      </c>
      <c r="Z48" s="184">
        <f t="shared" si="5"/>
        <v>21.857258718572588</v>
      </c>
      <c r="AA48" s="130">
        <f t="shared" si="8"/>
        <v>4932000</v>
      </c>
    </row>
    <row r="49" spans="1:27" ht="13.5">
      <c r="A49" s="308" t="s">
        <v>219</v>
      </c>
      <c r="B49" s="149"/>
      <c r="C49" s="239">
        <f aca="true" t="shared" si="9" ref="C49:Y49">SUM(C41:C48)</f>
        <v>3494715668</v>
      </c>
      <c r="D49" s="218">
        <f t="shared" si="9"/>
        <v>0</v>
      </c>
      <c r="E49" s="220">
        <f t="shared" si="9"/>
        <v>5466767000</v>
      </c>
      <c r="F49" s="220">
        <f t="shared" si="9"/>
        <v>5466767000</v>
      </c>
      <c r="G49" s="220">
        <f t="shared" si="9"/>
        <v>212942000</v>
      </c>
      <c r="H49" s="220">
        <f t="shared" si="9"/>
        <v>259735000</v>
      </c>
      <c r="I49" s="220">
        <f t="shared" si="9"/>
        <v>341576000</v>
      </c>
      <c r="J49" s="220">
        <f t="shared" si="9"/>
        <v>814253000</v>
      </c>
      <c r="K49" s="220">
        <f t="shared" si="9"/>
        <v>413855000</v>
      </c>
      <c r="L49" s="220">
        <f t="shared" si="9"/>
        <v>405797000</v>
      </c>
      <c r="M49" s="220">
        <f t="shared" si="9"/>
        <v>474177000</v>
      </c>
      <c r="N49" s="220">
        <f t="shared" si="9"/>
        <v>1293829000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2108082000</v>
      </c>
      <c r="X49" s="220">
        <f t="shared" si="9"/>
        <v>2733383500</v>
      </c>
      <c r="Y49" s="220">
        <f t="shared" si="9"/>
        <v>-625301500</v>
      </c>
      <c r="Z49" s="221">
        <f t="shared" si="5"/>
        <v>-22.876464279527553</v>
      </c>
      <c r="AA49" s="222">
        <f>SUM(AA41:AA48)</f>
        <v>5466767000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2311701462</v>
      </c>
      <c r="D51" s="129">
        <f t="shared" si="10"/>
        <v>0</v>
      </c>
      <c r="E51" s="54">
        <f t="shared" si="10"/>
        <v>2840845035</v>
      </c>
      <c r="F51" s="54">
        <f t="shared" si="10"/>
        <v>2840845035</v>
      </c>
      <c r="G51" s="54">
        <f t="shared" si="10"/>
        <v>0</v>
      </c>
      <c r="H51" s="54">
        <f t="shared" si="10"/>
        <v>0</v>
      </c>
      <c r="I51" s="54">
        <f t="shared" si="10"/>
        <v>503262864</v>
      </c>
      <c r="J51" s="54">
        <f t="shared" si="10"/>
        <v>503262864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503262864</v>
      </c>
      <c r="X51" s="54">
        <f t="shared" si="10"/>
        <v>1420422518</v>
      </c>
      <c r="Y51" s="54">
        <f t="shared" si="10"/>
        <v>-917159654</v>
      </c>
      <c r="Z51" s="184">
        <f>+IF(X51&lt;&gt;0,+(Y51/X51)*100,0)</f>
        <v>-64.56949551119409</v>
      </c>
      <c r="AA51" s="130">
        <f>SUM(AA57:AA61)</f>
        <v>2840845035</v>
      </c>
    </row>
    <row r="52" spans="1:27" ht="13.5">
      <c r="A52" s="310" t="s">
        <v>204</v>
      </c>
      <c r="B52" s="142"/>
      <c r="C52" s="62">
        <v>386660830</v>
      </c>
      <c r="D52" s="156"/>
      <c r="E52" s="60">
        <v>449565000</v>
      </c>
      <c r="F52" s="60">
        <v>449565000</v>
      </c>
      <c r="G52" s="60"/>
      <c r="H52" s="60"/>
      <c r="I52" s="60">
        <v>125329473</v>
      </c>
      <c r="J52" s="60">
        <v>125329473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125329473</v>
      </c>
      <c r="X52" s="60">
        <v>224782500</v>
      </c>
      <c r="Y52" s="60">
        <v>-99453027</v>
      </c>
      <c r="Z52" s="140">
        <v>-44.24</v>
      </c>
      <c r="AA52" s="155">
        <v>449565000</v>
      </c>
    </row>
    <row r="53" spans="1:27" ht="13.5">
      <c r="A53" s="310" t="s">
        <v>205</v>
      </c>
      <c r="B53" s="142"/>
      <c r="C53" s="62">
        <v>707019046</v>
      </c>
      <c r="D53" s="156"/>
      <c r="E53" s="60">
        <v>697555380</v>
      </c>
      <c r="F53" s="60">
        <v>697555380</v>
      </c>
      <c r="G53" s="60"/>
      <c r="H53" s="60"/>
      <c r="I53" s="60">
        <v>79059454</v>
      </c>
      <c r="J53" s="60">
        <v>79059454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79059454</v>
      </c>
      <c r="X53" s="60">
        <v>348777690</v>
      </c>
      <c r="Y53" s="60">
        <v>-269718236</v>
      </c>
      <c r="Z53" s="140">
        <v>-77.33</v>
      </c>
      <c r="AA53" s="155">
        <v>697555380</v>
      </c>
    </row>
    <row r="54" spans="1:27" ht="13.5">
      <c r="A54" s="310" t="s">
        <v>206</v>
      </c>
      <c r="B54" s="142"/>
      <c r="C54" s="62">
        <v>519984219</v>
      </c>
      <c r="D54" s="156"/>
      <c r="E54" s="60">
        <v>459006580</v>
      </c>
      <c r="F54" s="60">
        <v>459006580</v>
      </c>
      <c r="G54" s="60"/>
      <c r="H54" s="60"/>
      <c r="I54" s="60">
        <v>148980458</v>
      </c>
      <c r="J54" s="60">
        <v>148980458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148980458</v>
      </c>
      <c r="X54" s="60">
        <v>229503290</v>
      </c>
      <c r="Y54" s="60">
        <v>-80522832</v>
      </c>
      <c r="Z54" s="140">
        <v>-35.09</v>
      </c>
      <c r="AA54" s="155">
        <v>459006580</v>
      </c>
    </row>
    <row r="55" spans="1:27" ht="13.5">
      <c r="A55" s="310" t="s">
        <v>207</v>
      </c>
      <c r="B55" s="142"/>
      <c r="C55" s="62">
        <v>238474838</v>
      </c>
      <c r="D55" s="156"/>
      <c r="E55" s="60">
        <v>267655540</v>
      </c>
      <c r="F55" s="60">
        <v>267655540</v>
      </c>
      <c r="G55" s="60"/>
      <c r="H55" s="60"/>
      <c r="I55" s="60">
        <v>47458681</v>
      </c>
      <c r="J55" s="60">
        <v>47458681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47458681</v>
      </c>
      <c r="X55" s="60">
        <v>133827770</v>
      </c>
      <c r="Y55" s="60">
        <v>-86369089</v>
      </c>
      <c r="Z55" s="140">
        <v>-64.54</v>
      </c>
      <c r="AA55" s="155">
        <v>267655540</v>
      </c>
    </row>
    <row r="56" spans="1:27" ht="13.5">
      <c r="A56" s="310" t="s">
        <v>208</v>
      </c>
      <c r="B56" s="142"/>
      <c r="C56" s="62">
        <v>63855272</v>
      </c>
      <c r="D56" s="156"/>
      <c r="E56" s="60">
        <v>7533000</v>
      </c>
      <c r="F56" s="60">
        <v>7533000</v>
      </c>
      <c r="G56" s="60"/>
      <c r="H56" s="60"/>
      <c r="I56" s="60">
        <v>14500628</v>
      </c>
      <c r="J56" s="60">
        <v>14500628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14500628</v>
      </c>
      <c r="X56" s="60">
        <v>3766500</v>
      </c>
      <c r="Y56" s="60">
        <v>10734128</v>
      </c>
      <c r="Z56" s="140">
        <v>284.99</v>
      </c>
      <c r="AA56" s="155">
        <v>7533000</v>
      </c>
    </row>
    <row r="57" spans="1:27" ht="13.5">
      <c r="A57" s="138" t="s">
        <v>209</v>
      </c>
      <c r="B57" s="142"/>
      <c r="C57" s="293">
        <f aca="true" t="shared" si="11" ref="C57:Y57">SUM(C52:C56)</f>
        <v>1915994205</v>
      </c>
      <c r="D57" s="294">
        <f t="shared" si="11"/>
        <v>0</v>
      </c>
      <c r="E57" s="295">
        <f t="shared" si="11"/>
        <v>1881315500</v>
      </c>
      <c r="F57" s="295">
        <f t="shared" si="11"/>
        <v>1881315500</v>
      </c>
      <c r="G57" s="295">
        <f t="shared" si="11"/>
        <v>0</v>
      </c>
      <c r="H57" s="295">
        <f t="shared" si="11"/>
        <v>0</v>
      </c>
      <c r="I57" s="295">
        <f t="shared" si="11"/>
        <v>415328694</v>
      </c>
      <c r="J57" s="295">
        <f t="shared" si="11"/>
        <v>415328694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415328694</v>
      </c>
      <c r="X57" s="295">
        <f t="shared" si="11"/>
        <v>940657750</v>
      </c>
      <c r="Y57" s="295">
        <f t="shared" si="11"/>
        <v>-525329056</v>
      </c>
      <c r="Z57" s="296">
        <f>+IF(X57&lt;&gt;0,+(Y57/X57)*100,0)</f>
        <v>-55.84699174593523</v>
      </c>
      <c r="AA57" s="297">
        <f>SUM(AA52:AA56)</f>
        <v>1881315500</v>
      </c>
    </row>
    <row r="58" spans="1:27" ht="13.5">
      <c r="A58" s="311" t="s">
        <v>210</v>
      </c>
      <c r="B58" s="136"/>
      <c r="C58" s="62">
        <v>52036980</v>
      </c>
      <c r="D58" s="156"/>
      <c r="E58" s="60">
        <v>137477880</v>
      </c>
      <c r="F58" s="60">
        <v>137477880</v>
      </c>
      <c r="G58" s="60"/>
      <c r="H58" s="60"/>
      <c r="I58" s="60">
        <v>12581906</v>
      </c>
      <c r="J58" s="60">
        <v>12581906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12581906</v>
      </c>
      <c r="X58" s="60">
        <v>68738940</v>
      </c>
      <c r="Y58" s="60">
        <v>-56157034</v>
      </c>
      <c r="Z58" s="140">
        <v>-81.7</v>
      </c>
      <c r="AA58" s="155">
        <v>137477880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343670277</v>
      </c>
      <c r="D61" s="156"/>
      <c r="E61" s="60">
        <v>822051655</v>
      </c>
      <c r="F61" s="60">
        <v>822051655</v>
      </c>
      <c r="G61" s="60"/>
      <c r="H61" s="60"/>
      <c r="I61" s="60">
        <v>75352264</v>
      </c>
      <c r="J61" s="60">
        <v>75352264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75352264</v>
      </c>
      <c r="X61" s="60">
        <v>411025828</v>
      </c>
      <c r="Y61" s="60">
        <v>-335673564</v>
      </c>
      <c r="Z61" s="140">
        <v>-81.67</v>
      </c>
      <c r="AA61" s="155">
        <v>822051655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165188100</v>
      </c>
      <c r="F65" s="60"/>
      <c r="G65" s="60">
        <v>8844445</v>
      </c>
      <c r="H65" s="60">
        <v>10540858</v>
      </c>
      <c r="I65" s="60">
        <v>31565827</v>
      </c>
      <c r="J65" s="60">
        <v>50951130</v>
      </c>
      <c r="K65" s="60">
        <v>20562560</v>
      </c>
      <c r="L65" s="60">
        <v>21492207</v>
      </c>
      <c r="M65" s="60">
        <v>8782457</v>
      </c>
      <c r="N65" s="60">
        <v>50837224</v>
      </c>
      <c r="O65" s="60"/>
      <c r="P65" s="60"/>
      <c r="Q65" s="60"/>
      <c r="R65" s="60"/>
      <c r="S65" s="60"/>
      <c r="T65" s="60"/>
      <c r="U65" s="60"/>
      <c r="V65" s="60"/>
      <c r="W65" s="60">
        <v>101788354</v>
      </c>
      <c r="X65" s="60"/>
      <c r="Y65" s="60">
        <v>101788354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6479910</v>
      </c>
      <c r="F66" s="275"/>
      <c r="G66" s="275">
        <v>4798279</v>
      </c>
      <c r="H66" s="275">
        <v>6046616</v>
      </c>
      <c r="I66" s="275">
        <v>4409407</v>
      </c>
      <c r="J66" s="275">
        <v>15254302</v>
      </c>
      <c r="K66" s="275">
        <v>4806710</v>
      </c>
      <c r="L66" s="275">
        <v>3466412</v>
      </c>
      <c r="M66" s="275">
        <v>2416288</v>
      </c>
      <c r="N66" s="275">
        <v>10689410</v>
      </c>
      <c r="O66" s="275"/>
      <c r="P66" s="275"/>
      <c r="Q66" s="275"/>
      <c r="R66" s="275"/>
      <c r="S66" s="275"/>
      <c r="T66" s="275"/>
      <c r="U66" s="275"/>
      <c r="V66" s="275"/>
      <c r="W66" s="275">
        <v>25943712</v>
      </c>
      <c r="X66" s="275"/>
      <c r="Y66" s="275">
        <v>25943712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2191599780</v>
      </c>
      <c r="F67" s="60"/>
      <c r="G67" s="60">
        <v>105122008</v>
      </c>
      <c r="H67" s="60">
        <v>132594523</v>
      </c>
      <c r="I67" s="60">
        <v>132845594</v>
      </c>
      <c r="J67" s="60">
        <v>370562125</v>
      </c>
      <c r="K67" s="60">
        <v>165018876</v>
      </c>
      <c r="L67" s="60">
        <v>167164543</v>
      </c>
      <c r="M67" s="60">
        <v>177097492</v>
      </c>
      <c r="N67" s="60">
        <v>509280911</v>
      </c>
      <c r="O67" s="60"/>
      <c r="P67" s="60"/>
      <c r="Q67" s="60"/>
      <c r="R67" s="60"/>
      <c r="S67" s="60"/>
      <c r="T67" s="60"/>
      <c r="U67" s="60"/>
      <c r="V67" s="60"/>
      <c r="W67" s="60">
        <v>879843036</v>
      </c>
      <c r="X67" s="60"/>
      <c r="Y67" s="60">
        <v>879843036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477577235</v>
      </c>
      <c r="F68" s="60"/>
      <c r="G68" s="60">
        <v>13642724</v>
      </c>
      <c r="H68" s="60">
        <v>16587474</v>
      </c>
      <c r="I68" s="60">
        <v>35975234</v>
      </c>
      <c r="J68" s="60">
        <v>66205432</v>
      </c>
      <c r="K68" s="60">
        <v>34595930</v>
      </c>
      <c r="L68" s="60">
        <v>17684644</v>
      </c>
      <c r="M68" s="60">
        <v>7764066</v>
      </c>
      <c r="N68" s="60">
        <v>60044640</v>
      </c>
      <c r="O68" s="60"/>
      <c r="P68" s="60"/>
      <c r="Q68" s="60"/>
      <c r="R68" s="60"/>
      <c r="S68" s="60"/>
      <c r="T68" s="60"/>
      <c r="U68" s="60"/>
      <c r="V68" s="60"/>
      <c r="W68" s="60">
        <v>126250072</v>
      </c>
      <c r="X68" s="60"/>
      <c r="Y68" s="60">
        <v>126250072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2840845025</v>
      </c>
      <c r="F69" s="220">
        <f t="shared" si="12"/>
        <v>0</v>
      </c>
      <c r="G69" s="220">
        <f t="shared" si="12"/>
        <v>132407456</v>
      </c>
      <c r="H69" s="220">
        <f t="shared" si="12"/>
        <v>165769471</v>
      </c>
      <c r="I69" s="220">
        <f t="shared" si="12"/>
        <v>204796062</v>
      </c>
      <c r="J69" s="220">
        <f t="shared" si="12"/>
        <v>502972989</v>
      </c>
      <c r="K69" s="220">
        <f t="shared" si="12"/>
        <v>224984076</v>
      </c>
      <c r="L69" s="220">
        <f t="shared" si="12"/>
        <v>209807806</v>
      </c>
      <c r="M69" s="220">
        <f t="shared" si="12"/>
        <v>196060303</v>
      </c>
      <c r="N69" s="220">
        <f t="shared" si="12"/>
        <v>630852185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1133825174</v>
      </c>
      <c r="X69" s="220">
        <f t="shared" si="12"/>
        <v>0</v>
      </c>
      <c r="Y69" s="220">
        <f t="shared" si="12"/>
        <v>1133825174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990268439</v>
      </c>
      <c r="D5" s="357">
        <f t="shared" si="0"/>
        <v>0</v>
      </c>
      <c r="E5" s="356">
        <f t="shared" si="0"/>
        <v>2715555000</v>
      </c>
      <c r="F5" s="358">
        <f t="shared" si="0"/>
        <v>2715555000</v>
      </c>
      <c r="G5" s="358">
        <f t="shared" si="0"/>
        <v>57246000</v>
      </c>
      <c r="H5" s="356">
        <f t="shared" si="0"/>
        <v>122913000</v>
      </c>
      <c r="I5" s="356">
        <f t="shared" si="0"/>
        <v>127590000</v>
      </c>
      <c r="J5" s="358">
        <f t="shared" si="0"/>
        <v>307749000</v>
      </c>
      <c r="K5" s="358">
        <f t="shared" si="0"/>
        <v>143365000</v>
      </c>
      <c r="L5" s="356">
        <f t="shared" si="0"/>
        <v>188402000</v>
      </c>
      <c r="M5" s="356">
        <f t="shared" si="0"/>
        <v>212667000</v>
      </c>
      <c r="N5" s="358">
        <f t="shared" si="0"/>
        <v>544434000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852183000</v>
      </c>
      <c r="X5" s="356">
        <f t="shared" si="0"/>
        <v>1357777500</v>
      </c>
      <c r="Y5" s="358">
        <f t="shared" si="0"/>
        <v>-505594500</v>
      </c>
      <c r="Z5" s="359">
        <f>+IF(X5&lt;&gt;0,+(Y5/X5)*100,0)</f>
        <v>-37.2369184199915</v>
      </c>
      <c r="AA5" s="360">
        <f>+AA6+AA8+AA11+AA13+AA15</f>
        <v>2715555000</v>
      </c>
    </row>
    <row r="6" spans="1:27" ht="13.5">
      <c r="A6" s="361" t="s">
        <v>204</v>
      </c>
      <c r="B6" s="142"/>
      <c r="C6" s="60">
        <f>+C7</f>
        <v>572173721</v>
      </c>
      <c r="D6" s="340">
        <f aca="true" t="shared" si="1" ref="D6:AA6">+D7</f>
        <v>0</v>
      </c>
      <c r="E6" s="60">
        <f t="shared" si="1"/>
        <v>262320000</v>
      </c>
      <c r="F6" s="59">
        <f t="shared" si="1"/>
        <v>262320000</v>
      </c>
      <c r="G6" s="59">
        <f t="shared" si="1"/>
        <v>5893000</v>
      </c>
      <c r="H6" s="60">
        <f t="shared" si="1"/>
        <v>19660000</v>
      </c>
      <c r="I6" s="60">
        <f t="shared" si="1"/>
        <v>-3824000</v>
      </c>
      <c r="J6" s="59">
        <f t="shared" si="1"/>
        <v>21729000</v>
      </c>
      <c r="K6" s="59">
        <f t="shared" si="1"/>
        <v>-8331000</v>
      </c>
      <c r="L6" s="60">
        <f t="shared" si="1"/>
        <v>10322000</v>
      </c>
      <c r="M6" s="60">
        <f t="shared" si="1"/>
        <v>222000</v>
      </c>
      <c r="N6" s="59">
        <f t="shared" si="1"/>
        <v>2213000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23942000</v>
      </c>
      <c r="X6" s="60">
        <f t="shared" si="1"/>
        <v>131160000</v>
      </c>
      <c r="Y6" s="59">
        <f t="shared" si="1"/>
        <v>-107218000</v>
      </c>
      <c r="Z6" s="61">
        <f>+IF(X6&lt;&gt;0,+(Y6/X6)*100,0)</f>
        <v>-81.74595913388228</v>
      </c>
      <c r="AA6" s="62">
        <f t="shared" si="1"/>
        <v>262320000</v>
      </c>
    </row>
    <row r="7" spans="1:27" ht="13.5">
      <c r="A7" s="291" t="s">
        <v>228</v>
      </c>
      <c r="B7" s="142"/>
      <c r="C7" s="60">
        <v>572173721</v>
      </c>
      <c r="D7" s="340"/>
      <c r="E7" s="60">
        <v>262320000</v>
      </c>
      <c r="F7" s="59">
        <v>262320000</v>
      </c>
      <c r="G7" s="59">
        <v>5893000</v>
      </c>
      <c r="H7" s="60">
        <v>19660000</v>
      </c>
      <c r="I7" s="60">
        <v>-3824000</v>
      </c>
      <c r="J7" s="59">
        <v>21729000</v>
      </c>
      <c r="K7" s="59">
        <v>-8331000</v>
      </c>
      <c r="L7" s="60">
        <v>10322000</v>
      </c>
      <c r="M7" s="60">
        <v>222000</v>
      </c>
      <c r="N7" s="59">
        <v>2213000</v>
      </c>
      <c r="O7" s="59"/>
      <c r="P7" s="60"/>
      <c r="Q7" s="60"/>
      <c r="R7" s="59"/>
      <c r="S7" s="59"/>
      <c r="T7" s="60"/>
      <c r="U7" s="60"/>
      <c r="V7" s="59"/>
      <c r="W7" s="59">
        <v>23942000</v>
      </c>
      <c r="X7" s="60">
        <v>131160000</v>
      </c>
      <c r="Y7" s="59">
        <v>-107218000</v>
      </c>
      <c r="Z7" s="61">
        <v>-81.75</v>
      </c>
      <c r="AA7" s="62">
        <v>262320000</v>
      </c>
    </row>
    <row r="8" spans="1:27" ht="13.5">
      <c r="A8" s="361" t="s">
        <v>205</v>
      </c>
      <c r="B8" s="142"/>
      <c r="C8" s="60">
        <f aca="true" t="shared" si="2" ref="C8:Y8">SUM(C9:C10)</f>
        <v>263561384</v>
      </c>
      <c r="D8" s="340">
        <f t="shared" si="2"/>
        <v>0</v>
      </c>
      <c r="E8" s="60">
        <f t="shared" si="2"/>
        <v>183516000</v>
      </c>
      <c r="F8" s="59">
        <f t="shared" si="2"/>
        <v>183516000</v>
      </c>
      <c r="G8" s="59">
        <f t="shared" si="2"/>
        <v>21632000</v>
      </c>
      <c r="H8" s="60">
        <f t="shared" si="2"/>
        <v>1214000</v>
      </c>
      <c r="I8" s="60">
        <f t="shared" si="2"/>
        <v>45309000</v>
      </c>
      <c r="J8" s="59">
        <f t="shared" si="2"/>
        <v>68155000</v>
      </c>
      <c r="K8" s="59">
        <f t="shared" si="2"/>
        <v>30521000</v>
      </c>
      <c r="L8" s="60">
        <f t="shared" si="2"/>
        <v>42975000</v>
      </c>
      <c r="M8" s="60">
        <f t="shared" si="2"/>
        <v>7235000</v>
      </c>
      <c r="N8" s="59">
        <f t="shared" si="2"/>
        <v>80731000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148886000</v>
      </c>
      <c r="X8" s="60">
        <f t="shared" si="2"/>
        <v>91758000</v>
      </c>
      <c r="Y8" s="59">
        <f t="shared" si="2"/>
        <v>57128000</v>
      </c>
      <c r="Z8" s="61">
        <f>+IF(X8&lt;&gt;0,+(Y8/X8)*100,0)</f>
        <v>62.25942152182916</v>
      </c>
      <c r="AA8" s="62">
        <f>SUM(AA9:AA10)</f>
        <v>183516000</v>
      </c>
    </row>
    <row r="9" spans="1:27" ht="13.5">
      <c r="A9" s="291" t="s">
        <v>229</v>
      </c>
      <c r="B9" s="142"/>
      <c r="C9" s="60">
        <v>263561384</v>
      </c>
      <c r="D9" s="340"/>
      <c r="E9" s="60">
        <v>177891000</v>
      </c>
      <c r="F9" s="59">
        <v>177891000</v>
      </c>
      <c r="G9" s="59">
        <v>20801000</v>
      </c>
      <c r="H9" s="60">
        <v>889000</v>
      </c>
      <c r="I9" s="60">
        <v>43826000</v>
      </c>
      <c r="J9" s="59">
        <v>65516000</v>
      </c>
      <c r="K9" s="59">
        <v>27789000</v>
      </c>
      <c r="L9" s="60">
        <v>41014000</v>
      </c>
      <c r="M9" s="60">
        <v>6256000</v>
      </c>
      <c r="N9" s="59">
        <v>75059000</v>
      </c>
      <c r="O9" s="59"/>
      <c r="P9" s="60"/>
      <c r="Q9" s="60"/>
      <c r="R9" s="59"/>
      <c r="S9" s="59"/>
      <c r="T9" s="60"/>
      <c r="U9" s="60"/>
      <c r="V9" s="59"/>
      <c r="W9" s="59">
        <v>140575000</v>
      </c>
      <c r="X9" s="60">
        <v>88945500</v>
      </c>
      <c r="Y9" s="59">
        <v>51629500</v>
      </c>
      <c r="Z9" s="61">
        <v>58.05</v>
      </c>
      <c r="AA9" s="62">
        <v>177891000</v>
      </c>
    </row>
    <row r="10" spans="1:27" ht="13.5">
      <c r="A10" s="291" t="s">
        <v>230</v>
      </c>
      <c r="B10" s="142"/>
      <c r="C10" s="60"/>
      <c r="D10" s="340"/>
      <c r="E10" s="60">
        <v>5625000</v>
      </c>
      <c r="F10" s="59">
        <v>5625000</v>
      </c>
      <c r="G10" s="59">
        <v>831000</v>
      </c>
      <c r="H10" s="60">
        <v>325000</v>
      </c>
      <c r="I10" s="60">
        <v>1483000</v>
      </c>
      <c r="J10" s="59">
        <v>2639000</v>
      </c>
      <c r="K10" s="59">
        <v>2732000</v>
      </c>
      <c r="L10" s="60">
        <v>1961000</v>
      </c>
      <c r="M10" s="60">
        <v>979000</v>
      </c>
      <c r="N10" s="59">
        <v>5672000</v>
      </c>
      <c r="O10" s="59"/>
      <c r="P10" s="60"/>
      <c r="Q10" s="60"/>
      <c r="R10" s="59"/>
      <c r="S10" s="59"/>
      <c r="T10" s="60"/>
      <c r="U10" s="60"/>
      <c r="V10" s="59"/>
      <c r="W10" s="59">
        <v>8311000</v>
      </c>
      <c r="X10" s="60">
        <v>2812500</v>
      </c>
      <c r="Y10" s="59">
        <v>5498500</v>
      </c>
      <c r="Z10" s="61">
        <v>195.5</v>
      </c>
      <c r="AA10" s="62">
        <v>5625000</v>
      </c>
    </row>
    <row r="11" spans="1:27" ht="13.5">
      <c r="A11" s="361" t="s">
        <v>206</v>
      </c>
      <c r="B11" s="142"/>
      <c r="C11" s="362">
        <f>+C12</f>
        <v>7791017</v>
      </c>
      <c r="D11" s="363">
        <f aca="true" t="shared" si="3" ref="D11:AA11">+D12</f>
        <v>0</v>
      </c>
      <c r="E11" s="362">
        <f t="shared" si="3"/>
        <v>602150000</v>
      </c>
      <c r="F11" s="364">
        <f t="shared" si="3"/>
        <v>602150000</v>
      </c>
      <c r="G11" s="364">
        <f t="shared" si="3"/>
        <v>9391000</v>
      </c>
      <c r="H11" s="362">
        <f t="shared" si="3"/>
        <v>26194000</v>
      </c>
      <c r="I11" s="362">
        <f t="shared" si="3"/>
        <v>21794000</v>
      </c>
      <c r="J11" s="364">
        <f t="shared" si="3"/>
        <v>57379000</v>
      </c>
      <c r="K11" s="364">
        <f t="shared" si="3"/>
        <v>36028000</v>
      </c>
      <c r="L11" s="362">
        <f t="shared" si="3"/>
        <v>20713000</v>
      </c>
      <c r="M11" s="362">
        <f t="shared" si="3"/>
        <v>86921000</v>
      </c>
      <c r="N11" s="364">
        <f t="shared" si="3"/>
        <v>143662000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201041000</v>
      </c>
      <c r="X11" s="362">
        <f t="shared" si="3"/>
        <v>301075000</v>
      </c>
      <c r="Y11" s="364">
        <f t="shared" si="3"/>
        <v>-100034000</v>
      </c>
      <c r="Z11" s="365">
        <f>+IF(X11&lt;&gt;0,+(Y11/X11)*100,0)</f>
        <v>-33.22560823715021</v>
      </c>
      <c r="AA11" s="366">
        <f t="shared" si="3"/>
        <v>602150000</v>
      </c>
    </row>
    <row r="12" spans="1:27" ht="13.5">
      <c r="A12" s="291" t="s">
        <v>231</v>
      </c>
      <c r="B12" s="136"/>
      <c r="C12" s="60">
        <v>7791017</v>
      </c>
      <c r="D12" s="340"/>
      <c r="E12" s="60">
        <v>602150000</v>
      </c>
      <c r="F12" s="59">
        <v>602150000</v>
      </c>
      <c r="G12" s="59">
        <v>9391000</v>
      </c>
      <c r="H12" s="60">
        <v>26194000</v>
      </c>
      <c r="I12" s="60">
        <v>21794000</v>
      </c>
      <c r="J12" s="59">
        <v>57379000</v>
      </c>
      <c r="K12" s="59">
        <v>36028000</v>
      </c>
      <c r="L12" s="60">
        <v>20713000</v>
      </c>
      <c r="M12" s="60">
        <v>86921000</v>
      </c>
      <c r="N12" s="59">
        <v>143662000</v>
      </c>
      <c r="O12" s="59"/>
      <c r="P12" s="60"/>
      <c r="Q12" s="60"/>
      <c r="R12" s="59"/>
      <c r="S12" s="59"/>
      <c r="T12" s="60"/>
      <c r="U12" s="60"/>
      <c r="V12" s="59"/>
      <c r="W12" s="59">
        <v>201041000</v>
      </c>
      <c r="X12" s="60">
        <v>301075000</v>
      </c>
      <c r="Y12" s="59">
        <v>-100034000</v>
      </c>
      <c r="Z12" s="61">
        <v>-33.23</v>
      </c>
      <c r="AA12" s="62">
        <v>602150000</v>
      </c>
    </row>
    <row r="13" spans="1:27" ht="13.5">
      <c r="A13" s="361" t="s">
        <v>207</v>
      </c>
      <c r="B13" s="136"/>
      <c r="C13" s="275">
        <f>+C14</f>
        <v>22605857</v>
      </c>
      <c r="D13" s="341">
        <f aca="true" t="shared" si="4" ref="D13:AA13">+D14</f>
        <v>0</v>
      </c>
      <c r="E13" s="275">
        <f t="shared" si="4"/>
        <v>542050000</v>
      </c>
      <c r="F13" s="342">
        <f t="shared" si="4"/>
        <v>542050000</v>
      </c>
      <c r="G13" s="342">
        <f t="shared" si="4"/>
        <v>8820000</v>
      </c>
      <c r="H13" s="275">
        <f t="shared" si="4"/>
        <v>52190000</v>
      </c>
      <c r="I13" s="275">
        <f t="shared" si="4"/>
        <v>46862000</v>
      </c>
      <c r="J13" s="342">
        <f t="shared" si="4"/>
        <v>107872000</v>
      </c>
      <c r="K13" s="342">
        <f t="shared" si="4"/>
        <v>58187000</v>
      </c>
      <c r="L13" s="275">
        <f t="shared" si="4"/>
        <v>82848000</v>
      </c>
      <c r="M13" s="275">
        <f t="shared" si="4"/>
        <v>78130000</v>
      </c>
      <c r="N13" s="342">
        <f t="shared" si="4"/>
        <v>219165000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327037000</v>
      </c>
      <c r="X13" s="275">
        <f t="shared" si="4"/>
        <v>271025000</v>
      </c>
      <c r="Y13" s="342">
        <f t="shared" si="4"/>
        <v>56012000</v>
      </c>
      <c r="Z13" s="335">
        <f>+IF(X13&lt;&gt;0,+(Y13/X13)*100,0)</f>
        <v>20.66672816160871</v>
      </c>
      <c r="AA13" s="273">
        <f t="shared" si="4"/>
        <v>542050000</v>
      </c>
    </row>
    <row r="14" spans="1:27" ht="13.5">
      <c r="A14" s="291" t="s">
        <v>232</v>
      </c>
      <c r="B14" s="136"/>
      <c r="C14" s="60">
        <v>22605857</v>
      </c>
      <c r="D14" s="340"/>
      <c r="E14" s="60">
        <v>542050000</v>
      </c>
      <c r="F14" s="59">
        <v>542050000</v>
      </c>
      <c r="G14" s="59">
        <v>8820000</v>
      </c>
      <c r="H14" s="60">
        <v>52190000</v>
      </c>
      <c r="I14" s="60">
        <v>46862000</v>
      </c>
      <c r="J14" s="59">
        <v>107872000</v>
      </c>
      <c r="K14" s="59">
        <v>58187000</v>
      </c>
      <c r="L14" s="60">
        <v>82848000</v>
      </c>
      <c r="M14" s="60">
        <v>78130000</v>
      </c>
      <c r="N14" s="59">
        <v>219165000</v>
      </c>
      <c r="O14" s="59"/>
      <c r="P14" s="60"/>
      <c r="Q14" s="60"/>
      <c r="R14" s="59"/>
      <c r="S14" s="59"/>
      <c r="T14" s="60"/>
      <c r="U14" s="60"/>
      <c r="V14" s="59"/>
      <c r="W14" s="59">
        <v>327037000</v>
      </c>
      <c r="X14" s="60">
        <v>271025000</v>
      </c>
      <c r="Y14" s="59">
        <v>56012000</v>
      </c>
      <c r="Z14" s="61">
        <v>20.67</v>
      </c>
      <c r="AA14" s="62">
        <v>542050000</v>
      </c>
    </row>
    <row r="15" spans="1:27" ht="13.5">
      <c r="A15" s="361" t="s">
        <v>208</v>
      </c>
      <c r="B15" s="136"/>
      <c r="C15" s="60">
        <f aca="true" t="shared" si="5" ref="C15:Y15">SUM(C16:C20)</f>
        <v>124136460</v>
      </c>
      <c r="D15" s="340">
        <f t="shared" si="5"/>
        <v>0</v>
      </c>
      <c r="E15" s="60">
        <f t="shared" si="5"/>
        <v>1125519000</v>
      </c>
      <c r="F15" s="59">
        <f t="shared" si="5"/>
        <v>1125519000</v>
      </c>
      <c r="G15" s="59">
        <f t="shared" si="5"/>
        <v>11510000</v>
      </c>
      <c r="H15" s="60">
        <f t="shared" si="5"/>
        <v>23655000</v>
      </c>
      <c r="I15" s="60">
        <f t="shared" si="5"/>
        <v>17449000</v>
      </c>
      <c r="J15" s="59">
        <f t="shared" si="5"/>
        <v>52614000</v>
      </c>
      <c r="K15" s="59">
        <f t="shared" si="5"/>
        <v>26960000</v>
      </c>
      <c r="L15" s="60">
        <f t="shared" si="5"/>
        <v>31544000</v>
      </c>
      <c r="M15" s="60">
        <f t="shared" si="5"/>
        <v>40159000</v>
      </c>
      <c r="N15" s="59">
        <f t="shared" si="5"/>
        <v>98663000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151277000</v>
      </c>
      <c r="X15" s="60">
        <f t="shared" si="5"/>
        <v>562759500</v>
      </c>
      <c r="Y15" s="59">
        <f t="shared" si="5"/>
        <v>-411482500</v>
      </c>
      <c r="Z15" s="61">
        <f>+IF(X15&lt;&gt;0,+(Y15/X15)*100,0)</f>
        <v>-73.11871234514922</v>
      </c>
      <c r="AA15" s="62">
        <f>SUM(AA16:AA20)</f>
        <v>1125519000</v>
      </c>
    </row>
    <row r="16" spans="1:27" ht="13.5">
      <c r="A16" s="291" t="s">
        <v>233</v>
      </c>
      <c r="B16" s="300"/>
      <c r="C16" s="60">
        <v>2990905</v>
      </c>
      <c r="D16" s="340"/>
      <c r="E16" s="60">
        <v>23400000</v>
      </c>
      <c r="F16" s="59">
        <v>23400000</v>
      </c>
      <c r="G16" s="59">
        <v>299000</v>
      </c>
      <c r="H16" s="60">
        <v>6542000</v>
      </c>
      <c r="I16" s="60">
        <v>7988000</v>
      </c>
      <c r="J16" s="59">
        <v>14829000</v>
      </c>
      <c r="K16" s="59">
        <v>8985000</v>
      </c>
      <c r="L16" s="60">
        <v>10728000</v>
      </c>
      <c r="M16" s="60">
        <v>6478000</v>
      </c>
      <c r="N16" s="59">
        <v>26191000</v>
      </c>
      <c r="O16" s="59"/>
      <c r="P16" s="60"/>
      <c r="Q16" s="60"/>
      <c r="R16" s="59"/>
      <c r="S16" s="59"/>
      <c r="T16" s="60"/>
      <c r="U16" s="60"/>
      <c r="V16" s="59"/>
      <c r="W16" s="59">
        <v>41020000</v>
      </c>
      <c r="X16" s="60">
        <v>11700000</v>
      </c>
      <c r="Y16" s="59">
        <v>29320000</v>
      </c>
      <c r="Z16" s="61">
        <v>250.6</v>
      </c>
      <c r="AA16" s="62">
        <v>23400000</v>
      </c>
    </row>
    <row r="17" spans="1:27" ht="13.5">
      <c r="A17" s="291" t="s">
        <v>234</v>
      </c>
      <c r="B17" s="136"/>
      <c r="C17" s="60">
        <v>52936505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68209050</v>
      </c>
      <c r="D20" s="340"/>
      <c r="E20" s="60">
        <v>1102119000</v>
      </c>
      <c r="F20" s="59">
        <v>1102119000</v>
      </c>
      <c r="G20" s="59">
        <v>11211000</v>
      </c>
      <c r="H20" s="60">
        <v>17113000</v>
      </c>
      <c r="I20" s="60">
        <v>9461000</v>
      </c>
      <c r="J20" s="59">
        <v>37785000</v>
      </c>
      <c r="K20" s="59">
        <v>17975000</v>
      </c>
      <c r="L20" s="60">
        <v>20816000</v>
      </c>
      <c r="M20" s="60">
        <v>33681000</v>
      </c>
      <c r="N20" s="59">
        <v>72472000</v>
      </c>
      <c r="O20" s="59"/>
      <c r="P20" s="60"/>
      <c r="Q20" s="60"/>
      <c r="R20" s="59"/>
      <c r="S20" s="59"/>
      <c r="T20" s="60"/>
      <c r="U20" s="60"/>
      <c r="V20" s="59"/>
      <c r="W20" s="59">
        <v>110257000</v>
      </c>
      <c r="X20" s="60">
        <v>551059500</v>
      </c>
      <c r="Y20" s="59">
        <v>-440802500</v>
      </c>
      <c r="Z20" s="61">
        <v>-79.99</v>
      </c>
      <c r="AA20" s="62">
        <v>1102119000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137566663</v>
      </c>
      <c r="D22" s="344">
        <f t="shared" si="6"/>
        <v>0</v>
      </c>
      <c r="E22" s="343">
        <f t="shared" si="6"/>
        <v>127989000</v>
      </c>
      <c r="F22" s="345">
        <f t="shared" si="6"/>
        <v>127989000</v>
      </c>
      <c r="G22" s="345">
        <f t="shared" si="6"/>
        <v>148000</v>
      </c>
      <c r="H22" s="343">
        <f t="shared" si="6"/>
        <v>757000</v>
      </c>
      <c r="I22" s="343">
        <f t="shared" si="6"/>
        <v>1527000</v>
      </c>
      <c r="J22" s="345">
        <f t="shared" si="6"/>
        <v>2432000</v>
      </c>
      <c r="K22" s="345">
        <f t="shared" si="6"/>
        <v>4039000</v>
      </c>
      <c r="L22" s="343">
        <f t="shared" si="6"/>
        <v>2837000</v>
      </c>
      <c r="M22" s="343">
        <f t="shared" si="6"/>
        <v>3789000</v>
      </c>
      <c r="N22" s="345">
        <f t="shared" si="6"/>
        <v>10665000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13097000</v>
      </c>
      <c r="X22" s="343">
        <f t="shared" si="6"/>
        <v>63994500</v>
      </c>
      <c r="Y22" s="345">
        <f t="shared" si="6"/>
        <v>-50897500</v>
      </c>
      <c r="Z22" s="336">
        <f>+IF(X22&lt;&gt;0,+(Y22/X22)*100,0)</f>
        <v>-79.53417871848362</v>
      </c>
      <c r="AA22" s="350">
        <f>SUM(AA23:AA32)</f>
        <v>127989000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69708196</v>
      </c>
      <c r="D26" s="363"/>
      <c r="E26" s="362">
        <v>47600000</v>
      </c>
      <c r="F26" s="364">
        <v>47600000</v>
      </c>
      <c r="G26" s="364">
        <v>148000</v>
      </c>
      <c r="H26" s="362">
        <v>-138000</v>
      </c>
      <c r="I26" s="362">
        <v>449000</v>
      </c>
      <c r="J26" s="364">
        <v>459000</v>
      </c>
      <c r="K26" s="364">
        <v>481000</v>
      </c>
      <c r="L26" s="362">
        <v>14000</v>
      </c>
      <c r="M26" s="362">
        <v>39000</v>
      </c>
      <c r="N26" s="364">
        <v>534000</v>
      </c>
      <c r="O26" s="364"/>
      <c r="P26" s="362"/>
      <c r="Q26" s="362"/>
      <c r="R26" s="364"/>
      <c r="S26" s="364"/>
      <c r="T26" s="362"/>
      <c r="U26" s="362"/>
      <c r="V26" s="364"/>
      <c r="W26" s="364">
        <v>993000</v>
      </c>
      <c r="X26" s="362">
        <v>23800000</v>
      </c>
      <c r="Y26" s="364">
        <v>-22807000</v>
      </c>
      <c r="Z26" s="365">
        <v>-95.83</v>
      </c>
      <c r="AA26" s="366">
        <v>47600000</v>
      </c>
    </row>
    <row r="27" spans="1:27" ht="13.5">
      <c r="A27" s="361" t="s">
        <v>240</v>
      </c>
      <c r="B27" s="147"/>
      <c r="C27" s="60">
        <v>49801317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10849989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>
        <v>194327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4612155</v>
      </c>
      <c r="D30" s="340"/>
      <c r="E30" s="60">
        <v>30262000</v>
      </c>
      <c r="F30" s="59">
        <v>30262000</v>
      </c>
      <c r="G30" s="59"/>
      <c r="H30" s="60"/>
      <c r="I30" s="60">
        <v>1054000</v>
      </c>
      <c r="J30" s="59">
        <v>1054000</v>
      </c>
      <c r="K30" s="59">
        <v>342000</v>
      </c>
      <c r="L30" s="60">
        <v>594000</v>
      </c>
      <c r="M30" s="60">
        <v>1106000</v>
      </c>
      <c r="N30" s="59">
        <v>2042000</v>
      </c>
      <c r="O30" s="59"/>
      <c r="P30" s="60"/>
      <c r="Q30" s="60"/>
      <c r="R30" s="59"/>
      <c r="S30" s="59"/>
      <c r="T30" s="60"/>
      <c r="U30" s="60"/>
      <c r="V30" s="59"/>
      <c r="W30" s="59">
        <v>3096000</v>
      </c>
      <c r="X30" s="60">
        <v>15131000</v>
      </c>
      <c r="Y30" s="59">
        <v>-12035000</v>
      </c>
      <c r="Z30" s="61">
        <v>-79.54</v>
      </c>
      <c r="AA30" s="62">
        <v>30262000</v>
      </c>
    </row>
    <row r="31" spans="1:27" ht="13.5">
      <c r="A31" s="361" t="s">
        <v>244</v>
      </c>
      <c r="B31" s="300"/>
      <c r="C31" s="60">
        <v>2022500</v>
      </c>
      <c r="D31" s="340"/>
      <c r="E31" s="60">
        <v>13200000</v>
      </c>
      <c r="F31" s="59">
        <v>13200000</v>
      </c>
      <c r="G31" s="59"/>
      <c r="H31" s="60">
        <v>835000</v>
      </c>
      <c r="I31" s="60">
        <v>24000</v>
      </c>
      <c r="J31" s="59">
        <v>859000</v>
      </c>
      <c r="K31" s="59">
        <v>51000</v>
      </c>
      <c r="L31" s="60">
        <v>151000</v>
      </c>
      <c r="M31" s="60">
        <v>57000</v>
      </c>
      <c r="N31" s="59">
        <v>259000</v>
      </c>
      <c r="O31" s="59"/>
      <c r="P31" s="60"/>
      <c r="Q31" s="60"/>
      <c r="R31" s="59"/>
      <c r="S31" s="59"/>
      <c r="T31" s="60"/>
      <c r="U31" s="60"/>
      <c r="V31" s="59"/>
      <c r="W31" s="59">
        <v>1118000</v>
      </c>
      <c r="X31" s="60">
        <v>6600000</v>
      </c>
      <c r="Y31" s="59">
        <v>-5482000</v>
      </c>
      <c r="Z31" s="61">
        <v>-83.06</v>
      </c>
      <c r="AA31" s="62">
        <v>13200000</v>
      </c>
    </row>
    <row r="32" spans="1:27" ht="13.5">
      <c r="A32" s="361" t="s">
        <v>93</v>
      </c>
      <c r="B32" s="136"/>
      <c r="C32" s="60">
        <v>378179</v>
      </c>
      <c r="D32" s="340"/>
      <c r="E32" s="60">
        <v>36927000</v>
      </c>
      <c r="F32" s="59">
        <v>36927000</v>
      </c>
      <c r="G32" s="59"/>
      <c r="H32" s="60">
        <v>60000</v>
      </c>
      <c r="I32" s="60"/>
      <c r="J32" s="59">
        <v>60000</v>
      </c>
      <c r="K32" s="59">
        <v>3165000</v>
      </c>
      <c r="L32" s="60">
        <v>2078000</v>
      </c>
      <c r="M32" s="60">
        <v>2587000</v>
      </c>
      <c r="N32" s="59">
        <v>7830000</v>
      </c>
      <c r="O32" s="59"/>
      <c r="P32" s="60"/>
      <c r="Q32" s="60"/>
      <c r="R32" s="59"/>
      <c r="S32" s="59"/>
      <c r="T32" s="60"/>
      <c r="U32" s="60"/>
      <c r="V32" s="59"/>
      <c r="W32" s="59">
        <v>7890000</v>
      </c>
      <c r="X32" s="60">
        <v>18463500</v>
      </c>
      <c r="Y32" s="59">
        <v>-10573500</v>
      </c>
      <c r="Z32" s="61">
        <v>-57.27</v>
      </c>
      <c r="AA32" s="62">
        <v>36927000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157000</v>
      </c>
      <c r="D34" s="344">
        <f aca="true" t="shared" si="7" ref="D34:AA34">+D35</f>
        <v>0</v>
      </c>
      <c r="E34" s="343">
        <f t="shared" si="7"/>
        <v>3500000</v>
      </c>
      <c r="F34" s="345">
        <f t="shared" si="7"/>
        <v>3500000</v>
      </c>
      <c r="G34" s="345">
        <f t="shared" si="7"/>
        <v>0</v>
      </c>
      <c r="H34" s="343">
        <f t="shared" si="7"/>
        <v>0</v>
      </c>
      <c r="I34" s="343">
        <f t="shared" si="7"/>
        <v>87000</v>
      </c>
      <c r="J34" s="345">
        <f t="shared" si="7"/>
        <v>87000</v>
      </c>
      <c r="K34" s="345">
        <f t="shared" si="7"/>
        <v>0</v>
      </c>
      <c r="L34" s="343">
        <f t="shared" si="7"/>
        <v>728000</v>
      </c>
      <c r="M34" s="343">
        <f t="shared" si="7"/>
        <v>1918000</v>
      </c>
      <c r="N34" s="345">
        <f t="shared" si="7"/>
        <v>2646000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2733000</v>
      </c>
      <c r="X34" s="343">
        <f t="shared" si="7"/>
        <v>1750000</v>
      </c>
      <c r="Y34" s="345">
        <f t="shared" si="7"/>
        <v>983000</v>
      </c>
      <c r="Z34" s="336">
        <f>+IF(X34&lt;&gt;0,+(Y34/X34)*100,0)</f>
        <v>56.17142857142857</v>
      </c>
      <c r="AA34" s="350">
        <f t="shared" si="7"/>
        <v>3500000</v>
      </c>
    </row>
    <row r="35" spans="1:27" ht="13.5">
      <c r="A35" s="361" t="s">
        <v>245</v>
      </c>
      <c r="B35" s="136"/>
      <c r="C35" s="54">
        <v>157000</v>
      </c>
      <c r="D35" s="368"/>
      <c r="E35" s="54">
        <v>3500000</v>
      </c>
      <c r="F35" s="53">
        <v>3500000</v>
      </c>
      <c r="G35" s="53"/>
      <c r="H35" s="54"/>
      <c r="I35" s="54">
        <v>87000</v>
      </c>
      <c r="J35" s="53">
        <v>87000</v>
      </c>
      <c r="K35" s="53"/>
      <c r="L35" s="54">
        <v>728000</v>
      </c>
      <c r="M35" s="54">
        <v>1918000</v>
      </c>
      <c r="N35" s="53">
        <v>2646000</v>
      </c>
      <c r="O35" s="53"/>
      <c r="P35" s="54"/>
      <c r="Q35" s="54"/>
      <c r="R35" s="53"/>
      <c r="S35" s="53"/>
      <c r="T35" s="54"/>
      <c r="U35" s="54"/>
      <c r="V35" s="53"/>
      <c r="W35" s="53">
        <v>2733000</v>
      </c>
      <c r="X35" s="54">
        <v>1750000</v>
      </c>
      <c r="Y35" s="53">
        <v>983000</v>
      </c>
      <c r="Z35" s="94">
        <v>56.17</v>
      </c>
      <c r="AA35" s="95">
        <v>3500000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815714346</v>
      </c>
      <c r="D40" s="344">
        <f t="shared" si="9"/>
        <v>0</v>
      </c>
      <c r="E40" s="343">
        <f t="shared" si="9"/>
        <v>790150000</v>
      </c>
      <c r="F40" s="345">
        <f t="shared" si="9"/>
        <v>790150000</v>
      </c>
      <c r="G40" s="345">
        <f t="shared" si="9"/>
        <v>120646000</v>
      </c>
      <c r="H40" s="343">
        <f t="shared" si="9"/>
        <v>94681000</v>
      </c>
      <c r="I40" s="343">
        <f t="shared" si="9"/>
        <v>138322000</v>
      </c>
      <c r="J40" s="345">
        <f t="shared" si="9"/>
        <v>353649000</v>
      </c>
      <c r="K40" s="345">
        <f t="shared" si="9"/>
        <v>165599000</v>
      </c>
      <c r="L40" s="343">
        <f t="shared" si="9"/>
        <v>139510000</v>
      </c>
      <c r="M40" s="343">
        <f t="shared" si="9"/>
        <v>170847000</v>
      </c>
      <c r="N40" s="345">
        <f t="shared" si="9"/>
        <v>475956000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829605000</v>
      </c>
      <c r="X40" s="343">
        <f t="shared" si="9"/>
        <v>395075000</v>
      </c>
      <c r="Y40" s="345">
        <f t="shared" si="9"/>
        <v>434530000</v>
      </c>
      <c r="Z40" s="336">
        <f>+IF(X40&lt;&gt;0,+(Y40/X40)*100,0)</f>
        <v>109.98671138391445</v>
      </c>
      <c r="AA40" s="350">
        <f>SUM(AA41:AA49)</f>
        <v>790150000</v>
      </c>
    </row>
    <row r="41" spans="1:27" ht="13.5">
      <c r="A41" s="361" t="s">
        <v>247</v>
      </c>
      <c r="B41" s="142"/>
      <c r="C41" s="362">
        <v>277891799</v>
      </c>
      <c r="D41" s="363"/>
      <c r="E41" s="362">
        <v>43200000</v>
      </c>
      <c r="F41" s="364">
        <v>43200000</v>
      </c>
      <c r="G41" s="364"/>
      <c r="H41" s="362">
        <v>2892000</v>
      </c>
      <c r="I41" s="362">
        <v>514000</v>
      </c>
      <c r="J41" s="364">
        <v>3406000</v>
      </c>
      <c r="K41" s="364">
        <v>844000</v>
      </c>
      <c r="L41" s="362"/>
      <c r="M41" s="362">
        <v>6591000</v>
      </c>
      <c r="N41" s="364">
        <v>7435000</v>
      </c>
      <c r="O41" s="364"/>
      <c r="P41" s="362"/>
      <c r="Q41" s="362"/>
      <c r="R41" s="364"/>
      <c r="S41" s="364"/>
      <c r="T41" s="362"/>
      <c r="U41" s="362"/>
      <c r="V41" s="364"/>
      <c r="W41" s="364">
        <v>10841000</v>
      </c>
      <c r="X41" s="362">
        <v>21600000</v>
      </c>
      <c r="Y41" s="364">
        <v>-10759000</v>
      </c>
      <c r="Z41" s="365">
        <v>-49.81</v>
      </c>
      <c r="AA41" s="366">
        <v>43200000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19800000</v>
      </c>
      <c r="F42" s="53">
        <f t="shared" si="10"/>
        <v>19800000</v>
      </c>
      <c r="G42" s="53">
        <f t="shared" si="10"/>
        <v>1193000</v>
      </c>
      <c r="H42" s="54">
        <f t="shared" si="10"/>
        <v>-63000</v>
      </c>
      <c r="I42" s="54">
        <f t="shared" si="10"/>
        <v>0</v>
      </c>
      <c r="J42" s="53">
        <f t="shared" si="10"/>
        <v>1130000</v>
      </c>
      <c r="K42" s="53">
        <f t="shared" si="10"/>
        <v>620000</v>
      </c>
      <c r="L42" s="54">
        <f t="shared" si="10"/>
        <v>512000</v>
      </c>
      <c r="M42" s="54">
        <f t="shared" si="10"/>
        <v>0</v>
      </c>
      <c r="N42" s="53">
        <f t="shared" si="10"/>
        <v>1132000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2262000</v>
      </c>
      <c r="X42" s="54">
        <f t="shared" si="10"/>
        <v>9900000</v>
      </c>
      <c r="Y42" s="53">
        <f t="shared" si="10"/>
        <v>-7638000</v>
      </c>
      <c r="Z42" s="94">
        <f>+IF(X42&lt;&gt;0,+(Y42/X42)*100,0)</f>
        <v>-77.15151515151516</v>
      </c>
      <c r="AA42" s="95">
        <f>+AA62</f>
        <v>19800000</v>
      </c>
    </row>
    <row r="43" spans="1:27" ht="13.5">
      <c r="A43" s="361" t="s">
        <v>249</v>
      </c>
      <c r="B43" s="136"/>
      <c r="C43" s="275">
        <v>121572808</v>
      </c>
      <c r="D43" s="369"/>
      <c r="E43" s="305">
        <v>36900000</v>
      </c>
      <c r="F43" s="370">
        <v>36900000</v>
      </c>
      <c r="G43" s="370">
        <v>3993000</v>
      </c>
      <c r="H43" s="305">
        <v>2620000</v>
      </c>
      <c r="I43" s="305">
        <v>2922000</v>
      </c>
      <c r="J43" s="370">
        <v>9535000</v>
      </c>
      <c r="K43" s="370">
        <v>5111000</v>
      </c>
      <c r="L43" s="305">
        <v>2009000</v>
      </c>
      <c r="M43" s="305">
        <v>1515000</v>
      </c>
      <c r="N43" s="370">
        <v>8635000</v>
      </c>
      <c r="O43" s="370"/>
      <c r="P43" s="305"/>
      <c r="Q43" s="305"/>
      <c r="R43" s="370"/>
      <c r="S43" s="370"/>
      <c r="T43" s="305"/>
      <c r="U43" s="305"/>
      <c r="V43" s="370"/>
      <c r="W43" s="370">
        <v>18170000</v>
      </c>
      <c r="X43" s="305">
        <v>18450000</v>
      </c>
      <c r="Y43" s="370">
        <v>-280000</v>
      </c>
      <c r="Z43" s="371">
        <v>-1.52</v>
      </c>
      <c r="AA43" s="303">
        <v>36900000</v>
      </c>
    </row>
    <row r="44" spans="1:27" ht="13.5">
      <c r="A44" s="361" t="s">
        <v>250</v>
      </c>
      <c r="B44" s="136"/>
      <c r="C44" s="60">
        <v>115021241</v>
      </c>
      <c r="D44" s="368"/>
      <c r="E44" s="54"/>
      <c r="F44" s="53"/>
      <c r="G44" s="53">
        <v>9000</v>
      </c>
      <c r="H44" s="54">
        <v>14000</v>
      </c>
      <c r="I44" s="54">
        <v>51000</v>
      </c>
      <c r="J44" s="53">
        <v>74000</v>
      </c>
      <c r="K44" s="53">
        <v>1000</v>
      </c>
      <c r="L44" s="54">
        <v>32000</v>
      </c>
      <c r="M44" s="54">
        <v>162000</v>
      </c>
      <c r="N44" s="53">
        <v>195000</v>
      </c>
      <c r="O44" s="53"/>
      <c r="P44" s="54"/>
      <c r="Q44" s="54"/>
      <c r="R44" s="53"/>
      <c r="S44" s="53"/>
      <c r="T44" s="54"/>
      <c r="U44" s="54"/>
      <c r="V44" s="53"/>
      <c r="W44" s="53">
        <v>269000</v>
      </c>
      <c r="X44" s="54"/>
      <c r="Y44" s="53">
        <v>269000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5916956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268417678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35334000</v>
      </c>
      <c r="F48" s="53">
        <v>35334000</v>
      </c>
      <c r="G48" s="53">
        <v>787000</v>
      </c>
      <c r="H48" s="54">
        <v>4925000</v>
      </c>
      <c r="I48" s="54">
        <v>4827000</v>
      </c>
      <c r="J48" s="53">
        <v>10539000</v>
      </c>
      <c r="K48" s="53">
        <v>3301000</v>
      </c>
      <c r="L48" s="54">
        <v>3634000</v>
      </c>
      <c r="M48" s="54">
        <v>6139000</v>
      </c>
      <c r="N48" s="53">
        <v>13074000</v>
      </c>
      <c r="O48" s="53"/>
      <c r="P48" s="54"/>
      <c r="Q48" s="54"/>
      <c r="R48" s="53"/>
      <c r="S48" s="53"/>
      <c r="T48" s="54"/>
      <c r="U48" s="54"/>
      <c r="V48" s="53"/>
      <c r="W48" s="53">
        <v>23613000</v>
      </c>
      <c r="X48" s="54">
        <v>17667000</v>
      </c>
      <c r="Y48" s="53">
        <v>5946000</v>
      </c>
      <c r="Z48" s="94">
        <v>33.66</v>
      </c>
      <c r="AA48" s="95">
        <v>35334000</v>
      </c>
    </row>
    <row r="49" spans="1:27" ht="13.5">
      <c r="A49" s="361" t="s">
        <v>93</v>
      </c>
      <c r="B49" s="136"/>
      <c r="C49" s="54">
        <v>26893864</v>
      </c>
      <c r="D49" s="368"/>
      <c r="E49" s="54">
        <v>654916000</v>
      </c>
      <c r="F49" s="53">
        <v>654916000</v>
      </c>
      <c r="G49" s="53">
        <v>114664000</v>
      </c>
      <c r="H49" s="54">
        <v>84293000</v>
      </c>
      <c r="I49" s="54">
        <v>130008000</v>
      </c>
      <c r="J49" s="53">
        <v>328965000</v>
      </c>
      <c r="K49" s="53">
        <v>155722000</v>
      </c>
      <c r="L49" s="54">
        <v>133323000</v>
      </c>
      <c r="M49" s="54">
        <v>156440000</v>
      </c>
      <c r="N49" s="53">
        <v>445485000</v>
      </c>
      <c r="O49" s="53"/>
      <c r="P49" s="54"/>
      <c r="Q49" s="54"/>
      <c r="R49" s="53"/>
      <c r="S49" s="53"/>
      <c r="T49" s="54"/>
      <c r="U49" s="54"/>
      <c r="V49" s="53"/>
      <c r="W49" s="53">
        <v>774450000</v>
      </c>
      <c r="X49" s="54">
        <v>327458000</v>
      </c>
      <c r="Y49" s="53">
        <v>446992000</v>
      </c>
      <c r="Z49" s="94">
        <v>136.5</v>
      </c>
      <c r="AA49" s="95">
        <v>654916000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39932426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593000</v>
      </c>
      <c r="I57" s="343">
        <f t="shared" si="13"/>
        <v>621000</v>
      </c>
      <c r="J57" s="345">
        <f t="shared" si="13"/>
        <v>1214000</v>
      </c>
      <c r="K57" s="345">
        <f t="shared" si="13"/>
        <v>-1232000</v>
      </c>
      <c r="L57" s="343">
        <f t="shared" si="13"/>
        <v>2635000</v>
      </c>
      <c r="M57" s="343">
        <f t="shared" si="13"/>
        <v>51000</v>
      </c>
      <c r="N57" s="345">
        <f t="shared" si="13"/>
        <v>1454000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2668000</v>
      </c>
      <c r="X57" s="343">
        <f t="shared" si="13"/>
        <v>0</v>
      </c>
      <c r="Y57" s="345">
        <f t="shared" si="13"/>
        <v>2668000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39932426</v>
      </c>
      <c r="D58" s="340"/>
      <c r="E58" s="60"/>
      <c r="F58" s="59"/>
      <c r="G58" s="59"/>
      <c r="H58" s="60">
        <v>593000</v>
      </c>
      <c r="I58" s="60">
        <v>621000</v>
      </c>
      <c r="J58" s="59">
        <v>1214000</v>
      </c>
      <c r="K58" s="59">
        <v>-1232000</v>
      </c>
      <c r="L58" s="60">
        <v>2635000</v>
      </c>
      <c r="M58" s="60">
        <v>51000</v>
      </c>
      <c r="N58" s="59">
        <v>1454000</v>
      </c>
      <c r="O58" s="59"/>
      <c r="P58" s="60"/>
      <c r="Q58" s="60"/>
      <c r="R58" s="59"/>
      <c r="S58" s="59"/>
      <c r="T58" s="60"/>
      <c r="U58" s="60"/>
      <c r="V58" s="59"/>
      <c r="W58" s="59">
        <v>2668000</v>
      </c>
      <c r="X58" s="60"/>
      <c r="Y58" s="59">
        <v>2668000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1983638874</v>
      </c>
      <c r="D60" s="346">
        <f t="shared" si="14"/>
        <v>0</v>
      </c>
      <c r="E60" s="219">
        <f t="shared" si="14"/>
        <v>3637194000</v>
      </c>
      <c r="F60" s="264">
        <f t="shared" si="14"/>
        <v>3637194000</v>
      </c>
      <c r="G60" s="264">
        <f t="shared" si="14"/>
        <v>178040000</v>
      </c>
      <c r="H60" s="219">
        <f t="shared" si="14"/>
        <v>218944000</v>
      </c>
      <c r="I60" s="219">
        <f t="shared" si="14"/>
        <v>268147000</v>
      </c>
      <c r="J60" s="264">
        <f t="shared" si="14"/>
        <v>665131000</v>
      </c>
      <c r="K60" s="264">
        <f t="shared" si="14"/>
        <v>311771000</v>
      </c>
      <c r="L60" s="219">
        <f t="shared" si="14"/>
        <v>334112000</v>
      </c>
      <c r="M60" s="219">
        <f t="shared" si="14"/>
        <v>389272000</v>
      </c>
      <c r="N60" s="264">
        <f t="shared" si="14"/>
        <v>1035155000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1700286000</v>
      </c>
      <c r="X60" s="219">
        <f t="shared" si="14"/>
        <v>1818597000</v>
      </c>
      <c r="Y60" s="264">
        <f t="shared" si="14"/>
        <v>-118311000</v>
      </c>
      <c r="Z60" s="337">
        <f>+IF(X60&lt;&gt;0,+(Y60/X60)*100,0)</f>
        <v>-6.505619441800464</v>
      </c>
      <c r="AA60" s="232">
        <f>+AA57+AA54+AA51+AA40+AA37+AA34+AA22+AA5</f>
        <v>3637194000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19800000</v>
      </c>
      <c r="F62" s="349">
        <f t="shared" si="15"/>
        <v>19800000</v>
      </c>
      <c r="G62" s="349">
        <f t="shared" si="15"/>
        <v>1193000</v>
      </c>
      <c r="H62" s="347">
        <f t="shared" si="15"/>
        <v>-63000</v>
      </c>
      <c r="I62" s="347">
        <f t="shared" si="15"/>
        <v>0</v>
      </c>
      <c r="J62" s="349">
        <f t="shared" si="15"/>
        <v>1130000</v>
      </c>
      <c r="K62" s="349">
        <f t="shared" si="15"/>
        <v>620000</v>
      </c>
      <c r="L62" s="347">
        <f t="shared" si="15"/>
        <v>512000</v>
      </c>
      <c r="M62" s="347">
        <f t="shared" si="15"/>
        <v>0</v>
      </c>
      <c r="N62" s="349">
        <f t="shared" si="15"/>
        <v>1132000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2262000</v>
      </c>
      <c r="X62" s="347">
        <f t="shared" si="15"/>
        <v>9900000</v>
      </c>
      <c r="Y62" s="349">
        <f t="shared" si="15"/>
        <v>-7638000</v>
      </c>
      <c r="Z62" s="338">
        <f>+IF(X62&lt;&gt;0,+(Y62/X62)*100,0)</f>
        <v>-77.15151515151516</v>
      </c>
      <c r="AA62" s="351">
        <f>SUM(AA63:AA66)</f>
        <v>19800000</v>
      </c>
    </row>
    <row r="63" spans="1:27" ht="13.5">
      <c r="A63" s="361" t="s">
        <v>258</v>
      </c>
      <c r="B63" s="136"/>
      <c r="C63" s="60"/>
      <c r="D63" s="340"/>
      <c r="E63" s="60">
        <v>17100000</v>
      </c>
      <c r="F63" s="59">
        <v>17100000</v>
      </c>
      <c r="G63" s="59">
        <v>1193000</v>
      </c>
      <c r="H63" s="60">
        <v>-88000</v>
      </c>
      <c r="I63" s="60"/>
      <c r="J63" s="59">
        <v>1105000</v>
      </c>
      <c r="K63" s="59">
        <v>620000</v>
      </c>
      <c r="L63" s="60">
        <v>512000</v>
      </c>
      <c r="M63" s="60"/>
      <c r="N63" s="59">
        <v>1132000</v>
      </c>
      <c r="O63" s="59"/>
      <c r="P63" s="60"/>
      <c r="Q63" s="60"/>
      <c r="R63" s="59"/>
      <c r="S63" s="59"/>
      <c r="T63" s="60"/>
      <c r="U63" s="60"/>
      <c r="V63" s="59"/>
      <c r="W63" s="59">
        <v>2237000</v>
      </c>
      <c r="X63" s="60">
        <v>8550000</v>
      </c>
      <c r="Y63" s="59">
        <v>-6313000</v>
      </c>
      <c r="Z63" s="61">
        <v>-73.84</v>
      </c>
      <c r="AA63" s="62">
        <v>17100000</v>
      </c>
    </row>
    <row r="64" spans="1:27" ht="13.5">
      <c r="A64" s="361" t="s">
        <v>259</v>
      </c>
      <c r="B64" s="136"/>
      <c r="C64" s="60"/>
      <c r="D64" s="340"/>
      <c r="E64" s="60">
        <v>2700000</v>
      </c>
      <c r="F64" s="59">
        <v>2700000</v>
      </c>
      <c r="G64" s="59"/>
      <c r="H64" s="60">
        <v>25000</v>
      </c>
      <c r="I64" s="60"/>
      <c r="J64" s="59">
        <v>25000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25000</v>
      </c>
      <c r="X64" s="60">
        <v>1350000</v>
      </c>
      <c r="Y64" s="59">
        <v>-1325000</v>
      </c>
      <c r="Z64" s="61">
        <v>-98.15</v>
      </c>
      <c r="AA64" s="62">
        <v>2700000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842225804</v>
      </c>
      <c r="D5" s="357">
        <f t="shared" si="0"/>
        <v>0</v>
      </c>
      <c r="E5" s="356">
        <f t="shared" si="0"/>
        <v>1310114000</v>
      </c>
      <c r="F5" s="358">
        <f t="shared" si="0"/>
        <v>1310114000</v>
      </c>
      <c r="G5" s="358">
        <f t="shared" si="0"/>
        <v>22676000</v>
      </c>
      <c r="H5" s="356">
        <f t="shared" si="0"/>
        <v>29602000</v>
      </c>
      <c r="I5" s="356">
        <f t="shared" si="0"/>
        <v>52637000</v>
      </c>
      <c r="J5" s="358">
        <f t="shared" si="0"/>
        <v>104915000</v>
      </c>
      <c r="K5" s="358">
        <f t="shared" si="0"/>
        <v>89272000</v>
      </c>
      <c r="L5" s="356">
        <f t="shared" si="0"/>
        <v>51470000</v>
      </c>
      <c r="M5" s="356">
        <f t="shared" si="0"/>
        <v>73871000</v>
      </c>
      <c r="N5" s="358">
        <f t="shared" si="0"/>
        <v>214613000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319528000</v>
      </c>
      <c r="X5" s="356">
        <f t="shared" si="0"/>
        <v>655057000</v>
      </c>
      <c r="Y5" s="358">
        <f t="shared" si="0"/>
        <v>-335529000</v>
      </c>
      <c r="Z5" s="359">
        <f>+IF(X5&lt;&gt;0,+(Y5/X5)*100,0)</f>
        <v>-51.22134409677326</v>
      </c>
      <c r="AA5" s="360">
        <f>+AA6+AA8+AA11+AA13+AA15</f>
        <v>1310114000</v>
      </c>
    </row>
    <row r="6" spans="1:27" ht="13.5">
      <c r="A6" s="361" t="s">
        <v>204</v>
      </c>
      <c r="B6" s="142"/>
      <c r="C6" s="60">
        <f>+C7</f>
        <v>152406600</v>
      </c>
      <c r="D6" s="340">
        <f aca="true" t="shared" si="1" ref="D6:AA6">+D7</f>
        <v>0</v>
      </c>
      <c r="E6" s="60">
        <f t="shared" si="1"/>
        <v>526234000</v>
      </c>
      <c r="F6" s="59">
        <f t="shared" si="1"/>
        <v>526234000</v>
      </c>
      <c r="G6" s="59">
        <f t="shared" si="1"/>
        <v>13934000</v>
      </c>
      <c r="H6" s="60">
        <f t="shared" si="1"/>
        <v>10661000</v>
      </c>
      <c r="I6" s="60">
        <f t="shared" si="1"/>
        <v>29590000</v>
      </c>
      <c r="J6" s="59">
        <f t="shared" si="1"/>
        <v>54185000</v>
      </c>
      <c r="K6" s="59">
        <f t="shared" si="1"/>
        <v>50392000</v>
      </c>
      <c r="L6" s="60">
        <f t="shared" si="1"/>
        <v>26786000</v>
      </c>
      <c r="M6" s="60">
        <f t="shared" si="1"/>
        <v>25989000</v>
      </c>
      <c r="N6" s="59">
        <f t="shared" si="1"/>
        <v>103167000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157352000</v>
      </c>
      <c r="X6" s="60">
        <f t="shared" si="1"/>
        <v>263117000</v>
      </c>
      <c r="Y6" s="59">
        <f t="shared" si="1"/>
        <v>-105765000</v>
      </c>
      <c r="Z6" s="61">
        <f>+IF(X6&lt;&gt;0,+(Y6/X6)*100,0)</f>
        <v>-40.19694660550249</v>
      </c>
      <c r="AA6" s="62">
        <f t="shared" si="1"/>
        <v>526234000</v>
      </c>
    </row>
    <row r="7" spans="1:27" ht="13.5">
      <c r="A7" s="291" t="s">
        <v>228</v>
      </c>
      <c r="B7" s="142"/>
      <c r="C7" s="60">
        <v>152406600</v>
      </c>
      <c r="D7" s="340"/>
      <c r="E7" s="60">
        <v>526234000</v>
      </c>
      <c r="F7" s="59">
        <v>526234000</v>
      </c>
      <c r="G7" s="59">
        <v>13934000</v>
      </c>
      <c r="H7" s="60">
        <v>10661000</v>
      </c>
      <c r="I7" s="60">
        <v>29590000</v>
      </c>
      <c r="J7" s="59">
        <v>54185000</v>
      </c>
      <c r="K7" s="59">
        <v>50392000</v>
      </c>
      <c r="L7" s="60">
        <v>26786000</v>
      </c>
      <c r="M7" s="60">
        <v>25989000</v>
      </c>
      <c r="N7" s="59">
        <v>103167000</v>
      </c>
      <c r="O7" s="59"/>
      <c r="P7" s="60"/>
      <c r="Q7" s="60"/>
      <c r="R7" s="59"/>
      <c r="S7" s="59"/>
      <c r="T7" s="60"/>
      <c r="U7" s="60"/>
      <c r="V7" s="59"/>
      <c r="W7" s="59">
        <v>157352000</v>
      </c>
      <c r="X7" s="60">
        <v>263117000</v>
      </c>
      <c r="Y7" s="59">
        <v>-105765000</v>
      </c>
      <c r="Z7" s="61">
        <v>-40.2</v>
      </c>
      <c r="AA7" s="62">
        <v>526234000</v>
      </c>
    </row>
    <row r="8" spans="1:27" ht="13.5">
      <c r="A8" s="361" t="s">
        <v>205</v>
      </c>
      <c r="B8" s="142"/>
      <c r="C8" s="60">
        <f aca="true" t="shared" si="2" ref="C8:Y8">SUM(C9:C10)</f>
        <v>188883899</v>
      </c>
      <c r="D8" s="340">
        <f t="shared" si="2"/>
        <v>0</v>
      </c>
      <c r="E8" s="60">
        <f t="shared" si="2"/>
        <v>271900000</v>
      </c>
      <c r="F8" s="59">
        <f t="shared" si="2"/>
        <v>271900000</v>
      </c>
      <c r="G8" s="59">
        <f t="shared" si="2"/>
        <v>2439000</v>
      </c>
      <c r="H8" s="60">
        <f t="shared" si="2"/>
        <v>4520000</v>
      </c>
      <c r="I8" s="60">
        <f t="shared" si="2"/>
        <v>3818000</v>
      </c>
      <c r="J8" s="59">
        <f t="shared" si="2"/>
        <v>10777000</v>
      </c>
      <c r="K8" s="59">
        <f t="shared" si="2"/>
        <v>11545000</v>
      </c>
      <c r="L8" s="60">
        <f t="shared" si="2"/>
        <v>13970000</v>
      </c>
      <c r="M8" s="60">
        <f t="shared" si="2"/>
        <v>15168000</v>
      </c>
      <c r="N8" s="59">
        <f t="shared" si="2"/>
        <v>40683000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51460000</v>
      </c>
      <c r="X8" s="60">
        <f t="shared" si="2"/>
        <v>135950000</v>
      </c>
      <c r="Y8" s="59">
        <f t="shared" si="2"/>
        <v>-84490000</v>
      </c>
      <c r="Z8" s="61">
        <f>+IF(X8&lt;&gt;0,+(Y8/X8)*100,0)</f>
        <v>-62.14784847370357</v>
      </c>
      <c r="AA8" s="62">
        <f>SUM(AA9:AA10)</f>
        <v>271900000</v>
      </c>
    </row>
    <row r="9" spans="1:27" ht="13.5">
      <c r="A9" s="291" t="s">
        <v>229</v>
      </c>
      <c r="B9" s="142"/>
      <c r="C9" s="60">
        <v>188883899</v>
      </c>
      <c r="D9" s="340"/>
      <c r="E9" s="60">
        <v>271900000</v>
      </c>
      <c r="F9" s="59">
        <v>271900000</v>
      </c>
      <c r="G9" s="59">
        <v>2439000</v>
      </c>
      <c r="H9" s="60">
        <v>4520000</v>
      </c>
      <c r="I9" s="60">
        <v>3818000</v>
      </c>
      <c r="J9" s="59">
        <v>10777000</v>
      </c>
      <c r="K9" s="59">
        <v>11545000</v>
      </c>
      <c r="L9" s="60">
        <v>13970000</v>
      </c>
      <c r="M9" s="60">
        <v>15168000</v>
      </c>
      <c r="N9" s="59">
        <v>40683000</v>
      </c>
      <c r="O9" s="59"/>
      <c r="P9" s="60"/>
      <c r="Q9" s="60"/>
      <c r="R9" s="59"/>
      <c r="S9" s="59"/>
      <c r="T9" s="60"/>
      <c r="U9" s="60"/>
      <c r="V9" s="59"/>
      <c r="W9" s="59">
        <v>51460000</v>
      </c>
      <c r="X9" s="60">
        <v>135950000</v>
      </c>
      <c r="Y9" s="59">
        <v>-84490000</v>
      </c>
      <c r="Z9" s="61">
        <v>-62.15</v>
      </c>
      <c r="AA9" s="62">
        <v>271900000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288988884</v>
      </c>
      <c r="D11" s="363">
        <f aca="true" t="shared" si="3" ref="D11:AA11">+D12</f>
        <v>0</v>
      </c>
      <c r="E11" s="362">
        <f t="shared" si="3"/>
        <v>97280000</v>
      </c>
      <c r="F11" s="364">
        <f t="shared" si="3"/>
        <v>97280000</v>
      </c>
      <c r="G11" s="364">
        <f t="shared" si="3"/>
        <v>2653000</v>
      </c>
      <c r="H11" s="362">
        <f t="shared" si="3"/>
        <v>5823000</v>
      </c>
      <c r="I11" s="362">
        <f t="shared" si="3"/>
        <v>2570000</v>
      </c>
      <c r="J11" s="364">
        <f t="shared" si="3"/>
        <v>11046000</v>
      </c>
      <c r="K11" s="364">
        <f t="shared" si="3"/>
        <v>7314000</v>
      </c>
      <c r="L11" s="362">
        <f t="shared" si="3"/>
        <v>3708000</v>
      </c>
      <c r="M11" s="362">
        <f t="shared" si="3"/>
        <v>1230000</v>
      </c>
      <c r="N11" s="364">
        <f t="shared" si="3"/>
        <v>12252000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23298000</v>
      </c>
      <c r="X11" s="362">
        <f t="shared" si="3"/>
        <v>48640000</v>
      </c>
      <c r="Y11" s="364">
        <f t="shared" si="3"/>
        <v>-25342000</v>
      </c>
      <c r="Z11" s="365">
        <f>+IF(X11&lt;&gt;0,+(Y11/X11)*100,0)</f>
        <v>-52.10115131578947</v>
      </c>
      <c r="AA11" s="366">
        <f t="shared" si="3"/>
        <v>97280000</v>
      </c>
    </row>
    <row r="12" spans="1:27" ht="13.5">
      <c r="A12" s="291" t="s">
        <v>231</v>
      </c>
      <c r="B12" s="136"/>
      <c r="C12" s="60">
        <v>288988884</v>
      </c>
      <c r="D12" s="340"/>
      <c r="E12" s="60">
        <v>97280000</v>
      </c>
      <c r="F12" s="59">
        <v>97280000</v>
      </c>
      <c r="G12" s="59">
        <v>2653000</v>
      </c>
      <c r="H12" s="60">
        <v>5823000</v>
      </c>
      <c r="I12" s="60">
        <v>2570000</v>
      </c>
      <c r="J12" s="59">
        <v>11046000</v>
      </c>
      <c r="K12" s="59">
        <v>7314000</v>
      </c>
      <c r="L12" s="60">
        <v>3708000</v>
      </c>
      <c r="M12" s="60">
        <v>1230000</v>
      </c>
      <c r="N12" s="59">
        <v>12252000</v>
      </c>
      <c r="O12" s="59"/>
      <c r="P12" s="60"/>
      <c r="Q12" s="60"/>
      <c r="R12" s="59"/>
      <c r="S12" s="59"/>
      <c r="T12" s="60"/>
      <c r="U12" s="60"/>
      <c r="V12" s="59"/>
      <c r="W12" s="59">
        <v>23298000</v>
      </c>
      <c r="X12" s="60">
        <v>48640000</v>
      </c>
      <c r="Y12" s="59">
        <v>-25342000</v>
      </c>
      <c r="Z12" s="61">
        <v>-52.1</v>
      </c>
      <c r="AA12" s="62">
        <v>97280000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228350000</v>
      </c>
      <c r="F13" s="342">
        <f t="shared" si="4"/>
        <v>228350000</v>
      </c>
      <c r="G13" s="342">
        <f t="shared" si="4"/>
        <v>77000</v>
      </c>
      <c r="H13" s="275">
        <f t="shared" si="4"/>
        <v>5599000</v>
      </c>
      <c r="I13" s="275">
        <f t="shared" si="4"/>
        <v>5444000</v>
      </c>
      <c r="J13" s="342">
        <f t="shared" si="4"/>
        <v>11120000</v>
      </c>
      <c r="K13" s="342">
        <f t="shared" si="4"/>
        <v>13073000</v>
      </c>
      <c r="L13" s="275">
        <f t="shared" si="4"/>
        <v>74000</v>
      </c>
      <c r="M13" s="275">
        <f t="shared" si="4"/>
        <v>24689000</v>
      </c>
      <c r="N13" s="342">
        <f t="shared" si="4"/>
        <v>37836000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48956000</v>
      </c>
      <c r="X13" s="275">
        <f t="shared" si="4"/>
        <v>114175000</v>
      </c>
      <c r="Y13" s="342">
        <f t="shared" si="4"/>
        <v>-65219000</v>
      </c>
      <c r="Z13" s="335">
        <f>+IF(X13&lt;&gt;0,+(Y13/X13)*100,0)</f>
        <v>-57.1219619005912</v>
      </c>
      <c r="AA13" s="273">
        <f t="shared" si="4"/>
        <v>228350000</v>
      </c>
    </row>
    <row r="14" spans="1:27" ht="13.5">
      <c r="A14" s="291" t="s">
        <v>232</v>
      </c>
      <c r="B14" s="136"/>
      <c r="C14" s="60"/>
      <c r="D14" s="340"/>
      <c r="E14" s="60">
        <v>228350000</v>
      </c>
      <c r="F14" s="59">
        <v>228350000</v>
      </c>
      <c r="G14" s="59">
        <v>77000</v>
      </c>
      <c r="H14" s="60">
        <v>5599000</v>
      </c>
      <c r="I14" s="60">
        <v>5444000</v>
      </c>
      <c r="J14" s="59">
        <v>11120000</v>
      </c>
      <c r="K14" s="59">
        <v>13073000</v>
      </c>
      <c r="L14" s="60">
        <v>74000</v>
      </c>
      <c r="M14" s="60">
        <v>24689000</v>
      </c>
      <c r="N14" s="59">
        <v>37836000</v>
      </c>
      <c r="O14" s="59"/>
      <c r="P14" s="60"/>
      <c r="Q14" s="60"/>
      <c r="R14" s="59"/>
      <c r="S14" s="59"/>
      <c r="T14" s="60"/>
      <c r="U14" s="60"/>
      <c r="V14" s="59"/>
      <c r="W14" s="59">
        <v>48956000</v>
      </c>
      <c r="X14" s="60">
        <v>114175000</v>
      </c>
      <c r="Y14" s="59">
        <v>-65219000</v>
      </c>
      <c r="Z14" s="61">
        <v>-57.12</v>
      </c>
      <c r="AA14" s="62">
        <v>228350000</v>
      </c>
    </row>
    <row r="15" spans="1:27" ht="13.5">
      <c r="A15" s="361" t="s">
        <v>208</v>
      </c>
      <c r="B15" s="136"/>
      <c r="C15" s="60">
        <f aca="true" t="shared" si="5" ref="C15:Y15">SUM(C16:C20)</f>
        <v>211946421</v>
      </c>
      <c r="D15" s="340">
        <f t="shared" si="5"/>
        <v>0</v>
      </c>
      <c r="E15" s="60">
        <f t="shared" si="5"/>
        <v>186350000</v>
      </c>
      <c r="F15" s="59">
        <f t="shared" si="5"/>
        <v>186350000</v>
      </c>
      <c r="G15" s="59">
        <f t="shared" si="5"/>
        <v>3573000</v>
      </c>
      <c r="H15" s="60">
        <f t="shared" si="5"/>
        <v>2999000</v>
      </c>
      <c r="I15" s="60">
        <f t="shared" si="5"/>
        <v>11215000</v>
      </c>
      <c r="J15" s="59">
        <f t="shared" si="5"/>
        <v>17787000</v>
      </c>
      <c r="K15" s="59">
        <f t="shared" si="5"/>
        <v>6948000</v>
      </c>
      <c r="L15" s="60">
        <f t="shared" si="5"/>
        <v>6932000</v>
      </c>
      <c r="M15" s="60">
        <f t="shared" si="5"/>
        <v>6795000</v>
      </c>
      <c r="N15" s="59">
        <f t="shared" si="5"/>
        <v>20675000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38462000</v>
      </c>
      <c r="X15" s="60">
        <f t="shared" si="5"/>
        <v>93175000</v>
      </c>
      <c r="Y15" s="59">
        <f t="shared" si="5"/>
        <v>-54713000</v>
      </c>
      <c r="Z15" s="61">
        <f>+IF(X15&lt;&gt;0,+(Y15/X15)*100,0)</f>
        <v>-58.720686879527776</v>
      </c>
      <c r="AA15" s="62">
        <f>SUM(AA16:AA20)</f>
        <v>186350000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>
        <v>5400000</v>
      </c>
      <c r="F19" s="59">
        <v>5400000</v>
      </c>
      <c r="G19" s="59"/>
      <c r="H19" s="60">
        <v>835000</v>
      </c>
      <c r="I19" s="60">
        <v>584000</v>
      </c>
      <c r="J19" s="59">
        <v>1419000</v>
      </c>
      <c r="K19" s="59">
        <v>177000</v>
      </c>
      <c r="L19" s="60">
        <v>819000</v>
      </c>
      <c r="M19" s="60"/>
      <c r="N19" s="59">
        <v>996000</v>
      </c>
      <c r="O19" s="59"/>
      <c r="P19" s="60"/>
      <c r="Q19" s="60"/>
      <c r="R19" s="59"/>
      <c r="S19" s="59"/>
      <c r="T19" s="60"/>
      <c r="U19" s="60"/>
      <c r="V19" s="59"/>
      <c r="W19" s="59">
        <v>2415000</v>
      </c>
      <c r="X19" s="60">
        <v>2700000</v>
      </c>
      <c r="Y19" s="59">
        <v>-285000</v>
      </c>
      <c r="Z19" s="61">
        <v>-10.56</v>
      </c>
      <c r="AA19" s="62">
        <v>5400000</v>
      </c>
    </row>
    <row r="20" spans="1:27" ht="13.5">
      <c r="A20" s="291" t="s">
        <v>93</v>
      </c>
      <c r="B20" s="136"/>
      <c r="C20" s="60">
        <v>211946421</v>
      </c>
      <c r="D20" s="340"/>
      <c r="E20" s="60">
        <v>180950000</v>
      </c>
      <c r="F20" s="59">
        <v>180950000</v>
      </c>
      <c r="G20" s="59">
        <v>3573000</v>
      </c>
      <c r="H20" s="60">
        <v>2164000</v>
      </c>
      <c r="I20" s="60">
        <v>10631000</v>
      </c>
      <c r="J20" s="59">
        <v>16368000</v>
      </c>
      <c r="K20" s="59">
        <v>6771000</v>
      </c>
      <c r="L20" s="60">
        <v>6113000</v>
      </c>
      <c r="M20" s="60">
        <v>6795000</v>
      </c>
      <c r="N20" s="59">
        <v>19679000</v>
      </c>
      <c r="O20" s="59"/>
      <c r="P20" s="60"/>
      <c r="Q20" s="60"/>
      <c r="R20" s="59"/>
      <c r="S20" s="59"/>
      <c r="T20" s="60"/>
      <c r="U20" s="60"/>
      <c r="V20" s="59"/>
      <c r="W20" s="59">
        <v>36047000</v>
      </c>
      <c r="X20" s="60">
        <v>90475000</v>
      </c>
      <c r="Y20" s="59">
        <v>-54428000</v>
      </c>
      <c r="Z20" s="61">
        <v>-60.16</v>
      </c>
      <c r="AA20" s="62">
        <v>180950000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216063905</v>
      </c>
      <c r="D22" s="344">
        <f t="shared" si="6"/>
        <v>0</v>
      </c>
      <c r="E22" s="343">
        <f t="shared" si="6"/>
        <v>91671000</v>
      </c>
      <c r="F22" s="345">
        <f t="shared" si="6"/>
        <v>91671000</v>
      </c>
      <c r="G22" s="345">
        <f t="shared" si="6"/>
        <v>1333000</v>
      </c>
      <c r="H22" s="343">
        <f t="shared" si="6"/>
        <v>5586000</v>
      </c>
      <c r="I22" s="343">
        <f t="shared" si="6"/>
        <v>2511000</v>
      </c>
      <c r="J22" s="345">
        <f t="shared" si="6"/>
        <v>9430000</v>
      </c>
      <c r="K22" s="345">
        <f t="shared" si="6"/>
        <v>1923000</v>
      </c>
      <c r="L22" s="343">
        <f t="shared" si="6"/>
        <v>1007000</v>
      </c>
      <c r="M22" s="343">
        <f t="shared" si="6"/>
        <v>1417000</v>
      </c>
      <c r="N22" s="345">
        <f t="shared" si="6"/>
        <v>4347000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13777000</v>
      </c>
      <c r="X22" s="343">
        <f t="shared" si="6"/>
        <v>45835500</v>
      </c>
      <c r="Y22" s="345">
        <f t="shared" si="6"/>
        <v>-32058500</v>
      </c>
      <c r="Z22" s="336">
        <f>+IF(X22&lt;&gt;0,+(Y22/X22)*100,0)</f>
        <v>-69.94251180853269</v>
      </c>
      <c r="AA22" s="350">
        <f>SUM(AA23:AA32)</f>
        <v>91671000</v>
      </c>
    </row>
    <row r="23" spans="1:27" ht="13.5">
      <c r="A23" s="361" t="s">
        <v>236</v>
      </c>
      <c r="B23" s="142"/>
      <c r="C23" s="60"/>
      <c r="D23" s="340"/>
      <c r="E23" s="60">
        <v>8920000</v>
      </c>
      <c r="F23" s="59">
        <v>8920000</v>
      </c>
      <c r="G23" s="59">
        <v>415000</v>
      </c>
      <c r="H23" s="60">
        <v>467000</v>
      </c>
      <c r="I23" s="60">
        <v>596000</v>
      </c>
      <c r="J23" s="59">
        <v>1478000</v>
      </c>
      <c r="K23" s="59">
        <v>243000</v>
      </c>
      <c r="L23" s="60">
        <v>98000</v>
      </c>
      <c r="M23" s="60">
        <v>353000</v>
      </c>
      <c r="N23" s="59">
        <v>694000</v>
      </c>
      <c r="O23" s="59"/>
      <c r="P23" s="60"/>
      <c r="Q23" s="60"/>
      <c r="R23" s="59"/>
      <c r="S23" s="59"/>
      <c r="T23" s="60"/>
      <c r="U23" s="60"/>
      <c r="V23" s="59"/>
      <c r="W23" s="59">
        <v>2172000</v>
      </c>
      <c r="X23" s="60">
        <v>4460000</v>
      </c>
      <c r="Y23" s="59">
        <v>-2288000</v>
      </c>
      <c r="Z23" s="61">
        <v>-51.3</v>
      </c>
      <c r="AA23" s="62">
        <v>8920000</v>
      </c>
    </row>
    <row r="24" spans="1:27" ht="13.5">
      <c r="A24" s="361" t="s">
        <v>237</v>
      </c>
      <c r="B24" s="142"/>
      <c r="C24" s="60"/>
      <c r="D24" s="340"/>
      <c r="E24" s="60">
        <v>25420000</v>
      </c>
      <c r="F24" s="59">
        <v>25420000</v>
      </c>
      <c r="G24" s="59">
        <v>260000</v>
      </c>
      <c r="H24" s="60">
        <v>-39000</v>
      </c>
      <c r="I24" s="60"/>
      <c r="J24" s="59">
        <v>221000</v>
      </c>
      <c r="K24" s="59">
        <v>272000</v>
      </c>
      <c r="L24" s="60">
        <v>56000</v>
      </c>
      <c r="M24" s="60">
        <v>129000</v>
      </c>
      <c r="N24" s="59">
        <v>457000</v>
      </c>
      <c r="O24" s="59"/>
      <c r="P24" s="60"/>
      <c r="Q24" s="60"/>
      <c r="R24" s="59"/>
      <c r="S24" s="59"/>
      <c r="T24" s="60"/>
      <c r="U24" s="60"/>
      <c r="V24" s="59"/>
      <c r="W24" s="59">
        <v>678000</v>
      </c>
      <c r="X24" s="60">
        <v>12710000</v>
      </c>
      <c r="Y24" s="59">
        <v>-12032000</v>
      </c>
      <c r="Z24" s="61">
        <v>-94.67</v>
      </c>
      <c r="AA24" s="62">
        <v>25420000</v>
      </c>
    </row>
    <row r="25" spans="1:27" ht="13.5">
      <c r="A25" s="361" t="s">
        <v>238</v>
      </c>
      <c r="B25" s="142"/>
      <c r="C25" s="60"/>
      <c r="D25" s="340"/>
      <c r="E25" s="60">
        <v>2163000</v>
      </c>
      <c r="F25" s="59">
        <v>2163000</v>
      </c>
      <c r="G25" s="59"/>
      <c r="H25" s="60">
        <v>129000</v>
      </c>
      <c r="I25" s="60"/>
      <c r="J25" s="59">
        <v>129000</v>
      </c>
      <c r="K25" s="59"/>
      <c r="L25" s="60">
        <v>3000</v>
      </c>
      <c r="M25" s="60">
        <v>1000</v>
      </c>
      <c r="N25" s="59">
        <v>4000</v>
      </c>
      <c r="O25" s="59"/>
      <c r="P25" s="60"/>
      <c r="Q25" s="60"/>
      <c r="R25" s="59"/>
      <c r="S25" s="59"/>
      <c r="T25" s="60"/>
      <c r="U25" s="60"/>
      <c r="V25" s="59"/>
      <c r="W25" s="59">
        <v>133000</v>
      </c>
      <c r="X25" s="60">
        <v>1081500</v>
      </c>
      <c r="Y25" s="59">
        <v>-948500</v>
      </c>
      <c r="Z25" s="61">
        <v>-87.7</v>
      </c>
      <c r="AA25" s="62">
        <v>2163000</v>
      </c>
    </row>
    <row r="26" spans="1:27" ht="13.5">
      <c r="A26" s="361" t="s">
        <v>239</v>
      </c>
      <c r="B26" s="302"/>
      <c r="C26" s="362">
        <v>68695905</v>
      </c>
      <c r="D26" s="363"/>
      <c r="E26" s="362">
        <v>11989000</v>
      </c>
      <c r="F26" s="364">
        <v>11989000</v>
      </c>
      <c r="G26" s="364">
        <v>560000</v>
      </c>
      <c r="H26" s="362">
        <v>4211000</v>
      </c>
      <c r="I26" s="362">
        <v>1097000</v>
      </c>
      <c r="J26" s="364">
        <v>5868000</v>
      </c>
      <c r="K26" s="364">
        <v>53000</v>
      </c>
      <c r="L26" s="362">
        <v>2000</v>
      </c>
      <c r="M26" s="362">
        <v>264000</v>
      </c>
      <c r="N26" s="364">
        <v>319000</v>
      </c>
      <c r="O26" s="364"/>
      <c r="P26" s="362"/>
      <c r="Q26" s="362"/>
      <c r="R26" s="364"/>
      <c r="S26" s="364"/>
      <c r="T26" s="362"/>
      <c r="U26" s="362"/>
      <c r="V26" s="364"/>
      <c r="W26" s="364">
        <v>6187000</v>
      </c>
      <c r="X26" s="362">
        <v>5994500</v>
      </c>
      <c r="Y26" s="364">
        <v>192500</v>
      </c>
      <c r="Z26" s="365">
        <v>3.21</v>
      </c>
      <c r="AA26" s="366">
        <v>11989000</v>
      </c>
    </row>
    <row r="27" spans="1:27" ht="13.5">
      <c r="A27" s="361" t="s">
        <v>240</v>
      </c>
      <c r="B27" s="147"/>
      <c r="C27" s="60">
        <v>96805539</v>
      </c>
      <c r="D27" s="340"/>
      <c r="E27" s="60">
        <v>9907000</v>
      </c>
      <c r="F27" s="59">
        <v>9907000</v>
      </c>
      <c r="G27" s="59">
        <v>98000</v>
      </c>
      <c r="H27" s="60">
        <v>24000</v>
      </c>
      <c r="I27" s="60">
        <v>15000</v>
      </c>
      <c r="J27" s="59">
        <v>137000</v>
      </c>
      <c r="K27" s="59">
        <v>146000</v>
      </c>
      <c r="L27" s="60">
        <v>846000</v>
      </c>
      <c r="M27" s="60">
        <v>734000</v>
      </c>
      <c r="N27" s="59">
        <v>1726000</v>
      </c>
      <c r="O27" s="59"/>
      <c r="P27" s="60"/>
      <c r="Q27" s="60"/>
      <c r="R27" s="59"/>
      <c r="S27" s="59"/>
      <c r="T27" s="60"/>
      <c r="U27" s="60"/>
      <c r="V27" s="59"/>
      <c r="W27" s="59">
        <v>1863000</v>
      </c>
      <c r="X27" s="60">
        <v>4953500</v>
      </c>
      <c r="Y27" s="59">
        <v>-3090500</v>
      </c>
      <c r="Z27" s="61">
        <v>-62.39</v>
      </c>
      <c r="AA27" s="62">
        <v>9907000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41376401</v>
      </c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450000</v>
      </c>
      <c r="F31" s="59">
        <v>450000</v>
      </c>
      <c r="G31" s="59"/>
      <c r="H31" s="60">
        <v>233000</v>
      </c>
      <c r="I31" s="60">
        <v>337000</v>
      </c>
      <c r="J31" s="59">
        <v>570000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570000</v>
      </c>
      <c r="X31" s="60">
        <v>225000</v>
      </c>
      <c r="Y31" s="59">
        <v>345000</v>
      </c>
      <c r="Z31" s="61">
        <v>153.33</v>
      </c>
      <c r="AA31" s="62">
        <v>450000</v>
      </c>
    </row>
    <row r="32" spans="1:27" ht="13.5">
      <c r="A32" s="361" t="s">
        <v>93</v>
      </c>
      <c r="B32" s="136"/>
      <c r="C32" s="60">
        <v>9186060</v>
      </c>
      <c r="D32" s="340"/>
      <c r="E32" s="60">
        <v>32822000</v>
      </c>
      <c r="F32" s="59">
        <v>32822000</v>
      </c>
      <c r="G32" s="59"/>
      <c r="H32" s="60">
        <v>561000</v>
      </c>
      <c r="I32" s="60">
        <v>466000</v>
      </c>
      <c r="J32" s="59">
        <v>1027000</v>
      </c>
      <c r="K32" s="59">
        <v>1209000</v>
      </c>
      <c r="L32" s="60">
        <v>2000</v>
      </c>
      <c r="M32" s="60">
        <v>-64000</v>
      </c>
      <c r="N32" s="59">
        <v>1147000</v>
      </c>
      <c r="O32" s="59"/>
      <c r="P32" s="60"/>
      <c r="Q32" s="60"/>
      <c r="R32" s="59"/>
      <c r="S32" s="59"/>
      <c r="T32" s="60"/>
      <c r="U32" s="60"/>
      <c r="V32" s="59"/>
      <c r="W32" s="59">
        <v>2174000</v>
      </c>
      <c r="X32" s="60">
        <v>16411000</v>
      </c>
      <c r="Y32" s="59">
        <v>-14237000</v>
      </c>
      <c r="Z32" s="61">
        <v>-86.75</v>
      </c>
      <c r="AA32" s="62">
        <v>32822000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17000</v>
      </c>
      <c r="H34" s="343">
        <f t="shared" si="7"/>
        <v>128000</v>
      </c>
      <c r="I34" s="343">
        <f t="shared" si="7"/>
        <v>46000</v>
      </c>
      <c r="J34" s="345">
        <f t="shared" si="7"/>
        <v>191000</v>
      </c>
      <c r="K34" s="345">
        <f t="shared" si="7"/>
        <v>66000</v>
      </c>
      <c r="L34" s="343">
        <f t="shared" si="7"/>
        <v>0</v>
      </c>
      <c r="M34" s="343">
        <f t="shared" si="7"/>
        <v>155000</v>
      </c>
      <c r="N34" s="345">
        <f t="shared" si="7"/>
        <v>221000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412000</v>
      </c>
      <c r="X34" s="343">
        <f t="shared" si="7"/>
        <v>0</v>
      </c>
      <c r="Y34" s="345">
        <f t="shared" si="7"/>
        <v>412000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>
        <v>17000</v>
      </c>
      <c r="H35" s="54">
        <v>128000</v>
      </c>
      <c r="I35" s="54">
        <v>46000</v>
      </c>
      <c r="J35" s="53">
        <v>191000</v>
      </c>
      <c r="K35" s="53">
        <v>66000</v>
      </c>
      <c r="L35" s="54"/>
      <c r="M35" s="54">
        <v>155000</v>
      </c>
      <c r="N35" s="53">
        <v>221000</v>
      </c>
      <c r="O35" s="53"/>
      <c r="P35" s="54"/>
      <c r="Q35" s="54"/>
      <c r="R35" s="53"/>
      <c r="S35" s="53"/>
      <c r="T35" s="54"/>
      <c r="U35" s="54"/>
      <c r="V35" s="53"/>
      <c r="W35" s="53">
        <v>412000</v>
      </c>
      <c r="X35" s="54"/>
      <c r="Y35" s="53">
        <v>412000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420788477</v>
      </c>
      <c r="D40" s="344">
        <f t="shared" si="9"/>
        <v>0</v>
      </c>
      <c r="E40" s="343">
        <f t="shared" si="9"/>
        <v>422856000</v>
      </c>
      <c r="F40" s="345">
        <f t="shared" si="9"/>
        <v>422856000</v>
      </c>
      <c r="G40" s="345">
        <f t="shared" si="9"/>
        <v>10551000</v>
      </c>
      <c r="H40" s="343">
        <f t="shared" si="9"/>
        <v>5469000</v>
      </c>
      <c r="I40" s="343">
        <f t="shared" si="9"/>
        <v>18241000</v>
      </c>
      <c r="J40" s="345">
        <f t="shared" si="9"/>
        <v>34261000</v>
      </c>
      <c r="K40" s="345">
        <f t="shared" si="9"/>
        <v>10811000</v>
      </c>
      <c r="L40" s="343">
        <f t="shared" si="9"/>
        <v>19208000</v>
      </c>
      <c r="M40" s="343">
        <f t="shared" si="9"/>
        <v>9462000</v>
      </c>
      <c r="N40" s="345">
        <f t="shared" si="9"/>
        <v>39481000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73742000</v>
      </c>
      <c r="X40" s="343">
        <f t="shared" si="9"/>
        <v>211428000</v>
      </c>
      <c r="Y40" s="345">
        <f t="shared" si="9"/>
        <v>-137686000</v>
      </c>
      <c r="Z40" s="336">
        <f>+IF(X40&lt;&gt;0,+(Y40/X40)*100,0)</f>
        <v>-65.12193276198045</v>
      </c>
      <c r="AA40" s="350">
        <f>SUM(AA41:AA49)</f>
        <v>422856000</v>
      </c>
    </row>
    <row r="41" spans="1:27" ht="13.5">
      <c r="A41" s="361" t="s">
        <v>247</v>
      </c>
      <c r="B41" s="142"/>
      <c r="C41" s="362">
        <v>365742010</v>
      </c>
      <c r="D41" s="363"/>
      <c r="E41" s="362">
        <v>29900000</v>
      </c>
      <c r="F41" s="364">
        <v>29900000</v>
      </c>
      <c r="G41" s="364">
        <v>307000</v>
      </c>
      <c r="H41" s="362">
        <v>687000</v>
      </c>
      <c r="I41" s="362">
        <v>188000</v>
      </c>
      <c r="J41" s="364">
        <v>1182000</v>
      </c>
      <c r="K41" s="364">
        <v>1099000</v>
      </c>
      <c r="L41" s="362">
        <v>2287000</v>
      </c>
      <c r="M41" s="362">
        <v>587000</v>
      </c>
      <c r="N41" s="364">
        <v>3973000</v>
      </c>
      <c r="O41" s="364"/>
      <c r="P41" s="362"/>
      <c r="Q41" s="362"/>
      <c r="R41" s="364"/>
      <c r="S41" s="364"/>
      <c r="T41" s="362"/>
      <c r="U41" s="362"/>
      <c r="V41" s="364"/>
      <c r="W41" s="364">
        <v>5155000</v>
      </c>
      <c r="X41" s="362">
        <v>14950000</v>
      </c>
      <c r="Y41" s="364">
        <v>-9795000</v>
      </c>
      <c r="Z41" s="365">
        <v>-65.52</v>
      </c>
      <c r="AA41" s="366">
        <v>29900000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4500000</v>
      </c>
      <c r="F42" s="53">
        <f t="shared" si="10"/>
        <v>4500000</v>
      </c>
      <c r="G42" s="53">
        <f t="shared" si="10"/>
        <v>0</v>
      </c>
      <c r="H42" s="54">
        <f t="shared" si="10"/>
        <v>300000</v>
      </c>
      <c r="I42" s="54">
        <f t="shared" si="10"/>
        <v>5215000</v>
      </c>
      <c r="J42" s="53">
        <f t="shared" si="10"/>
        <v>5515000</v>
      </c>
      <c r="K42" s="53">
        <f t="shared" si="10"/>
        <v>-173000</v>
      </c>
      <c r="L42" s="54">
        <f t="shared" si="10"/>
        <v>21000</v>
      </c>
      <c r="M42" s="54">
        <f t="shared" si="10"/>
        <v>265000</v>
      </c>
      <c r="N42" s="53">
        <f t="shared" si="10"/>
        <v>113000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5628000</v>
      </c>
      <c r="X42" s="54">
        <f t="shared" si="10"/>
        <v>2250000</v>
      </c>
      <c r="Y42" s="53">
        <f t="shared" si="10"/>
        <v>3378000</v>
      </c>
      <c r="Z42" s="94">
        <f>+IF(X42&lt;&gt;0,+(Y42/X42)*100,0)</f>
        <v>150.13333333333335</v>
      </c>
      <c r="AA42" s="95">
        <f>+AA62</f>
        <v>4500000</v>
      </c>
    </row>
    <row r="43" spans="1:27" ht="13.5">
      <c r="A43" s="361" t="s">
        <v>249</v>
      </c>
      <c r="B43" s="136"/>
      <c r="C43" s="275">
        <v>9606860</v>
      </c>
      <c r="D43" s="369"/>
      <c r="E43" s="305">
        <v>22446000</v>
      </c>
      <c r="F43" s="370">
        <v>22446000</v>
      </c>
      <c r="G43" s="370">
        <v>499000</v>
      </c>
      <c r="H43" s="305">
        <v>1638000</v>
      </c>
      <c r="I43" s="305">
        <v>1730000</v>
      </c>
      <c r="J43" s="370">
        <v>3867000</v>
      </c>
      <c r="K43" s="370">
        <v>505000</v>
      </c>
      <c r="L43" s="305">
        <v>2326000</v>
      </c>
      <c r="M43" s="305">
        <v>3242000</v>
      </c>
      <c r="N43" s="370">
        <v>6073000</v>
      </c>
      <c r="O43" s="370"/>
      <c r="P43" s="305"/>
      <c r="Q43" s="305"/>
      <c r="R43" s="370"/>
      <c r="S43" s="370"/>
      <c r="T43" s="305"/>
      <c r="U43" s="305"/>
      <c r="V43" s="370"/>
      <c r="W43" s="370">
        <v>9940000</v>
      </c>
      <c r="X43" s="305">
        <v>11223000</v>
      </c>
      <c r="Y43" s="370">
        <v>-1283000</v>
      </c>
      <c r="Z43" s="371">
        <v>-11.43</v>
      </c>
      <c r="AA43" s="303">
        <v>22446000</v>
      </c>
    </row>
    <row r="44" spans="1:27" ht="13.5">
      <c r="A44" s="361" t="s">
        <v>250</v>
      </c>
      <c r="B44" s="136"/>
      <c r="C44" s="60"/>
      <c r="D44" s="368"/>
      <c r="E44" s="54">
        <v>711000</v>
      </c>
      <c r="F44" s="53">
        <v>711000</v>
      </c>
      <c r="G44" s="53">
        <v>72000</v>
      </c>
      <c r="H44" s="54">
        <v>53000</v>
      </c>
      <c r="I44" s="54">
        <v>9000</v>
      </c>
      <c r="J44" s="53">
        <v>134000</v>
      </c>
      <c r="K44" s="53">
        <v>146000</v>
      </c>
      <c r="L44" s="54">
        <v>41000</v>
      </c>
      <c r="M44" s="54">
        <v>41000</v>
      </c>
      <c r="N44" s="53">
        <v>228000</v>
      </c>
      <c r="O44" s="53"/>
      <c r="P44" s="54"/>
      <c r="Q44" s="54"/>
      <c r="R44" s="53"/>
      <c r="S44" s="53"/>
      <c r="T44" s="54"/>
      <c r="U44" s="54"/>
      <c r="V44" s="53"/>
      <c r="W44" s="53">
        <v>362000</v>
      </c>
      <c r="X44" s="54">
        <v>355500</v>
      </c>
      <c r="Y44" s="53">
        <v>6500</v>
      </c>
      <c r="Z44" s="94">
        <v>1.83</v>
      </c>
      <c r="AA44" s="95">
        <v>711000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150000</v>
      </c>
      <c r="D46" s="368"/>
      <c r="E46" s="54">
        <v>4230000</v>
      </c>
      <c r="F46" s="53">
        <v>4230000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2115000</v>
      </c>
      <c r="Y46" s="53">
        <v>-2115000</v>
      </c>
      <c r="Z46" s="94">
        <v>-100</v>
      </c>
      <c r="AA46" s="95">
        <v>4230000</v>
      </c>
    </row>
    <row r="47" spans="1:27" ht="13.5">
      <c r="A47" s="361" t="s">
        <v>253</v>
      </c>
      <c r="B47" s="136"/>
      <c r="C47" s="60">
        <v>45289607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136938000</v>
      </c>
      <c r="F48" s="53">
        <v>136938000</v>
      </c>
      <c r="G48" s="53">
        <v>375000</v>
      </c>
      <c r="H48" s="54">
        <v>1381000</v>
      </c>
      <c r="I48" s="54">
        <v>4427000</v>
      </c>
      <c r="J48" s="53">
        <v>6183000</v>
      </c>
      <c r="K48" s="53">
        <v>2633000</v>
      </c>
      <c r="L48" s="54">
        <v>3102000</v>
      </c>
      <c r="M48" s="54">
        <v>3508000</v>
      </c>
      <c r="N48" s="53">
        <v>9243000</v>
      </c>
      <c r="O48" s="53"/>
      <c r="P48" s="54"/>
      <c r="Q48" s="54"/>
      <c r="R48" s="53"/>
      <c r="S48" s="53"/>
      <c r="T48" s="54"/>
      <c r="U48" s="54"/>
      <c r="V48" s="53"/>
      <c r="W48" s="53">
        <v>15426000</v>
      </c>
      <c r="X48" s="54">
        <v>68469000</v>
      </c>
      <c r="Y48" s="53">
        <v>-53043000</v>
      </c>
      <c r="Z48" s="94">
        <v>-77.47</v>
      </c>
      <c r="AA48" s="95">
        <v>136938000</v>
      </c>
    </row>
    <row r="49" spans="1:27" ht="13.5">
      <c r="A49" s="361" t="s">
        <v>93</v>
      </c>
      <c r="B49" s="136"/>
      <c r="C49" s="54"/>
      <c r="D49" s="368"/>
      <c r="E49" s="54">
        <v>224131000</v>
      </c>
      <c r="F49" s="53">
        <v>224131000</v>
      </c>
      <c r="G49" s="53">
        <v>9298000</v>
      </c>
      <c r="H49" s="54">
        <v>1410000</v>
      </c>
      <c r="I49" s="54">
        <v>6672000</v>
      </c>
      <c r="J49" s="53">
        <v>17380000</v>
      </c>
      <c r="K49" s="53">
        <v>6601000</v>
      </c>
      <c r="L49" s="54">
        <v>11431000</v>
      </c>
      <c r="M49" s="54">
        <v>1819000</v>
      </c>
      <c r="N49" s="53">
        <v>19851000</v>
      </c>
      <c r="O49" s="53"/>
      <c r="P49" s="54"/>
      <c r="Q49" s="54"/>
      <c r="R49" s="53"/>
      <c r="S49" s="53"/>
      <c r="T49" s="54"/>
      <c r="U49" s="54"/>
      <c r="V49" s="53"/>
      <c r="W49" s="53">
        <v>37231000</v>
      </c>
      <c r="X49" s="54">
        <v>112065500</v>
      </c>
      <c r="Y49" s="53">
        <v>-74834500</v>
      </c>
      <c r="Z49" s="94">
        <v>-66.78</v>
      </c>
      <c r="AA49" s="95">
        <v>224131000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31998608</v>
      </c>
      <c r="D57" s="344">
        <f aca="true" t="shared" si="13" ref="D57:AA57">+D58</f>
        <v>0</v>
      </c>
      <c r="E57" s="343">
        <f t="shared" si="13"/>
        <v>4932000</v>
      </c>
      <c r="F57" s="345">
        <f t="shared" si="13"/>
        <v>4932000</v>
      </c>
      <c r="G57" s="345">
        <f t="shared" si="13"/>
        <v>325000</v>
      </c>
      <c r="H57" s="343">
        <f t="shared" si="13"/>
        <v>6000</v>
      </c>
      <c r="I57" s="343">
        <f t="shared" si="13"/>
        <v>-6000</v>
      </c>
      <c r="J57" s="345">
        <f t="shared" si="13"/>
        <v>325000</v>
      </c>
      <c r="K57" s="345">
        <f t="shared" si="13"/>
        <v>12000</v>
      </c>
      <c r="L57" s="343">
        <f t="shared" si="13"/>
        <v>0</v>
      </c>
      <c r="M57" s="343">
        <f t="shared" si="13"/>
        <v>0</v>
      </c>
      <c r="N57" s="345">
        <f t="shared" si="13"/>
        <v>12000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337000</v>
      </c>
      <c r="X57" s="343">
        <f t="shared" si="13"/>
        <v>2466000</v>
      </c>
      <c r="Y57" s="345">
        <f t="shared" si="13"/>
        <v>-2129000</v>
      </c>
      <c r="Z57" s="336">
        <f>+IF(X57&lt;&gt;0,+(Y57/X57)*100,0)</f>
        <v>-86.33414436334145</v>
      </c>
      <c r="AA57" s="350">
        <f t="shared" si="13"/>
        <v>4932000</v>
      </c>
    </row>
    <row r="58" spans="1:27" ht="13.5">
      <c r="A58" s="361" t="s">
        <v>216</v>
      </c>
      <c r="B58" s="136"/>
      <c r="C58" s="60">
        <v>31998608</v>
      </c>
      <c r="D58" s="340"/>
      <c r="E58" s="60">
        <v>4932000</v>
      </c>
      <c r="F58" s="59">
        <v>4932000</v>
      </c>
      <c r="G58" s="59">
        <v>325000</v>
      </c>
      <c r="H58" s="60">
        <v>6000</v>
      </c>
      <c r="I58" s="60">
        <v>-6000</v>
      </c>
      <c r="J58" s="59">
        <v>325000</v>
      </c>
      <c r="K58" s="59">
        <v>12000</v>
      </c>
      <c r="L58" s="60"/>
      <c r="M58" s="60"/>
      <c r="N58" s="59">
        <v>12000</v>
      </c>
      <c r="O58" s="59"/>
      <c r="P58" s="60"/>
      <c r="Q58" s="60"/>
      <c r="R58" s="59"/>
      <c r="S58" s="59"/>
      <c r="T58" s="60"/>
      <c r="U58" s="60"/>
      <c r="V58" s="59"/>
      <c r="W58" s="59">
        <v>337000</v>
      </c>
      <c r="X58" s="60">
        <v>2466000</v>
      </c>
      <c r="Y58" s="59">
        <v>-2129000</v>
      </c>
      <c r="Z58" s="61">
        <v>-86.33</v>
      </c>
      <c r="AA58" s="62">
        <v>4932000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1511076794</v>
      </c>
      <c r="D60" s="346">
        <f t="shared" si="14"/>
        <v>0</v>
      </c>
      <c r="E60" s="219">
        <f t="shared" si="14"/>
        <v>1829573000</v>
      </c>
      <c r="F60" s="264">
        <f t="shared" si="14"/>
        <v>1829573000</v>
      </c>
      <c r="G60" s="264">
        <f t="shared" si="14"/>
        <v>34902000</v>
      </c>
      <c r="H60" s="219">
        <f t="shared" si="14"/>
        <v>40791000</v>
      </c>
      <c r="I60" s="219">
        <f t="shared" si="14"/>
        <v>73429000</v>
      </c>
      <c r="J60" s="264">
        <f t="shared" si="14"/>
        <v>149122000</v>
      </c>
      <c r="K60" s="264">
        <f t="shared" si="14"/>
        <v>102084000</v>
      </c>
      <c r="L60" s="219">
        <f t="shared" si="14"/>
        <v>71685000</v>
      </c>
      <c r="M60" s="219">
        <f t="shared" si="14"/>
        <v>84905000</v>
      </c>
      <c r="N60" s="264">
        <f t="shared" si="14"/>
        <v>258674000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407796000</v>
      </c>
      <c r="X60" s="219">
        <f t="shared" si="14"/>
        <v>914786500</v>
      </c>
      <c r="Y60" s="264">
        <f t="shared" si="14"/>
        <v>-506990500</v>
      </c>
      <c r="Z60" s="337">
        <f>+IF(X60&lt;&gt;0,+(Y60/X60)*100,0)</f>
        <v>-55.421729551102906</v>
      </c>
      <c r="AA60" s="232">
        <f>+AA57+AA54+AA51+AA40+AA37+AA34+AA22+AA5</f>
        <v>1829573000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4500000</v>
      </c>
      <c r="F62" s="349">
        <f t="shared" si="15"/>
        <v>4500000</v>
      </c>
      <c r="G62" s="349">
        <f t="shared" si="15"/>
        <v>0</v>
      </c>
      <c r="H62" s="347">
        <f t="shared" si="15"/>
        <v>300000</v>
      </c>
      <c r="I62" s="347">
        <f t="shared" si="15"/>
        <v>5215000</v>
      </c>
      <c r="J62" s="349">
        <f t="shared" si="15"/>
        <v>5515000</v>
      </c>
      <c r="K62" s="349">
        <f t="shared" si="15"/>
        <v>-173000</v>
      </c>
      <c r="L62" s="347">
        <f t="shared" si="15"/>
        <v>21000</v>
      </c>
      <c r="M62" s="347">
        <f t="shared" si="15"/>
        <v>265000</v>
      </c>
      <c r="N62" s="349">
        <f t="shared" si="15"/>
        <v>113000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5628000</v>
      </c>
      <c r="X62" s="347">
        <f t="shared" si="15"/>
        <v>2250000</v>
      </c>
      <c r="Y62" s="349">
        <f t="shared" si="15"/>
        <v>3378000</v>
      </c>
      <c r="Z62" s="338">
        <f>+IF(X62&lt;&gt;0,+(Y62/X62)*100,0)</f>
        <v>150.13333333333335</v>
      </c>
      <c r="AA62" s="351">
        <f>SUM(AA63:AA66)</f>
        <v>4500000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4500000</v>
      </c>
      <c r="F65" s="105">
        <v>4500000</v>
      </c>
      <c r="G65" s="99"/>
      <c r="H65" s="106">
        <v>300000</v>
      </c>
      <c r="I65" s="106">
        <v>5215000</v>
      </c>
      <c r="J65" s="105">
        <v>5515000</v>
      </c>
      <c r="K65" s="99">
        <v>-173000</v>
      </c>
      <c r="L65" s="106">
        <v>21000</v>
      </c>
      <c r="M65" s="106">
        <v>265000</v>
      </c>
      <c r="N65" s="105">
        <v>113000</v>
      </c>
      <c r="O65" s="99"/>
      <c r="P65" s="106"/>
      <c r="Q65" s="106"/>
      <c r="R65" s="105"/>
      <c r="S65" s="99"/>
      <c r="T65" s="106"/>
      <c r="U65" s="106"/>
      <c r="V65" s="105"/>
      <c r="W65" s="99">
        <v>5628000</v>
      </c>
      <c r="X65" s="106">
        <v>2250000</v>
      </c>
      <c r="Y65" s="105">
        <v>3378000</v>
      </c>
      <c r="Z65" s="101">
        <v>150.13</v>
      </c>
      <c r="AA65" s="108">
        <v>4500000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2014-02-06T07:10:09Z</dcterms:created>
  <dcterms:modified xsi:type="dcterms:W3CDTF">2014-02-06T07:10:13Z</dcterms:modified>
  <cp:category/>
  <cp:version/>
  <cp:contentType/>
  <cp:contentStatus/>
</cp:coreProperties>
</file>