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<sst xmlns="http://schemas.openxmlformats.org/spreadsheetml/2006/main" count="855" uniqueCount="302">
  <si>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City Of Johannesburg(JHB)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</si>
  <si>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</si>
  <si>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</si>
  <si>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</si>
  <si>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</si>
  <si>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</si>
  <si>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</si>
  <si>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</si>
  <si>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</si>
  <si>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</si>
  <si>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</si>
  <si>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</si>
  <si>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</si>
  <si>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</si>
  <si>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</si>
  <si>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</si>
  <si>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</si>
  <si>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</si>
  <si>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</si>
  <si>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</si>
  <si>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</si>
  <si>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</si>
  <si>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</si>
  <si>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</si>
  <si>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</si>
  <si>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</si>
  <si>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</si>
  <si>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</si>
  <si>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</si>
  <si>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</si>
  <si>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</si>
  <si>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</si>
  <si>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</si>
  <si>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</si>
  <si>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</si>
  <si>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</si>
  <si>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</si>
  <si>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</si>
  <si>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</si>
  <si>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</si>
  <si>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</si>
  <si>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</si>
  <si>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</si>
  <si>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</si>
  <si>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</si>
  <si>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</si>
  <si>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</si>
  <si>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</si>
  <si>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</si>
  <si>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</si>
  <si>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</si>
  <si>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</si>
  <si>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</si>
  <si>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</si>
  <si>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</si>
  <si>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</si>
  <si>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</si>
  <si>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</si>
  <si>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</si>
  <si>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</si>
  <si>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</si>
  <si>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</si>
  <si>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</si>
  <si>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</si>
  <si>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</si>
  <si>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</si>
  <si>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</si>
  <si>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</si>
  <si>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</si>
  <si>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</si>
  <si>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</si>
  <si>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</si>
  <si>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</si>
  <si>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</si>
  <si>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</si>
  <si>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</si>
  <si>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</si>
  <si>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</si>
  <si>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</si>
  <si>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</si>
  <si>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</si>
  <si>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</si>
  <si>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</si>
  <si>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</si>
  <si>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</si>
  <si>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</si>
  <si>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</si>
  <si>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</si>
  <si>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</si>
  <si>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</si>
  <si>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</si>
  <si>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</si>
  <si>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</si>
  <si>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</si>
  <si>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</si>
  <si>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</si>
  <si>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</si>
  <si>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</si>
  <si>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</si>
  <si>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</si>
  <si>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Johannesburg(JHB)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</si>
  <si>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</si>
  <si>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</si>
  <si>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</si>
  <si>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</si>
  <si>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</si>
  <si>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</si>
  <si>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</si>
  <si>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</si>
  <si>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</si>
  <si>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</si>
  <si>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</si>
  <si>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</si>
  <si>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</si>
  <si>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</si>
  <si>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</si>
  <si>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</si>
  <si>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</si>
  <si>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</si>
  <si>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</si>
  <si>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</si>
  <si>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</si>
  <si>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</si>
  <si>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</si>
  <si>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</si>
  <si>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</si>
  <si>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</si>
  <si>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</si>
  <si>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</si>
  <si>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Johannesburg(JHB)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</si>
  <si>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</si>
  <si>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</si>
  <si>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</si>
  <si>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</si>
  <si>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</si>
  <si>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</si>
  <si>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</si>
  <si>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</si>
  <si>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</si>
  <si>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</si>
  <si>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Johannesburg(JHB)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</si>
  <si>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</si>
  <si>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</si>
  <si>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</si>
  <si>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</si>
  <si>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</si>
  <si>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</si>
  <si>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</si>
  <si>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</si>
  <si>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</si>
  <si>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</si>
  <si>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</si>
  <si>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</si>
  <si>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</si>
  <si>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</si>
  <si>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</si>
  <si>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</si>
  <si>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</si>
  <si>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</si>
  <si>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</si>
  <si>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</si>
  <si>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</si>
  <si>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</si>
  <si>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</si>
  <si>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</si>
  <si>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</si>
  <si>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</si>
  <si>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</si>
  <si>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</si>
  <si>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</si>
  <si>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</si>
  <si>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</si>
  <si>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</si>
  <si>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</si>
  <si>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Johannesburg(JHB)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</si>
  <si>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</si>
  <si>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</si>
  <si>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</si>
  <si>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</si>
  <si>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</si>
  <si>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</si>
  <si>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</si>
  <si>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</si>
  <si>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</si>
  <si>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</si>
  <si>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</si>
  <si>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</si>
  <si>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</si>
  <si>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</si>
  <si>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</si>
  <si>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</si>
  <si>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</si>
  <si>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</si>
  <si>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</si>
  <si>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</si>
  <si>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</si>
  <si>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</si>
  <si>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</si>
  <si>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</si>
  <si>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</si>
  <si>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</si>
  <si>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Johannesburg(JHB)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</si>
  <si>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</si>
  <si>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</si>
  <si>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</si>
  <si>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</si>
  <si>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</si>
  <si>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</si>
  <si>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</si>
  <si>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</si>
  <si>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</si>
  <si>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</si>
  <si>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</si>
  <si>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</si>
  <si>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</si>
  <si>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</si>
  <si>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</si>
  <si>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</si>
  <si>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</si>
  <si>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</si>
  <si>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</si>
  <si>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</si>
  <si>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</si>
  <si>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</si>
  <si>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</si>
  <si>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</si>
  <si>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Johannesburg(JHB)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</si>
  <si>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</si>
  <si>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</si>
  <si>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</si>
  <si>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</si>
  <si>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</si>
  <si>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</si>
  <si>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</si>
  <si>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</si>
  <si>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</si>
  <si>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</si>
  <si>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</si>
  <si>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</si>
  <si>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</si>
  <si>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</si>
  <si>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</si>
  <si>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</si>
  <si>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</si>
  <si>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</si>
  <si>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</si>
  <si>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</si>
  <si>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</si>
  <si>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</si>
  <si>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</si>
  <si>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</si>
  <si>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</si>
  <si>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</si>
  <si>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</si>
  <si>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</si>
  <si>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</si>
  <si>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</si>
  <si>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</si>
  <si>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</si>
  <si>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</si>
  <si>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</si>
  <si>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</si>
  <si>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Johannesburg(JHB)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</si>
  <si>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</si>
  <si>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</si>
  <si>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Gauteng: City Of Johannesburg(JHB)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</si>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</sst>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6034946000</v>
      </c>
      <c r="C5" s="19">
        <v>0</v>
      </c>
      <c r="D5" s="59">
        <v>6486614000</v>
      </c>
      <c r="E5" s="60">
        <v>6486614000</v>
      </c>
      <c r="F5" s="60">
        <v>282537979</v>
      </c>
      <c r="G5" s="60">
        <v>356570629</v>
      </c>
      <c r="H5" s="60">
        <v>1214395891</v>
      </c>
      <c r="I5" s="60">
        <v>1853504499</v>
      </c>
      <c r="J5" s="60">
        <v>648146099</v>
      </c>
      <c r="K5" s="60">
        <v>677477746</v>
      </c>
      <c r="L5" s="60">
        <v>710867868</v>
      </c>
      <c r="M5" s="60">
        <v>2036491713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3889996212</v>
      </c>
      <c r="W5" s="60">
        <v>3243307000</v>
      </c>
      <c r="X5" s="60">
        <v>646689212</v>
      </c>
      <c r="Y5" s="61">
        <v>19.94</v>
      </c>
      <c r="Z5" s="62">
        <v>6486614000</v>
      </c>
    </row>
    <row r="6" spans="1:26" ht="13.5">
      <c r="A6" s="58" t="s">
        <v>32</v>
      </c>
      <c r="B6" s="19">
        <v>19220098000</v>
      </c>
      <c r="C6" s="19">
        <v>0</v>
      </c>
      <c r="D6" s="59">
        <v>21433468400</v>
      </c>
      <c r="E6" s="60">
        <v>21433468400</v>
      </c>
      <c r="F6" s="60">
        <v>1500913478</v>
      </c>
      <c r="G6" s="60">
        <v>1742703979</v>
      </c>
      <c r="H6" s="60">
        <v>1752017418</v>
      </c>
      <c r="I6" s="60">
        <v>4995634875</v>
      </c>
      <c r="J6" s="60">
        <v>1712299872</v>
      </c>
      <c r="K6" s="60">
        <v>1585583442</v>
      </c>
      <c r="L6" s="60">
        <v>1670369751</v>
      </c>
      <c r="M6" s="60">
        <v>4968253065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9963887940</v>
      </c>
      <c r="W6" s="60">
        <v>10716734200</v>
      </c>
      <c r="X6" s="60">
        <v>-752846260</v>
      </c>
      <c r="Y6" s="61">
        <v>-7.02</v>
      </c>
      <c r="Z6" s="62">
        <v>21433468400</v>
      </c>
    </row>
    <row r="7" spans="1:26" ht="13.5">
      <c r="A7" s="58" t="s">
        <v>33</v>
      </c>
      <c r="B7" s="19">
        <v>533600000</v>
      </c>
      <c r="C7" s="19">
        <v>0</v>
      </c>
      <c r="D7" s="59">
        <v>306055000</v>
      </c>
      <c r="E7" s="60">
        <v>306055000</v>
      </c>
      <c r="F7" s="60">
        <v>20656787</v>
      </c>
      <c r="G7" s="60">
        <v>8261636</v>
      </c>
      <c r="H7" s="60">
        <v>33452756</v>
      </c>
      <c r="I7" s="60">
        <v>62371179</v>
      </c>
      <c r="J7" s="60">
        <v>18371048</v>
      </c>
      <c r="K7" s="60">
        <v>18708705</v>
      </c>
      <c r="L7" s="60">
        <v>14787823</v>
      </c>
      <c r="M7" s="60">
        <v>51867576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114238755</v>
      </c>
      <c r="W7" s="60">
        <v>153027500</v>
      </c>
      <c r="X7" s="60">
        <v>-38788745</v>
      </c>
      <c r="Y7" s="61">
        <v>-25.35</v>
      </c>
      <c r="Z7" s="62">
        <v>306055000</v>
      </c>
    </row>
    <row r="8" spans="1:26" ht="13.5">
      <c r="A8" s="58" t="s">
        <v>34</v>
      </c>
      <c r="B8" s="19">
        <v>4677371000</v>
      </c>
      <c r="C8" s="19">
        <v>0</v>
      </c>
      <c r="D8" s="59">
        <v>5146290000</v>
      </c>
      <c r="E8" s="60">
        <v>5146290000</v>
      </c>
      <c r="F8" s="60">
        <v>224853675</v>
      </c>
      <c r="G8" s="60">
        <v>631080242</v>
      </c>
      <c r="H8" s="60">
        <v>387116204</v>
      </c>
      <c r="I8" s="60">
        <v>1243050121</v>
      </c>
      <c r="J8" s="60">
        <v>386167124</v>
      </c>
      <c r="K8" s="60">
        <v>394397004</v>
      </c>
      <c r="L8" s="60">
        <v>406066480</v>
      </c>
      <c r="M8" s="60">
        <v>1186630608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2429680729</v>
      </c>
      <c r="W8" s="60">
        <v>2573145000</v>
      </c>
      <c r="X8" s="60">
        <v>-143464271</v>
      </c>
      <c r="Y8" s="61">
        <v>-5.58</v>
      </c>
      <c r="Z8" s="62">
        <v>5146290000</v>
      </c>
    </row>
    <row r="9" spans="1:26" ht="13.5">
      <c r="A9" s="58" t="s">
        <v>35</v>
      </c>
      <c r="B9" s="19">
        <v>2377247000</v>
      </c>
      <c r="C9" s="19">
        <v>0</v>
      </c>
      <c r="D9" s="59">
        <v>3397616600</v>
      </c>
      <c r="E9" s="60">
        <v>3397616600</v>
      </c>
      <c r="F9" s="60">
        <v>193344658</v>
      </c>
      <c r="G9" s="60">
        <v>240212552</v>
      </c>
      <c r="H9" s="60">
        <v>196750126</v>
      </c>
      <c r="I9" s="60">
        <v>630307336</v>
      </c>
      <c r="J9" s="60">
        <v>265172341</v>
      </c>
      <c r="K9" s="60">
        <v>227560088</v>
      </c>
      <c r="L9" s="60">
        <v>283148133</v>
      </c>
      <c r="M9" s="60">
        <v>775880562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1406187898</v>
      </c>
      <c r="W9" s="60">
        <v>1698808300</v>
      </c>
      <c r="X9" s="60">
        <v>-292620402</v>
      </c>
      <c r="Y9" s="61">
        <v>-17.23</v>
      </c>
      <c r="Z9" s="62">
        <v>3397616600</v>
      </c>
    </row>
    <row r="10" spans="1:26" ht="25.5">
      <c r="A10" s="63" t="s">
        <v>277</v>
      </c>
      <c r="B10" s="64">
        <f>SUM(B5:B9)</f>
        <v>32843262000</v>
      </c>
      <c r="C10" s="64">
        <f>SUM(C5:C9)</f>
        <v>0</v>
      </c>
      <c r="D10" s="65">
        <f aca="true" t="shared" si="0" ref="D10:Z10">SUM(D5:D9)</f>
        <v>36770044000</v>
      </c>
      <c r="E10" s="66">
        <f t="shared" si="0"/>
        <v>36770044000</v>
      </c>
      <c r="F10" s="66">
        <f t="shared" si="0"/>
        <v>2222306577</v>
      </c>
      <c r="G10" s="66">
        <f t="shared" si="0"/>
        <v>2978829038</v>
      </c>
      <c r="H10" s="66">
        <f t="shared" si="0"/>
        <v>3583732395</v>
      </c>
      <c r="I10" s="66">
        <f t="shared" si="0"/>
        <v>8784868010</v>
      </c>
      <c r="J10" s="66">
        <f t="shared" si="0"/>
        <v>3030156484</v>
      </c>
      <c r="K10" s="66">
        <f t="shared" si="0"/>
        <v>2903726985</v>
      </c>
      <c r="L10" s="66">
        <f t="shared" si="0"/>
        <v>3085240055</v>
      </c>
      <c r="M10" s="66">
        <f t="shared" si="0"/>
        <v>9019123524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17803991534</v>
      </c>
      <c r="W10" s="66">
        <f t="shared" si="0"/>
        <v>18385022000</v>
      </c>
      <c r="X10" s="66">
        <f t="shared" si="0"/>
        <v>-581030466</v>
      </c>
      <c r="Y10" s="67">
        <f>+IF(W10&lt;&gt;0,(X10/W10)*100,0)</f>
        <v>-3.160346862788633</v>
      </c>
      <c r="Z10" s="68">
        <f t="shared" si="0"/>
        <v>36770044000</v>
      </c>
    </row>
    <row r="11" spans="1:26" ht="13.5">
      <c r="A11" s="58" t="s">
        <v>37</v>
      </c>
      <c r="B11" s="19">
        <v>7450682000</v>
      </c>
      <c r="C11" s="19">
        <v>0</v>
      </c>
      <c r="D11" s="59">
        <v>8155691063</v>
      </c>
      <c r="E11" s="60">
        <v>8155691063</v>
      </c>
      <c r="F11" s="60">
        <v>629476935</v>
      </c>
      <c r="G11" s="60">
        <v>645836229</v>
      </c>
      <c r="H11" s="60">
        <v>669506889</v>
      </c>
      <c r="I11" s="60">
        <v>1944820053</v>
      </c>
      <c r="J11" s="60">
        <v>641288193</v>
      </c>
      <c r="K11" s="60">
        <v>882683757</v>
      </c>
      <c r="L11" s="60">
        <v>717851769</v>
      </c>
      <c r="M11" s="60">
        <v>2241823719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4186643772</v>
      </c>
      <c r="W11" s="60">
        <v>4077845532</v>
      </c>
      <c r="X11" s="60">
        <v>108798240</v>
      </c>
      <c r="Y11" s="61">
        <v>2.67</v>
      </c>
      <c r="Z11" s="62">
        <v>8155691063</v>
      </c>
    </row>
    <row r="12" spans="1:26" ht="13.5">
      <c r="A12" s="58" t="s">
        <v>38</v>
      </c>
      <c r="B12" s="19">
        <v>110411000</v>
      </c>
      <c r="C12" s="19">
        <v>0</v>
      </c>
      <c r="D12" s="59">
        <v>124154000</v>
      </c>
      <c r="E12" s="60">
        <v>124154000</v>
      </c>
      <c r="F12" s="60">
        <v>10430080</v>
      </c>
      <c r="G12" s="60">
        <v>9378866</v>
      </c>
      <c r="H12" s="60">
        <v>9418369</v>
      </c>
      <c r="I12" s="60">
        <v>29227315</v>
      </c>
      <c r="J12" s="60">
        <v>9411053</v>
      </c>
      <c r="K12" s="60">
        <v>9411054</v>
      </c>
      <c r="L12" s="60">
        <v>9413933</v>
      </c>
      <c r="M12" s="60">
        <v>28236040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57463355</v>
      </c>
      <c r="W12" s="60">
        <v>62077000</v>
      </c>
      <c r="X12" s="60">
        <v>-4613645</v>
      </c>
      <c r="Y12" s="61">
        <v>-7.43</v>
      </c>
      <c r="Z12" s="62">
        <v>124154000</v>
      </c>
    </row>
    <row r="13" spans="1:26" ht="13.5">
      <c r="A13" s="58" t="s">
        <v>278</v>
      </c>
      <c r="B13" s="19">
        <v>1997802000</v>
      </c>
      <c r="C13" s="19">
        <v>0</v>
      </c>
      <c r="D13" s="59">
        <v>2345442990</v>
      </c>
      <c r="E13" s="60">
        <v>2345442990</v>
      </c>
      <c r="F13" s="60">
        <v>132948470</v>
      </c>
      <c r="G13" s="60">
        <v>132721725</v>
      </c>
      <c r="H13" s="60">
        <v>143137124</v>
      </c>
      <c r="I13" s="60">
        <v>408807319</v>
      </c>
      <c r="J13" s="60">
        <v>135170287</v>
      </c>
      <c r="K13" s="60">
        <v>136874967</v>
      </c>
      <c r="L13" s="60">
        <v>143054264</v>
      </c>
      <c r="M13" s="60">
        <v>415099518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823906837</v>
      </c>
      <c r="W13" s="60">
        <v>1172721495</v>
      </c>
      <c r="X13" s="60">
        <v>-348814658</v>
      </c>
      <c r="Y13" s="61">
        <v>-29.74</v>
      </c>
      <c r="Z13" s="62">
        <v>2345442990</v>
      </c>
    </row>
    <row r="14" spans="1:26" ht="13.5">
      <c r="A14" s="58" t="s">
        <v>40</v>
      </c>
      <c r="B14" s="19">
        <v>1477487000</v>
      </c>
      <c r="C14" s="19">
        <v>0</v>
      </c>
      <c r="D14" s="59">
        <v>1403071000</v>
      </c>
      <c r="E14" s="60">
        <v>1403071000</v>
      </c>
      <c r="F14" s="60">
        <v>117257774</v>
      </c>
      <c r="G14" s="60">
        <v>-11381798</v>
      </c>
      <c r="H14" s="60">
        <v>208024492</v>
      </c>
      <c r="I14" s="60">
        <v>313900468</v>
      </c>
      <c r="J14" s="60">
        <v>98897611</v>
      </c>
      <c r="K14" s="60">
        <v>119275675</v>
      </c>
      <c r="L14" s="60">
        <v>172490221</v>
      </c>
      <c r="M14" s="60">
        <v>390663507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704563975</v>
      </c>
      <c r="W14" s="60">
        <v>701535500</v>
      </c>
      <c r="X14" s="60">
        <v>3028475</v>
      </c>
      <c r="Y14" s="61">
        <v>0.43</v>
      </c>
      <c r="Z14" s="62">
        <v>1403071000</v>
      </c>
    </row>
    <row r="15" spans="1:26" ht="13.5">
      <c r="A15" s="58" t="s">
        <v>41</v>
      </c>
      <c r="B15" s="19">
        <v>11113587000</v>
      </c>
      <c r="C15" s="19">
        <v>0</v>
      </c>
      <c r="D15" s="59">
        <v>12315394000</v>
      </c>
      <c r="E15" s="60">
        <v>12315394000</v>
      </c>
      <c r="F15" s="60">
        <v>1397511681</v>
      </c>
      <c r="G15" s="60">
        <v>1406915635</v>
      </c>
      <c r="H15" s="60">
        <v>959342744</v>
      </c>
      <c r="I15" s="60">
        <v>3763770060</v>
      </c>
      <c r="J15" s="60">
        <v>857971275</v>
      </c>
      <c r="K15" s="60">
        <v>850091202</v>
      </c>
      <c r="L15" s="60">
        <v>788556819</v>
      </c>
      <c r="M15" s="60">
        <v>2496619296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6260389356</v>
      </c>
      <c r="W15" s="60">
        <v>6157697000</v>
      </c>
      <c r="X15" s="60">
        <v>102692356</v>
      </c>
      <c r="Y15" s="61">
        <v>1.67</v>
      </c>
      <c r="Z15" s="62">
        <v>12315394000</v>
      </c>
    </row>
    <row r="16" spans="1:26" ht="13.5">
      <c r="A16" s="69" t="s">
        <v>42</v>
      </c>
      <c r="B16" s="19">
        <v>153955000</v>
      </c>
      <c r="C16" s="19">
        <v>0</v>
      </c>
      <c r="D16" s="59">
        <v>175397000</v>
      </c>
      <c r="E16" s="60">
        <v>175397000</v>
      </c>
      <c r="F16" s="60">
        <v>-488486</v>
      </c>
      <c r="G16" s="60">
        <v>7904407</v>
      </c>
      <c r="H16" s="60">
        <v>6801125</v>
      </c>
      <c r="I16" s="60">
        <v>14217046</v>
      </c>
      <c r="J16" s="60">
        <v>7289734</v>
      </c>
      <c r="K16" s="60">
        <v>17625286</v>
      </c>
      <c r="L16" s="60">
        <v>23839751</v>
      </c>
      <c r="M16" s="60">
        <v>48754771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62971817</v>
      </c>
      <c r="W16" s="60">
        <v>87698500</v>
      </c>
      <c r="X16" s="60">
        <v>-24726683</v>
      </c>
      <c r="Y16" s="61">
        <v>-28.2</v>
      </c>
      <c r="Z16" s="62">
        <v>175397000</v>
      </c>
    </row>
    <row r="17" spans="1:26" ht="13.5">
      <c r="A17" s="58" t="s">
        <v>43</v>
      </c>
      <c r="B17" s="19">
        <v>9171656000</v>
      </c>
      <c r="C17" s="19">
        <v>0</v>
      </c>
      <c r="D17" s="59">
        <v>9441778769</v>
      </c>
      <c r="E17" s="60">
        <v>9441778769</v>
      </c>
      <c r="F17" s="60">
        <v>264913449</v>
      </c>
      <c r="G17" s="60">
        <v>697850442</v>
      </c>
      <c r="H17" s="60">
        <v>989163215</v>
      </c>
      <c r="I17" s="60">
        <v>1951927106</v>
      </c>
      <c r="J17" s="60">
        <v>999250778</v>
      </c>
      <c r="K17" s="60">
        <v>797565265</v>
      </c>
      <c r="L17" s="60">
        <v>1327631421</v>
      </c>
      <c r="M17" s="60">
        <v>3124447464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5076374570</v>
      </c>
      <c r="W17" s="60">
        <v>4720889385</v>
      </c>
      <c r="X17" s="60">
        <v>355485185</v>
      </c>
      <c r="Y17" s="61">
        <v>7.53</v>
      </c>
      <c r="Z17" s="62">
        <v>9441778769</v>
      </c>
    </row>
    <row r="18" spans="1:26" ht="13.5">
      <c r="A18" s="70" t="s">
        <v>44</v>
      </c>
      <c r="B18" s="71">
        <f>SUM(B11:B17)</f>
        <v>31475580000</v>
      </c>
      <c r="C18" s="71">
        <f>SUM(C11:C17)</f>
        <v>0</v>
      </c>
      <c r="D18" s="72">
        <f aca="true" t="shared" si="1" ref="D18:Z18">SUM(D11:D17)</f>
        <v>33960928822</v>
      </c>
      <c r="E18" s="73">
        <f t="shared" si="1"/>
        <v>33960928822</v>
      </c>
      <c r="F18" s="73">
        <f t="shared" si="1"/>
        <v>2552049903</v>
      </c>
      <c r="G18" s="73">
        <f t="shared" si="1"/>
        <v>2889225506</v>
      </c>
      <c r="H18" s="73">
        <f t="shared" si="1"/>
        <v>2985393958</v>
      </c>
      <c r="I18" s="73">
        <f t="shared" si="1"/>
        <v>8426669367</v>
      </c>
      <c r="J18" s="73">
        <f t="shared" si="1"/>
        <v>2749278931</v>
      </c>
      <c r="K18" s="73">
        <f t="shared" si="1"/>
        <v>2813527206</v>
      </c>
      <c r="L18" s="73">
        <f t="shared" si="1"/>
        <v>3182838178</v>
      </c>
      <c r="M18" s="73">
        <f t="shared" si="1"/>
        <v>8745644315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17172313682</v>
      </c>
      <c r="W18" s="73">
        <f t="shared" si="1"/>
        <v>16980464412</v>
      </c>
      <c r="X18" s="73">
        <f t="shared" si="1"/>
        <v>191849270</v>
      </c>
      <c r="Y18" s="67">
        <f>+IF(W18&lt;&gt;0,(X18/W18)*100,0)</f>
        <v>1.1298234567979257</v>
      </c>
      <c r="Z18" s="74">
        <f t="shared" si="1"/>
        <v>33960928822</v>
      </c>
    </row>
    <row r="19" spans="1:26" ht="13.5">
      <c r="A19" s="70" t="s">
        <v>45</v>
      </c>
      <c r="B19" s="75">
        <f>+B10-B18</f>
        <v>1367682000</v>
      </c>
      <c r="C19" s="75">
        <f>+C10-C18</f>
        <v>0</v>
      </c>
      <c r="D19" s="76">
        <f aca="true" t="shared" si="2" ref="D19:Z19">+D10-D18</f>
        <v>2809115178</v>
      </c>
      <c r="E19" s="77">
        <f t="shared" si="2"/>
        <v>2809115178</v>
      </c>
      <c r="F19" s="77">
        <f t="shared" si="2"/>
        <v>-329743326</v>
      </c>
      <c r="G19" s="77">
        <f t="shared" si="2"/>
        <v>89603532</v>
      </c>
      <c r="H19" s="77">
        <f t="shared" si="2"/>
        <v>598338437</v>
      </c>
      <c r="I19" s="77">
        <f t="shared" si="2"/>
        <v>358198643</v>
      </c>
      <c r="J19" s="77">
        <f t="shared" si="2"/>
        <v>280877553</v>
      </c>
      <c r="K19" s="77">
        <f t="shared" si="2"/>
        <v>90199779</v>
      </c>
      <c r="L19" s="77">
        <f t="shared" si="2"/>
        <v>-97598123</v>
      </c>
      <c r="M19" s="77">
        <f t="shared" si="2"/>
        <v>273479209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631677852</v>
      </c>
      <c r="W19" s="77">
        <f>IF(E10=E18,0,W10-W18)</f>
        <v>1404557588</v>
      </c>
      <c r="X19" s="77">
        <f t="shared" si="2"/>
        <v>-772879736</v>
      </c>
      <c r="Y19" s="78">
        <f>+IF(W19&lt;&gt;0,(X19/W19)*100,0)</f>
        <v>-55.02656086181067</v>
      </c>
      <c r="Z19" s="79">
        <f t="shared" si="2"/>
        <v>2809115178</v>
      </c>
    </row>
    <row r="20" spans="1:26" ht="13.5">
      <c r="A20" s="58" t="s">
        <v>46</v>
      </c>
      <c r="B20" s="19">
        <v>2146506000</v>
      </c>
      <c r="C20" s="19">
        <v>0</v>
      </c>
      <c r="D20" s="59">
        <v>2524743000</v>
      </c>
      <c r="E20" s="60">
        <v>2524743000</v>
      </c>
      <c r="F20" s="60">
        <v>53958000</v>
      </c>
      <c r="G20" s="60">
        <v>22803993</v>
      </c>
      <c r="H20" s="60">
        <v>91004991</v>
      </c>
      <c r="I20" s="60">
        <v>167766984</v>
      </c>
      <c r="J20" s="60">
        <v>237701909</v>
      </c>
      <c r="K20" s="60">
        <v>93386936</v>
      </c>
      <c r="L20" s="60">
        <v>138456543</v>
      </c>
      <c r="M20" s="60">
        <v>469545388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637312372</v>
      </c>
      <c r="W20" s="60">
        <v>1262371500</v>
      </c>
      <c r="X20" s="60">
        <v>-625059128</v>
      </c>
      <c r="Y20" s="61">
        <v>-49.51</v>
      </c>
      <c r="Z20" s="62">
        <v>2524743000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3514188000</v>
      </c>
      <c r="C22" s="86">
        <f>SUM(C19:C21)</f>
        <v>0</v>
      </c>
      <c r="D22" s="87">
        <f aca="true" t="shared" si="3" ref="D22:Z22">SUM(D19:D21)</f>
        <v>5333858178</v>
      </c>
      <c r="E22" s="88">
        <f t="shared" si="3"/>
        <v>5333858178</v>
      </c>
      <c r="F22" s="88">
        <f t="shared" si="3"/>
        <v>-275785326</v>
      </c>
      <c r="G22" s="88">
        <f t="shared" si="3"/>
        <v>112407525</v>
      </c>
      <c r="H22" s="88">
        <f t="shared" si="3"/>
        <v>689343428</v>
      </c>
      <c r="I22" s="88">
        <f t="shared" si="3"/>
        <v>525965627</v>
      </c>
      <c r="J22" s="88">
        <f t="shared" si="3"/>
        <v>518579462</v>
      </c>
      <c r="K22" s="88">
        <f t="shared" si="3"/>
        <v>183586715</v>
      </c>
      <c r="L22" s="88">
        <f t="shared" si="3"/>
        <v>40858420</v>
      </c>
      <c r="M22" s="88">
        <f t="shared" si="3"/>
        <v>743024597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1268990224</v>
      </c>
      <c r="W22" s="88">
        <f t="shared" si="3"/>
        <v>2666929088</v>
      </c>
      <c r="X22" s="88">
        <f t="shared" si="3"/>
        <v>-1397938864</v>
      </c>
      <c r="Y22" s="89">
        <f>+IF(W22&lt;&gt;0,(X22/W22)*100,0)</f>
        <v>-52.417549093828775</v>
      </c>
      <c r="Z22" s="90">
        <f t="shared" si="3"/>
        <v>5333858178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3514188000</v>
      </c>
      <c r="C24" s="75">
        <f>SUM(C22:C23)</f>
        <v>0</v>
      </c>
      <c r="D24" s="76">
        <f aca="true" t="shared" si="4" ref="D24:Z24">SUM(D22:D23)</f>
        <v>5333858178</v>
      </c>
      <c r="E24" s="77">
        <f t="shared" si="4"/>
        <v>5333858178</v>
      </c>
      <c r="F24" s="77">
        <f t="shared" si="4"/>
        <v>-275785326</v>
      </c>
      <c r="G24" s="77">
        <f t="shared" si="4"/>
        <v>112407525</v>
      </c>
      <c r="H24" s="77">
        <f t="shared" si="4"/>
        <v>689343428</v>
      </c>
      <c r="I24" s="77">
        <f t="shared" si="4"/>
        <v>525965627</v>
      </c>
      <c r="J24" s="77">
        <f t="shared" si="4"/>
        <v>518579462</v>
      </c>
      <c r="K24" s="77">
        <f t="shared" si="4"/>
        <v>183586715</v>
      </c>
      <c r="L24" s="77">
        <f t="shared" si="4"/>
        <v>40858420</v>
      </c>
      <c r="M24" s="77">
        <f t="shared" si="4"/>
        <v>743024597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1268990224</v>
      </c>
      <c r="W24" s="77">
        <f t="shared" si="4"/>
        <v>2666929088</v>
      </c>
      <c r="X24" s="77">
        <f t="shared" si="4"/>
        <v>-1397938864</v>
      </c>
      <c r="Y24" s="78">
        <f>+IF(W24&lt;&gt;0,(X24/W24)*100,0)</f>
        <v>-52.417549093828775</v>
      </c>
      <c r="Z24" s="79">
        <f t="shared" si="4"/>
        <v>5333858178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4226183000</v>
      </c>
      <c r="C27" s="22">
        <v>0</v>
      </c>
      <c r="D27" s="99">
        <v>7595073000</v>
      </c>
      <c r="E27" s="100">
        <v>7595073000</v>
      </c>
      <c r="F27" s="100">
        <v>65249000</v>
      </c>
      <c r="G27" s="100">
        <v>181740000</v>
      </c>
      <c r="H27" s="100">
        <v>273906000</v>
      </c>
      <c r="I27" s="100">
        <v>520895000</v>
      </c>
      <c r="J27" s="100">
        <v>278332000</v>
      </c>
      <c r="K27" s="100">
        <v>311821000</v>
      </c>
      <c r="L27" s="100">
        <v>350653000</v>
      </c>
      <c r="M27" s="100">
        <v>940806000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1461701000</v>
      </c>
      <c r="W27" s="100">
        <v>3797536500</v>
      </c>
      <c r="X27" s="100">
        <v>-2335835500</v>
      </c>
      <c r="Y27" s="101">
        <v>-61.51</v>
      </c>
      <c r="Z27" s="102">
        <v>7595073000</v>
      </c>
    </row>
    <row r="28" spans="1:26" ht="13.5">
      <c r="A28" s="103" t="s">
        <v>46</v>
      </c>
      <c r="B28" s="19">
        <v>2352709000</v>
      </c>
      <c r="C28" s="19">
        <v>0</v>
      </c>
      <c r="D28" s="59">
        <v>2524743000</v>
      </c>
      <c r="E28" s="60">
        <v>2524743000</v>
      </c>
      <c r="F28" s="60">
        <v>53928000</v>
      </c>
      <c r="G28" s="60">
        <v>41579000</v>
      </c>
      <c r="H28" s="60">
        <v>69741000</v>
      </c>
      <c r="I28" s="60">
        <v>165248000</v>
      </c>
      <c r="J28" s="60">
        <v>139767000</v>
      </c>
      <c r="K28" s="60">
        <v>71211000</v>
      </c>
      <c r="L28" s="60">
        <v>76896000</v>
      </c>
      <c r="M28" s="60">
        <v>287874000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453122000</v>
      </c>
      <c r="W28" s="60">
        <v>1262371500</v>
      </c>
      <c r="X28" s="60">
        <v>-809249500</v>
      </c>
      <c r="Y28" s="61">
        <v>-64.11</v>
      </c>
      <c r="Z28" s="62">
        <v>2524743000</v>
      </c>
    </row>
    <row r="29" spans="1:26" ht="13.5">
      <c r="A29" s="58" t="s">
        <v>282</v>
      </c>
      <c r="B29" s="19">
        <v>0</v>
      </c>
      <c r="C29" s="19">
        <v>0</v>
      </c>
      <c r="D29" s="59">
        <v>448870000</v>
      </c>
      <c r="E29" s="60">
        <v>448870000</v>
      </c>
      <c r="F29" s="60">
        <v>7267000</v>
      </c>
      <c r="G29" s="60">
        <v>52940000</v>
      </c>
      <c r="H29" s="60">
        <v>52828000</v>
      </c>
      <c r="I29" s="60">
        <v>113035000</v>
      </c>
      <c r="J29" s="60">
        <v>79827000</v>
      </c>
      <c r="K29" s="60">
        <v>132921000</v>
      </c>
      <c r="L29" s="60">
        <v>-143830000</v>
      </c>
      <c r="M29" s="60">
        <v>68918000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181953000</v>
      </c>
      <c r="W29" s="60">
        <v>224435000</v>
      </c>
      <c r="X29" s="60">
        <v>-42482000</v>
      </c>
      <c r="Y29" s="61">
        <v>-18.93</v>
      </c>
      <c r="Z29" s="62">
        <v>448870000</v>
      </c>
    </row>
    <row r="30" spans="1:26" ht="13.5">
      <c r="A30" s="58" t="s">
        <v>52</v>
      </c>
      <c r="B30" s="19">
        <v>1271488000</v>
      </c>
      <c r="C30" s="19">
        <v>0</v>
      </c>
      <c r="D30" s="59">
        <v>1458631000</v>
      </c>
      <c r="E30" s="60">
        <v>1458631000</v>
      </c>
      <c r="F30" s="60">
        <v>2230000</v>
      </c>
      <c r="G30" s="60">
        <v>4368000</v>
      </c>
      <c r="H30" s="60">
        <v>105751000</v>
      </c>
      <c r="I30" s="60">
        <v>112349000</v>
      </c>
      <c r="J30" s="60">
        <v>23432000</v>
      </c>
      <c r="K30" s="60">
        <v>43060000</v>
      </c>
      <c r="L30" s="60">
        <v>12952000</v>
      </c>
      <c r="M30" s="60">
        <v>79444000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191793000</v>
      </c>
      <c r="W30" s="60">
        <v>729315500</v>
      </c>
      <c r="X30" s="60">
        <v>-537522500</v>
      </c>
      <c r="Y30" s="61">
        <v>-73.7</v>
      </c>
      <c r="Z30" s="62">
        <v>1458631000</v>
      </c>
    </row>
    <row r="31" spans="1:26" ht="13.5">
      <c r="A31" s="58" t="s">
        <v>53</v>
      </c>
      <c r="B31" s="19">
        <v>601986000</v>
      </c>
      <c r="C31" s="19">
        <v>0</v>
      </c>
      <c r="D31" s="59">
        <v>3162829000</v>
      </c>
      <c r="E31" s="60">
        <v>3162829000</v>
      </c>
      <c r="F31" s="60">
        <v>1824000</v>
      </c>
      <c r="G31" s="60">
        <v>82853000</v>
      </c>
      <c r="H31" s="60">
        <v>45586000</v>
      </c>
      <c r="I31" s="60">
        <v>130263000</v>
      </c>
      <c r="J31" s="60">
        <v>35306000</v>
      </c>
      <c r="K31" s="60">
        <v>64629000</v>
      </c>
      <c r="L31" s="60">
        <v>404635000</v>
      </c>
      <c r="M31" s="60">
        <v>504570000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634833000</v>
      </c>
      <c r="W31" s="60">
        <v>1581414500</v>
      </c>
      <c r="X31" s="60">
        <v>-946581500</v>
      </c>
      <c r="Y31" s="61">
        <v>-59.86</v>
      </c>
      <c r="Z31" s="62">
        <v>3162829000</v>
      </c>
    </row>
    <row r="32" spans="1:26" ht="13.5">
      <c r="A32" s="70" t="s">
        <v>54</v>
      </c>
      <c r="B32" s="22">
        <f>SUM(B28:B31)</f>
        <v>4226183000</v>
      </c>
      <c r="C32" s="22">
        <f>SUM(C28:C31)</f>
        <v>0</v>
      </c>
      <c r="D32" s="99">
        <f aca="true" t="shared" si="5" ref="D32:Z32">SUM(D28:D31)</f>
        <v>7595073000</v>
      </c>
      <c r="E32" s="100">
        <f t="shared" si="5"/>
        <v>7595073000</v>
      </c>
      <c r="F32" s="100">
        <f t="shared" si="5"/>
        <v>65249000</v>
      </c>
      <c r="G32" s="100">
        <f t="shared" si="5"/>
        <v>181740000</v>
      </c>
      <c r="H32" s="100">
        <f t="shared" si="5"/>
        <v>273906000</v>
      </c>
      <c r="I32" s="100">
        <f t="shared" si="5"/>
        <v>520895000</v>
      </c>
      <c r="J32" s="100">
        <f t="shared" si="5"/>
        <v>278332000</v>
      </c>
      <c r="K32" s="100">
        <f t="shared" si="5"/>
        <v>311821000</v>
      </c>
      <c r="L32" s="100">
        <f t="shared" si="5"/>
        <v>350653000</v>
      </c>
      <c r="M32" s="100">
        <f t="shared" si="5"/>
        <v>940806000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1461701000</v>
      </c>
      <c r="W32" s="100">
        <f t="shared" si="5"/>
        <v>3797536500</v>
      </c>
      <c r="X32" s="100">
        <f t="shared" si="5"/>
        <v>-2335835500</v>
      </c>
      <c r="Y32" s="101">
        <f>+IF(W32&lt;&gt;0,(X32/W32)*100,0)</f>
        <v>-61.50923105018214</v>
      </c>
      <c r="Z32" s="102">
        <f t="shared" si="5"/>
        <v>7595073000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13879455000</v>
      </c>
      <c r="C35" s="19">
        <v>0</v>
      </c>
      <c r="D35" s="59">
        <v>12542939000</v>
      </c>
      <c r="E35" s="60">
        <v>12542939000</v>
      </c>
      <c r="F35" s="60">
        <v>14983719000</v>
      </c>
      <c r="G35" s="60">
        <v>14983719000</v>
      </c>
      <c r="H35" s="60">
        <v>12609686000</v>
      </c>
      <c r="I35" s="60">
        <v>12609686000</v>
      </c>
      <c r="J35" s="60">
        <v>12138264000</v>
      </c>
      <c r="K35" s="60">
        <v>12344628000</v>
      </c>
      <c r="L35" s="60">
        <v>12344628000</v>
      </c>
      <c r="M35" s="60">
        <v>12344628000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12344628000</v>
      </c>
      <c r="W35" s="60">
        <v>6271469500</v>
      </c>
      <c r="X35" s="60">
        <v>6073158500</v>
      </c>
      <c r="Y35" s="61">
        <v>96.84</v>
      </c>
      <c r="Z35" s="62">
        <v>12542939000</v>
      </c>
    </row>
    <row r="36" spans="1:26" ht="13.5">
      <c r="A36" s="58" t="s">
        <v>57</v>
      </c>
      <c r="B36" s="19">
        <v>46294826000</v>
      </c>
      <c r="C36" s="19">
        <v>0</v>
      </c>
      <c r="D36" s="59">
        <v>50700320000</v>
      </c>
      <c r="E36" s="60">
        <v>50700320000</v>
      </c>
      <c r="F36" s="60">
        <v>45125312000</v>
      </c>
      <c r="G36" s="60">
        <v>45125312000</v>
      </c>
      <c r="H36" s="60">
        <v>46200599000</v>
      </c>
      <c r="I36" s="60">
        <v>46200599000</v>
      </c>
      <c r="J36" s="60">
        <v>47971145000</v>
      </c>
      <c r="K36" s="60">
        <v>48614137000</v>
      </c>
      <c r="L36" s="60">
        <v>48614137000</v>
      </c>
      <c r="M36" s="60">
        <v>48614137000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48614137000</v>
      </c>
      <c r="W36" s="60">
        <v>25350160000</v>
      </c>
      <c r="X36" s="60">
        <v>23263977000</v>
      </c>
      <c r="Y36" s="61">
        <v>91.77</v>
      </c>
      <c r="Z36" s="62">
        <v>50700320000</v>
      </c>
    </row>
    <row r="37" spans="1:26" ht="13.5">
      <c r="A37" s="58" t="s">
        <v>58</v>
      </c>
      <c r="B37" s="19">
        <v>13394792000</v>
      </c>
      <c r="C37" s="19">
        <v>0</v>
      </c>
      <c r="D37" s="59">
        <v>9726817000</v>
      </c>
      <c r="E37" s="60">
        <v>9726817000</v>
      </c>
      <c r="F37" s="60">
        <v>15692173000</v>
      </c>
      <c r="G37" s="60">
        <v>15692173000</v>
      </c>
      <c r="H37" s="60">
        <v>11452569000</v>
      </c>
      <c r="I37" s="60">
        <v>11452569000</v>
      </c>
      <c r="J37" s="60">
        <v>10364936000</v>
      </c>
      <c r="K37" s="60">
        <v>11108020000</v>
      </c>
      <c r="L37" s="60">
        <v>11108020000</v>
      </c>
      <c r="M37" s="60">
        <v>11108020000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11108020000</v>
      </c>
      <c r="W37" s="60">
        <v>4863408500</v>
      </c>
      <c r="X37" s="60">
        <v>6244611500</v>
      </c>
      <c r="Y37" s="61">
        <v>128.4</v>
      </c>
      <c r="Z37" s="62">
        <v>9726817000</v>
      </c>
    </row>
    <row r="38" spans="1:26" ht="13.5">
      <c r="A38" s="58" t="s">
        <v>59</v>
      </c>
      <c r="B38" s="19">
        <v>16358977000</v>
      </c>
      <c r="C38" s="19">
        <v>0</v>
      </c>
      <c r="D38" s="59">
        <v>17753101000</v>
      </c>
      <c r="E38" s="60">
        <v>17753101000</v>
      </c>
      <c r="F38" s="60">
        <v>15542597000</v>
      </c>
      <c r="G38" s="60">
        <v>15542597000</v>
      </c>
      <c r="H38" s="60">
        <v>15921275000</v>
      </c>
      <c r="I38" s="60">
        <v>15921275000</v>
      </c>
      <c r="J38" s="60">
        <v>17003945000</v>
      </c>
      <c r="K38" s="60">
        <v>16897039000</v>
      </c>
      <c r="L38" s="60">
        <v>16897039000</v>
      </c>
      <c r="M38" s="60">
        <v>16897039000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16897039000</v>
      </c>
      <c r="W38" s="60">
        <v>8876550500</v>
      </c>
      <c r="X38" s="60">
        <v>8020488500</v>
      </c>
      <c r="Y38" s="61">
        <v>90.36</v>
      </c>
      <c r="Z38" s="62">
        <v>17753101000</v>
      </c>
    </row>
    <row r="39" spans="1:26" ht="13.5">
      <c r="A39" s="58" t="s">
        <v>60</v>
      </c>
      <c r="B39" s="19">
        <v>30420512000</v>
      </c>
      <c r="C39" s="19">
        <v>0</v>
      </c>
      <c r="D39" s="59">
        <v>35763341000</v>
      </c>
      <c r="E39" s="60">
        <v>35763341000</v>
      </c>
      <c r="F39" s="60">
        <v>28874261000</v>
      </c>
      <c r="G39" s="60">
        <v>28874261000</v>
      </c>
      <c r="H39" s="60">
        <v>31436441000</v>
      </c>
      <c r="I39" s="60">
        <v>31436441000</v>
      </c>
      <c r="J39" s="60">
        <v>32740528000</v>
      </c>
      <c r="K39" s="60">
        <v>32953706000</v>
      </c>
      <c r="L39" s="60">
        <v>32953706000</v>
      </c>
      <c r="M39" s="60">
        <v>32953706000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32953706000</v>
      </c>
      <c r="W39" s="60">
        <v>17881670500</v>
      </c>
      <c r="X39" s="60">
        <v>15072035500</v>
      </c>
      <c r="Y39" s="61">
        <v>84.29</v>
      </c>
      <c r="Z39" s="62">
        <v>35763341000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8652968000</v>
      </c>
      <c r="C42" s="19">
        <v>0</v>
      </c>
      <c r="D42" s="59">
        <v>7390717823</v>
      </c>
      <c r="E42" s="60">
        <v>7390717823</v>
      </c>
      <c r="F42" s="60">
        <v>508652000</v>
      </c>
      <c r="G42" s="60">
        <v>-41443000</v>
      </c>
      <c r="H42" s="60">
        <v>-632013000</v>
      </c>
      <c r="I42" s="60">
        <v>-164804000</v>
      </c>
      <c r="J42" s="60">
        <v>508762048</v>
      </c>
      <c r="K42" s="60">
        <v>470242000</v>
      </c>
      <c r="L42" s="60">
        <v>986711000</v>
      </c>
      <c r="M42" s="60">
        <v>1965715048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1800911048</v>
      </c>
      <c r="W42" s="60">
        <v>2625425802</v>
      </c>
      <c r="X42" s="60">
        <v>-824514754</v>
      </c>
      <c r="Y42" s="61">
        <v>-31.4</v>
      </c>
      <c r="Z42" s="62">
        <v>7390717823</v>
      </c>
    </row>
    <row r="43" spans="1:26" ht="13.5">
      <c r="A43" s="58" t="s">
        <v>63</v>
      </c>
      <c r="B43" s="19">
        <v>-5162808000</v>
      </c>
      <c r="C43" s="19">
        <v>0</v>
      </c>
      <c r="D43" s="59">
        <v>-7890629076</v>
      </c>
      <c r="E43" s="60">
        <v>-7890629076</v>
      </c>
      <c r="F43" s="60">
        <v>-270643000</v>
      </c>
      <c r="G43" s="60">
        <v>-417838000</v>
      </c>
      <c r="H43" s="60">
        <v>-422984000</v>
      </c>
      <c r="I43" s="60">
        <v>-1111465000</v>
      </c>
      <c r="J43" s="60">
        <v>-323034000</v>
      </c>
      <c r="K43" s="60">
        <v>-161801000</v>
      </c>
      <c r="L43" s="60">
        <v>-619088000</v>
      </c>
      <c r="M43" s="60">
        <v>-1103923000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-2215388000</v>
      </c>
      <c r="W43" s="60">
        <v>-3945314538</v>
      </c>
      <c r="X43" s="60">
        <v>1729926538</v>
      </c>
      <c r="Y43" s="61">
        <v>-43.85</v>
      </c>
      <c r="Z43" s="62">
        <v>-7890629076</v>
      </c>
    </row>
    <row r="44" spans="1:26" ht="13.5">
      <c r="A44" s="58" t="s">
        <v>64</v>
      </c>
      <c r="B44" s="19">
        <v>-309146000</v>
      </c>
      <c r="C44" s="19">
        <v>0</v>
      </c>
      <c r="D44" s="59">
        <v>1043480236</v>
      </c>
      <c r="E44" s="60">
        <v>1043480236</v>
      </c>
      <c r="F44" s="60">
        <v>-450475000</v>
      </c>
      <c r="G44" s="60">
        <v>571530000</v>
      </c>
      <c r="H44" s="60">
        <v>-133284000</v>
      </c>
      <c r="I44" s="60">
        <v>-12229000</v>
      </c>
      <c r="J44" s="60">
        <v>-15313000</v>
      </c>
      <c r="K44" s="60">
        <v>-6651000</v>
      </c>
      <c r="L44" s="60">
        <v>-169163000</v>
      </c>
      <c r="M44" s="60">
        <v>-191127000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-203356000</v>
      </c>
      <c r="W44" s="60">
        <v>-207575382</v>
      </c>
      <c r="X44" s="60">
        <v>4219382</v>
      </c>
      <c r="Y44" s="61">
        <v>-2.03</v>
      </c>
      <c r="Z44" s="62">
        <v>1043480236</v>
      </c>
    </row>
    <row r="45" spans="1:26" ht="13.5">
      <c r="A45" s="70" t="s">
        <v>65</v>
      </c>
      <c r="B45" s="22">
        <v>5400918000</v>
      </c>
      <c r="C45" s="22">
        <v>0</v>
      </c>
      <c r="D45" s="99">
        <v>4296288787</v>
      </c>
      <c r="E45" s="100">
        <v>4296288787</v>
      </c>
      <c r="F45" s="100">
        <v>4761791000</v>
      </c>
      <c r="G45" s="100">
        <v>4874040000</v>
      </c>
      <c r="H45" s="100">
        <v>3685759000</v>
      </c>
      <c r="I45" s="100">
        <v>3685759000</v>
      </c>
      <c r="J45" s="100">
        <v>3856174048</v>
      </c>
      <c r="K45" s="100">
        <v>4157964048</v>
      </c>
      <c r="L45" s="100">
        <v>4356424048</v>
      </c>
      <c r="M45" s="100">
        <v>4356424048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4356424048</v>
      </c>
      <c r="W45" s="100">
        <v>2225255686</v>
      </c>
      <c r="X45" s="100">
        <v>2131168362</v>
      </c>
      <c r="Y45" s="101">
        <v>95.77</v>
      </c>
      <c r="Z45" s="102">
        <v>4296288787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2884355055</v>
      </c>
      <c r="C49" s="52">
        <v>0</v>
      </c>
      <c r="D49" s="129">
        <v>904086120</v>
      </c>
      <c r="E49" s="54">
        <v>629246514</v>
      </c>
      <c r="F49" s="54">
        <v>0</v>
      </c>
      <c r="G49" s="54">
        <v>0</v>
      </c>
      <c r="H49" s="54">
        <v>0</v>
      </c>
      <c r="I49" s="54">
        <v>641436730</v>
      </c>
      <c r="J49" s="54">
        <v>0</v>
      </c>
      <c r="K49" s="54">
        <v>0</v>
      </c>
      <c r="L49" s="54">
        <v>0</v>
      </c>
      <c r="M49" s="54">
        <v>513539718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480532907</v>
      </c>
      <c r="W49" s="54">
        <v>2009627509</v>
      </c>
      <c r="X49" s="54">
        <v>9506111033</v>
      </c>
      <c r="Y49" s="54">
        <v>17568935586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1730028444</v>
      </c>
      <c r="C51" s="52">
        <v>0</v>
      </c>
      <c r="D51" s="129">
        <v>30942602</v>
      </c>
      <c r="E51" s="54">
        <v>8154214</v>
      </c>
      <c r="F51" s="54">
        <v>0</v>
      </c>
      <c r="G51" s="54">
        <v>0</v>
      </c>
      <c r="H51" s="54">
        <v>0</v>
      </c>
      <c r="I51" s="54">
        <v>2491802</v>
      </c>
      <c r="J51" s="54">
        <v>0</v>
      </c>
      <c r="K51" s="54">
        <v>0</v>
      </c>
      <c r="L51" s="54">
        <v>0</v>
      </c>
      <c r="M51" s="54">
        <v>1772784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2396161</v>
      </c>
      <c r="W51" s="54">
        <v>104598542</v>
      </c>
      <c r="X51" s="54">
        <v>3494335</v>
      </c>
      <c r="Y51" s="54">
        <v>1883878884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109.45845296949548</v>
      </c>
      <c r="C58" s="5">
        <f>IF(C67=0,0,+(C76/C67)*100)</f>
        <v>0</v>
      </c>
      <c r="D58" s="6">
        <f aca="true" t="shared" si="6" ref="D58:Z58">IF(D67=0,0,+(D76/D67)*100)</f>
        <v>95.33031165338014</v>
      </c>
      <c r="E58" s="7">
        <f t="shared" si="6"/>
        <v>95.33031165338014</v>
      </c>
      <c r="F58" s="7">
        <f t="shared" si="6"/>
        <v>127.10035479193446</v>
      </c>
      <c r="G58" s="7">
        <f t="shared" si="6"/>
        <v>89.16817807624781</v>
      </c>
      <c r="H58" s="7">
        <f t="shared" si="6"/>
        <v>52.8745248915928</v>
      </c>
      <c r="I58" s="7">
        <f t="shared" si="6"/>
        <v>83.33038861829347</v>
      </c>
      <c r="J58" s="7">
        <f t="shared" si="6"/>
        <v>74.81964975237189</v>
      </c>
      <c r="K58" s="7">
        <f t="shared" si="6"/>
        <v>83.96396034928746</v>
      </c>
      <c r="L58" s="7">
        <f t="shared" si="6"/>
        <v>101.42110388933621</v>
      </c>
      <c r="M58" s="7">
        <f t="shared" si="6"/>
        <v>86.86667739230236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85.12178189809595</v>
      </c>
      <c r="W58" s="7">
        <f t="shared" si="6"/>
        <v>97.01106245363188</v>
      </c>
      <c r="X58" s="7">
        <f t="shared" si="6"/>
        <v>0</v>
      </c>
      <c r="Y58" s="7">
        <f t="shared" si="6"/>
        <v>0</v>
      </c>
      <c r="Z58" s="8">
        <f t="shared" si="6"/>
        <v>95.33031165338014</v>
      </c>
    </row>
    <row r="59" spans="1:26" ht="13.5">
      <c r="A59" s="37" t="s">
        <v>31</v>
      </c>
      <c r="B59" s="9">
        <f aca="true" t="shared" si="7" ref="B59:Z66">IF(B68=0,0,+(B77/B68)*100)</f>
        <v>463.53102035219047</v>
      </c>
      <c r="C59" s="9">
        <f t="shared" si="7"/>
        <v>0</v>
      </c>
      <c r="D59" s="2">
        <f t="shared" si="7"/>
        <v>94.81334918836765</v>
      </c>
      <c r="E59" s="10">
        <f t="shared" si="7"/>
        <v>94.81334918836765</v>
      </c>
      <c r="F59" s="10">
        <f t="shared" si="7"/>
        <v>168.24046803376325</v>
      </c>
      <c r="G59" s="10">
        <f t="shared" si="7"/>
        <v>87.59126372570795</v>
      </c>
      <c r="H59" s="10">
        <f t="shared" si="7"/>
        <v>28.201738270700655</v>
      </c>
      <c r="I59" s="10">
        <f t="shared" si="7"/>
        <v>60.731797457397285</v>
      </c>
      <c r="J59" s="10">
        <f t="shared" si="7"/>
        <v>72.15039411488445</v>
      </c>
      <c r="K59" s="10">
        <f t="shared" si="7"/>
        <v>72.84285997636141</v>
      </c>
      <c r="L59" s="10">
        <f t="shared" si="7"/>
        <v>84.4660199124214</v>
      </c>
      <c r="M59" s="10">
        <f t="shared" si="7"/>
        <v>76.66708881878564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69.06934978170473</v>
      </c>
      <c r="W59" s="10">
        <f t="shared" si="7"/>
        <v>94.81334918836765</v>
      </c>
      <c r="X59" s="10">
        <f t="shared" si="7"/>
        <v>0</v>
      </c>
      <c r="Y59" s="10">
        <f t="shared" si="7"/>
        <v>0</v>
      </c>
      <c r="Z59" s="11">
        <f t="shared" si="7"/>
        <v>94.81334918836765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95.47522418256861</v>
      </c>
      <c r="E60" s="13">
        <f t="shared" si="7"/>
        <v>95.47522418256861</v>
      </c>
      <c r="F60" s="13">
        <f t="shared" si="7"/>
        <v>119.51508373356081</v>
      </c>
      <c r="G60" s="13">
        <f t="shared" si="7"/>
        <v>89.46814942688553</v>
      </c>
      <c r="H60" s="13">
        <f t="shared" si="7"/>
        <v>69.83241076430896</v>
      </c>
      <c r="I60" s="13">
        <f t="shared" si="7"/>
        <v>91.60915708436357</v>
      </c>
      <c r="J60" s="13">
        <f t="shared" si="7"/>
        <v>75.7911053561067</v>
      </c>
      <c r="K60" s="13">
        <f t="shared" si="7"/>
        <v>88.67732613469106</v>
      </c>
      <c r="L60" s="13">
        <f t="shared" si="7"/>
        <v>108.5072331389459</v>
      </c>
      <c r="M60" s="13">
        <f t="shared" si="7"/>
        <v>90.90309895476308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91.25709818049198</v>
      </c>
      <c r="W60" s="13">
        <f t="shared" si="7"/>
        <v>97.66084504549903</v>
      </c>
      <c r="X60" s="13">
        <f t="shared" si="7"/>
        <v>0</v>
      </c>
      <c r="Y60" s="13">
        <f t="shared" si="7"/>
        <v>0</v>
      </c>
      <c r="Z60" s="14">
        <f t="shared" si="7"/>
        <v>95.47522418256861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96.695561977571</v>
      </c>
      <c r="E61" s="13">
        <f t="shared" si="7"/>
        <v>96.695561977571</v>
      </c>
      <c r="F61" s="13">
        <f t="shared" si="7"/>
        <v>110.50302119404647</v>
      </c>
      <c r="G61" s="13">
        <f t="shared" si="7"/>
        <v>90.00194486134606</v>
      </c>
      <c r="H61" s="13">
        <f t="shared" si="7"/>
        <v>70.0458073646093</v>
      </c>
      <c r="I61" s="13">
        <f t="shared" si="7"/>
        <v>89.99997602102677</v>
      </c>
      <c r="J61" s="13">
        <f t="shared" si="7"/>
        <v>79.2505913670085</v>
      </c>
      <c r="K61" s="13">
        <f t="shared" si="7"/>
        <v>82.01176525019713</v>
      </c>
      <c r="L61" s="13">
        <f t="shared" si="7"/>
        <v>89.81507540485724</v>
      </c>
      <c r="M61" s="13">
        <f t="shared" si="7"/>
        <v>83.85236702191926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87.02787654479503</v>
      </c>
      <c r="W61" s="13">
        <f t="shared" si="7"/>
        <v>99.55000329160303</v>
      </c>
      <c r="X61" s="13">
        <f t="shared" si="7"/>
        <v>0</v>
      </c>
      <c r="Y61" s="13">
        <f t="shared" si="7"/>
        <v>0</v>
      </c>
      <c r="Z61" s="14">
        <f t="shared" si="7"/>
        <v>96.695561977571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95.23830901749815</v>
      </c>
      <c r="E62" s="13">
        <f t="shared" si="7"/>
        <v>95.23830901749815</v>
      </c>
      <c r="F62" s="13">
        <f t="shared" si="7"/>
        <v>84.53906209565761</v>
      </c>
      <c r="G62" s="13">
        <f t="shared" si="7"/>
        <v>96.51647314223251</v>
      </c>
      <c r="H62" s="13">
        <f t="shared" si="7"/>
        <v>71.48465919625504</v>
      </c>
      <c r="I62" s="13">
        <f t="shared" si="7"/>
        <v>83.11839921973126</v>
      </c>
      <c r="J62" s="13">
        <f t="shared" si="7"/>
        <v>76.41126409046696</v>
      </c>
      <c r="K62" s="13">
        <f t="shared" si="7"/>
        <v>98.23797361659649</v>
      </c>
      <c r="L62" s="13">
        <f t="shared" si="7"/>
        <v>116.41409935374305</v>
      </c>
      <c r="M62" s="13">
        <f t="shared" si="7"/>
        <v>95.5248737665224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89.63406922414175</v>
      </c>
      <c r="W62" s="13">
        <f t="shared" si="7"/>
        <v>96.81932130384058</v>
      </c>
      <c r="X62" s="13">
        <f t="shared" si="7"/>
        <v>0</v>
      </c>
      <c r="Y62" s="13">
        <f t="shared" si="7"/>
        <v>0</v>
      </c>
      <c r="Z62" s="14">
        <f t="shared" si="7"/>
        <v>95.23830901749815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87.83837190610467</v>
      </c>
      <c r="E63" s="13">
        <f t="shared" si="7"/>
        <v>87.83837190610467</v>
      </c>
      <c r="F63" s="13">
        <f t="shared" si="7"/>
        <v>0</v>
      </c>
      <c r="G63" s="13">
        <f t="shared" si="7"/>
        <v>78.44227231137673</v>
      </c>
      <c r="H63" s="13">
        <f t="shared" si="7"/>
        <v>33.235908809999565</v>
      </c>
      <c r="I63" s="13">
        <f t="shared" si="7"/>
        <v>87.99989933787312</v>
      </c>
      <c r="J63" s="13">
        <f t="shared" si="7"/>
        <v>88.02836073821406</v>
      </c>
      <c r="K63" s="13">
        <f t="shared" si="7"/>
        <v>98.08378615037826</v>
      </c>
      <c r="L63" s="13">
        <f t="shared" si="7"/>
        <v>182.11070754685514</v>
      </c>
      <c r="M63" s="13">
        <f t="shared" si="7"/>
        <v>121.22483032172882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104.70688941377071</v>
      </c>
      <c r="W63" s="13">
        <f t="shared" si="7"/>
        <v>89.29652487746628</v>
      </c>
      <c r="X63" s="13">
        <f t="shared" si="7"/>
        <v>0</v>
      </c>
      <c r="Y63" s="13">
        <f t="shared" si="7"/>
        <v>0</v>
      </c>
      <c r="Z63" s="14">
        <f t="shared" si="7"/>
        <v>87.83837190610467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97.34128182680382</v>
      </c>
      <c r="E64" s="13">
        <f t="shared" si="7"/>
        <v>97.34128182680382</v>
      </c>
      <c r="F64" s="13">
        <f t="shared" si="7"/>
        <v>177.51820397801617</v>
      </c>
      <c r="G64" s="13">
        <f t="shared" si="7"/>
        <v>147.74952466682478</v>
      </c>
      <c r="H64" s="13">
        <f t="shared" si="7"/>
        <v>141.03833771866664</v>
      </c>
      <c r="I64" s="13">
        <f t="shared" si="7"/>
        <v>156.44913926700747</v>
      </c>
      <c r="J64" s="13">
        <f t="shared" si="7"/>
        <v>-0.07594000739415861</v>
      </c>
      <c r="K64" s="13">
        <f t="shared" si="7"/>
        <v>84.86092728765044</v>
      </c>
      <c r="L64" s="13">
        <f t="shared" si="7"/>
        <v>150.37563540778257</v>
      </c>
      <c r="M64" s="13">
        <f t="shared" si="7"/>
        <v>71.43943565498238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110.39100759056237</v>
      </c>
      <c r="W64" s="13">
        <f t="shared" si="7"/>
        <v>97.34128182680382</v>
      </c>
      <c r="X64" s="13">
        <f t="shared" si="7"/>
        <v>0</v>
      </c>
      <c r="Y64" s="13">
        <f t="shared" si="7"/>
        <v>0</v>
      </c>
      <c r="Z64" s="14">
        <f t="shared" si="7"/>
        <v>97.34128182680382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100.00022810114916</v>
      </c>
      <c r="E65" s="13">
        <f t="shared" si="7"/>
        <v>100.00022810114916</v>
      </c>
      <c r="F65" s="13">
        <f t="shared" si="7"/>
        <v>28.366703757773852</v>
      </c>
      <c r="G65" s="13">
        <f t="shared" si="7"/>
        <v>34.2498073317669</v>
      </c>
      <c r="H65" s="13">
        <f t="shared" si="7"/>
        <v>-32.02776505764929</v>
      </c>
      <c r="I65" s="13">
        <f t="shared" si="7"/>
        <v>100.00037735184672</v>
      </c>
      <c r="J65" s="13">
        <f t="shared" si="7"/>
        <v>125.7931051275764</v>
      </c>
      <c r="K65" s="13">
        <f t="shared" si="7"/>
        <v>134.1744123464325</v>
      </c>
      <c r="L65" s="13">
        <f t="shared" si="7"/>
        <v>69.41031645670323</v>
      </c>
      <c r="M65" s="13">
        <f t="shared" si="7"/>
        <v>99.26987650821454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99.62014083807213</v>
      </c>
      <c r="W65" s="13">
        <f t="shared" si="7"/>
        <v>96.83418415061975</v>
      </c>
      <c r="X65" s="13">
        <f t="shared" si="7"/>
        <v>0</v>
      </c>
      <c r="Y65" s="13">
        <f t="shared" si="7"/>
        <v>0</v>
      </c>
      <c r="Z65" s="14">
        <f t="shared" si="7"/>
        <v>100.00022810114916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99.96290968961743</v>
      </c>
      <c r="G66" s="16">
        <f t="shared" si="7"/>
        <v>99.9925466810223</v>
      </c>
      <c r="H66" s="16">
        <f t="shared" si="7"/>
        <v>100.04186148814043</v>
      </c>
      <c r="I66" s="16">
        <f t="shared" si="7"/>
        <v>99.99585606510684</v>
      </c>
      <c r="J66" s="16">
        <f t="shared" si="7"/>
        <v>97.85161950916664</v>
      </c>
      <c r="K66" s="16">
        <f t="shared" si="7"/>
        <v>77.69286311401538</v>
      </c>
      <c r="L66" s="16">
        <f t="shared" si="7"/>
        <v>102.64200589347764</v>
      </c>
      <c r="M66" s="16">
        <f t="shared" si="7"/>
        <v>100.00033285893011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99.99980272768431</v>
      </c>
      <c r="W66" s="16">
        <f t="shared" si="7"/>
        <v>100.00233219833015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25198624000</v>
      </c>
      <c r="C67" s="24"/>
      <c r="D67" s="25">
        <v>27871791400</v>
      </c>
      <c r="E67" s="26">
        <v>27871791400</v>
      </c>
      <c r="F67" s="26">
        <v>1779481264</v>
      </c>
      <c r="G67" s="26">
        <v>2095526723</v>
      </c>
      <c r="H67" s="26">
        <v>2959071506</v>
      </c>
      <c r="I67" s="26">
        <v>6834079493</v>
      </c>
      <c r="J67" s="26">
        <v>2356260696</v>
      </c>
      <c r="K67" s="26">
        <v>2259058520</v>
      </c>
      <c r="L67" s="26">
        <v>2400874085</v>
      </c>
      <c r="M67" s="26">
        <v>7016193301</v>
      </c>
      <c r="N67" s="26"/>
      <c r="O67" s="26"/>
      <c r="P67" s="26"/>
      <c r="Q67" s="26"/>
      <c r="R67" s="26"/>
      <c r="S67" s="26"/>
      <c r="T67" s="26"/>
      <c r="U67" s="26"/>
      <c r="V67" s="26">
        <v>13850272794</v>
      </c>
      <c r="W67" s="26">
        <v>13935895700</v>
      </c>
      <c r="X67" s="26"/>
      <c r="Y67" s="25"/>
      <c r="Z67" s="27">
        <v>27871791400</v>
      </c>
    </row>
    <row r="68" spans="1:26" ht="13.5" hidden="1">
      <c r="A68" s="37" t="s">
        <v>31</v>
      </c>
      <c r="B68" s="19">
        <v>5950416000</v>
      </c>
      <c r="C68" s="19"/>
      <c r="D68" s="20">
        <v>6395445000</v>
      </c>
      <c r="E68" s="21">
        <v>6395445000</v>
      </c>
      <c r="F68" s="21">
        <v>277462376</v>
      </c>
      <c r="G68" s="21">
        <v>350112542</v>
      </c>
      <c r="H68" s="21">
        <v>1206067501</v>
      </c>
      <c r="I68" s="21">
        <v>1833642419</v>
      </c>
      <c r="J68" s="21">
        <v>641802454</v>
      </c>
      <c r="K68" s="21">
        <v>670104112</v>
      </c>
      <c r="L68" s="21">
        <v>700282789</v>
      </c>
      <c r="M68" s="21">
        <v>2012189355</v>
      </c>
      <c r="N68" s="21"/>
      <c r="O68" s="21"/>
      <c r="P68" s="21"/>
      <c r="Q68" s="21"/>
      <c r="R68" s="21"/>
      <c r="S68" s="21"/>
      <c r="T68" s="21"/>
      <c r="U68" s="21"/>
      <c r="V68" s="21">
        <v>3845831774</v>
      </c>
      <c r="W68" s="21">
        <v>3197722500</v>
      </c>
      <c r="X68" s="21"/>
      <c r="Y68" s="20"/>
      <c r="Z68" s="23">
        <v>6395445000</v>
      </c>
    </row>
    <row r="69" spans="1:26" ht="13.5" hidden="1">
      <c r="A69" s="38" t="s">
        <v>32</v>
      </c>
      <c r="B69" s="19">
        <v>19220098000</v>
      </c>
      <c r="C69" s="19"/>
      <c r="D69" s="20">
        <v>21433468400</v>
      </c>
      <c r="E69" s="21">
        <v>21433468400</v>
      </c>
      <c r="F69" s="21">
        <v>1500913478</v>
      </c>
      <c r="G69" s="21">
        <v>1742703979</v>
      </c>
      <c r="H69" s="21">
        <v>1752017418</v>
      </c>
      <c r="I69" s="21">
        <v>4995634875</v>
      </c>
      <c r="J69" s="21">
        <v>1712299872</v>
      </c>
      <c r="K69" s="21">
        <v>1585583442</v>
      </c>
      <c r="L69" s="21">
        <v>1670369751</v>
      </c>
      <c r="M69" s="21">
        <v>4968253065</v>
      </c>
      <c r="N69" s="21"/>
      <c r="O69" s="21"/>
      <c r="P69" s="21"/>
      <c r="Q69" s="21"/>
      <c r="R69" s="21"/>
      <c r="S69" s="21"/>
      <c r="T69" s="21"/>
      <c r="U69" s="21"/>
      <c r="V69" s="21">
        <v>9963887940</v>
      </c>
      <c r="W69" s="21">
        <v>10716734200</v>
      </c>
      <c r="X69" s="21"/>
      <c r="Y69" s="20"/>
      <c r="Z69" s="23">
        <v>21433468400</v>
      </c>
    </row>
    <row r="70" spans="1:26" ht="13.5" hidden="1">
      <c r="A70" s="39" t="s">
        <v>103</v>
      </c>
      <c r="B70" s="19">
        <v>12221611000</v>
      </c>
      <c r="C70" s="19"/>
      <c r="D70" s="20">
        <v>13276206000</v>
      </c>
      <c r="E70" s="21">
        <v>13276206000</v>
      </c>
      <c r="F70" s="21">
        <v>952107000</v>
      </c>
      <c r="G70" s="21">
        <v>1090052000</v>
      </c>
      <c r="H70" s="21">
        <v>978404027</v>
      </c>
      <c r="I70" s="21">
        <v>3020563027</v>
      </c>
      <c r="J70" s="21">
        <v>930894000</v>
      </c>
      <c r="K70" s="21">
        <v>899955022</v>
      </c>
      <c r="L70" s="21">
        <v>996229192</v>
      </c>
      <c r="M70" s="21">
        <v>2827078214</v>
      </c>
      <c r="N70" s="21"/>
      <c r="O70" s="21"/>
      <c r="P70" s="21"/>
      <c r="Q70" s="21"/>
      <c r="R70" s="21"/>
      <c r="S70" s="21"/>
      <c r="T70" s="21"/>
      <c r="U70" s="21"/>
      <c r="V70" s="21">
        <v>5847641241</v>
      </c>
      <c r="W70" s="21">
        <v>6638103000</v>
      </c>
      <c r="X70" s="21"/>
      <c r="Y70" s="20"/>
      <c r="Z70" s="23">
        <v>13276206000</v>
      </c>
    </row>
    <row r="71" spans="1:26" ht="13.5" hidden="1">
      <c r="A71" s="39" t="s">
        <v>104</v>
      </c>
      <c r="B71" s="19">
        <v>3999592000</v>
      </c>
      <c r="C71" s="19"/>
      <c r="D71" s="20">
        <v>4241132000</v>
      </c>
      <c r="E71" s="21">
        <v>4241132000</v>
      </c>
      <c r="F71" s="21">
        <v>366470827</v>
      </c>
      <c r="G71" s="21">
        <v>284917166</v>
      </c>
      <c r="H71" s="21">
        <v>372878605</v>
      </c>
      <c r="I71" s="21">
        <v>1024266598</v>
      </c>
      <c r="J71" s="21">
        <v>431046396</v>
      </c>
      <c r="K71" s="21">
        <v>353356230</v>
      </c>
      <c r="L71" s="21">
        <v>348512768</v>
      </c>
      <c r="M71" s="21">
        <v>1132915394</v>
      </c>
      <c r="N71" s="21"/>
      <c r="O71" s="21"/>
      <c r="P71" s="21"/>
      <c r="Q71" s="21"/>
      <c r="R71" s="21"/>
      <c r="S71" s="21"/>
      <c r="T71" s="21"/>
      <c r="U71" s="21"/>
      <c r="V71" s="21">
        <v>2157181992</v>
      </c>
      <c r="W71" s="21">
        <v>2120566000</v>
      </c>
      <c r="X71" s="21"/>
      <c r="Y71" s="20"/>
      <c r="Z71" s="23">
        <v>4241132000</v>
      </c>
    </row>
    <row r="72" spans="1:26" ht="13.5" hidden="1">
      <c r="A72" s="39" t="s">
        <v>105</v>
      </c>
      <c r="B72" s="19">
        <v>1898223000</v>
      </c>
      <c r="C72" s="19"/>
      <c r="D72" s="20">
        <v>2490824400</v>
      </c>
      <c r="E72" s="21">
        <v>2490824400</v>
      </c>
      <c r="F72" s="21"/>
      <c r="G72" s="21">
        <v>189944778</v>
      </c>
      <c r="H72" s="21">
        <v>435513892</v>
      </c>
      <c r="I72" s="21">
        <v>625458670</v>
      </c>
      <c r="J72" s="21">
        <v>222682779</v>
      </c>
      <c r="K72" s="21">
        <v>209063096</v>
      </c>
      <c r="L72" s="21">
        <v>200871220</v>
      </c>
      <c r="M72" s="21">
        <v>632617095</v>
      </c>
      <c r="N72" s="21"/>
      <c r="O72" s="21"/>
      <c r="P72" s="21"/>
      <c r="Q72" s="21"/>
      <c r="R72" s="21"/>
      <c r="S72" s="21"/>
      <c r="T72" s="21"/>
      <c r="U72" s="21"/>
      <c r="V72" s="21">
        <v>1258075765</v>
      </c>
      <c r="W72" s="21">
        <v>1245412200</v>
      </c>
      <c r="X72" s="21"/>
      <c r="Y72" s="20"/>
      <c r="Z72" s="23">
        <v>2490824400</v>
      </c>
    </row>
    <row r="73" spans="1:26" ht="13.5" hidden="1">
      <c r="A73" s="39" t="s">
        <v>106</v>
      </c>
      <c r="B73" s="19">
        <v>218885000</v>
      </c>
      <c r="C73" s="19"/>
      <c r="D73" s="20">
        <v>986904000</v>
      </c>
      <c r="E73" s="21">
        <v>986904000</v>
      </c>
      <c r="F73" s="21">
        <v>82814042</v>
      </c>
      <c r="G73" s="21">
        <v>82128183</v>
      </c>
      <c r="H73" s="21">
        <v>66857708</v>
      </c>
      <c r="I73" s="21">
        <v>231799933</v>
      </c>
      <c r="J73" s="21">
        <v>100079000</v>
      </c>
      <c r="K73" s="21">
        <v>100414882</v>
      </c>
      <c r="L73" s="21">
        <v>73597029</v>
      </c>
      <c r="M73" s="21">
        <v>274090911</v>
      </c>
      <c r="N73" s="21"/>
      <c r="O73" s="21"/>
      <c r="P73" s="21"/>
      <c r="Q73" s="21"/>
      <c r="R73" s="21"/>
      <c r="S73" s="21"/>
      <c r="T73" s="21"/>
      <c r="U73" s="21"/>
      <c r="V73" s="21">
        <v>505890844</v>
      </c>
      <c r="W73" s="21">
        <v>493452000</v>
      </c>
      <c r="X73" s="21"/>
      <c r="Y73" s="20"/>
      <c r="Z73" s="23">
        <v>986904000</v>
      </c>
    </row>
    <row r="74" spans="1:26" ht="13.5" hidden="1">
      <c r="A74" s="39" t="s">
        <v>107</v>
      </c>
      <c r="B74" s="19">
        <v>881787000</v>
      </c>
      <c r="C74" s="19"/>
      <c r="D74" s="20">
        <v>438402000</v>
      </c>
      <c r="E74" s="21">
        <v>438402000</v>
      </c>
      <c r="F74" s="21">
        <v>99521609</v>
      </c>
      <c r="G74" s="21">
        <v>95661852</v>
      </c>
      <c r="H74" s="21">
        <v>-101636814</v>
      </c>
      <c r="I74" s="21">
        <v>93546647</v>
      </c>
      <c r="J74" s="21">
        <v>27597697</v>
      </c>
      <c r="K74" s="21">
        <v>22794212</v>
      </c>
      <c r="L74" s="21">
        <v>51159542</v>
      </c>
      <c r="M74" s="21">
        <v>101551451</v>
      </c>
      <c r="N74" s="21"/>
      <c r="O74" s="21"/>
      <c r="P74" s="21"/>
      <c r="Q74" s="21"/>
      <c r="R74" s="21"/>
      <c r="S74" s="21"/>
      <c r="T74" s="21"/>
      <c r="U74" s="21"/>
      <c r="V74" s="21">
        <v>195098098</v>
      </c>
      <c r="W74" s="21">
        <v>219201000</v>
      </c>
      <c r="X74" s="21"/>
      <c r="Y74" s="20"/>
      <c r="Z74" s="23">
        <v>438402000</v>
      </c>
    </row>
    <row r="75" spans="1:26" ht="13.5" hidden="1">
      <c r="A75" s="40" t="s">
        <v>110</v>
      </c>
      <c r="B75" s="28">
        <v>28110000</v>
      </c>
      <c r="C75" s="28"/>
      <c r="D75" s="29">
        <v>42878000</v>
      </c>
      <c r="E75" s="30">
        <v>42878000</v>
      </c>
      <c r="F75" s="30">
        <v>1105410</v>
      </c>
      <c r="G75" s="30">
        <v>2710202</v>
      </c>
      <c r="H75" s="30">
        <v>986587</v>
      </c>
      <c r="I75" s="30">
        <v>4802199</v>
      </c>
      <c r="J75" s="30">
        <v>2158370</v>
      </c>
      <c r="K75" s="30">
        <v>3370966</v>
      </c>
      <c r="L75" s="30">
        <v>30221545</v>
      </c>
      <c r="M75" s="30">
        <v>35750881</v>
      </c>
      <c r="N75" s="30"/>
      <c r="O75" s="30"/>
      <c r="P75" s="30"/>
      <c r="Q75" s="30"/>
      <c r="R75" s="30"/>
      <c r="S75" s="30"/>
      <c r="T75" s="30"/>
      <c r="U75" s="30"/>
      <c r="V75" s="30">
        <v>40553080</v>
      </c>
      <c r="W75" s="30">
        <v>21439000</v>
      </c>
      <c r="X75" s="30"/>
      <c r="Y75" s="29"/>
      <c r="Z75" s="31">
        <v>42878000</v>
      </c>
    </row>
    <row r="76" spans="1:26" ht="13.5" hidden="1">
      <c r="A76" s="42" t="s">
        <v>286</v>
      </c>
      <c r="B76" s="32">
        <v>27582024000</v>
      </c>
      <c r="C76" s="32"/>
      <c r="D76" s="33">
        <v>26570265605</v>
      </c>
      <c r="E76" s="34">
        <v>26570265605</v>
      </c>
      <c r="F76" s="34">
        <v>2261727000</v>
      </c>
      <c r="G76" s="34">
        <v>1868543000</v>
      </c>
      <c r="H76" s="34">
        <v>1564595000</v>
      </c>
      <c r="I76" s="34">
        <v>5694865000</v>
      </c>
      <c r="J76" s="34">
        <v>1762946000</v>
      </c>
      <c r="K76" s="34">
        <v>1896795000</v>
      </c>
      <c r="L76" s="34">
        <v>2434993000</v>
      </c>
      <c r="M76" s="34">
        <v>6094734000</v>
      </c>
      <c r="N76" s="34"/>
      <c r="O76" s="34"/>
      <c r="P76" s="34"/>
      <c r="Q76" s="34"/>
      <c r="R76" s="34"/>
      <c r="S76" s="34"/>
      <c r="T76" s="34"/>
      <c r="U76" s="34"/>
      <c r="V76" s="34">
        <v>11789599000</v>
      </c>
      <c r="W76" s="34">
        <v>13519360481</v>
      </c>
      <c r="X76" s="34"/>
      <c r="Y76" s="33"/>
      <c r="Z76" s="35">
        <v>26570265605</v>
      </c>
    </row>
    <row r="77" spans="1:26" ht="13.5" hidden="1">
      <c r="A77" s="37" t="s">
        <v>31</v>
      </c>
      <c r="B77" s="19">
        <v>27582024000</v>
      </c>
      <c r="C77" s="19"/>
      <c r="D77" s="20">
        <v>6063735600</v>
      </c>
      <c r="E77" s="21">
        <v>6063735600</v>
      </c>
      <c r="F77" s="21">
        <v>466804000</v>
      </c>
      <c r="G77" s="21">
        <v>306668000</v>
      </c>
      <c r="H77" s="21">
        <v>340132000</v>
      </c>
      <c r="I77" s="21">
        <v>1113604000</v>
      </c>
      <c r="J77" s="21">
        <v>463063000</v>
      </c>
      <c r="K77" s="21">
        <v>488123000</v>
      </c>
      <c r="L77" s="21">
        <v>591501000</v>
      </c>
      <c r="M77" s="21">
        <v>1542687000</v>
      </c>
      <c r="N77" s="21"/>
      <c r="O77" s="21"/>
      <c r="P77" s="21"/>
      <c r="Q77" s="21"/>
      <c r="R77" s="21"/>
      <c r="S77" s="21"/>
      <c r="T77" s="21"/>
      <c r="U77" s="21"/>
      <c r="V77" s="21">
        <v>2656291000</v>
      </c>
      <c r="W77" s="21">
        <v>3031867800</v>
      </c>
      <c r="X77" s="21"/>
      <c r="Y77" s="20"/>
      <c r="Z77" s="23">
        <v>6063735600</v>
      </c>
    </row>
    <row r="78" spans="1:26" ht="13.5" hidden="1">
      <c r="A78" s="38" t="s">
        <v>32</v>
      </c>
      <c r="B78" s="19"/>
      <c r="C78" s="19"/>
      <c r="D78" s="20">
        <v>20463652005</v>
      </c>
      <c r="E78" s="21">
        <v>20463652005</v>
      </c>
      <c r="F78" s="21">
        <v>1793818000</v>
      </c>
      <c r="G78" s="21">
        <v>1559165000</v>
      </c>
      <c r="H78" s="21">
        <v>1223476000</v>
      </c>
      <c r="I78" s="21">
        <v>4576459000</v>
      </c>
      <c r="J78" s="21">
        <v>1297771000</v>
      </c>
      <c r="K78" s="21">
        <v>1406053000</v>
      </c>
      <c r="L78" s="21">
        <v>1812472000</v>
      </c>
      <c r="M78" s="21">
        <v>4516296000</v>
      </c>
      <c r="N78" s="21"/>
      <c r="O78" s="21"/>
      <c r="P78" s="21"/>
      <c r="Q78" s="21"/>
      <c r="R78" s="21"/>
      <c r="S78" s="21"/>
      <c r="T78" s="21"/>
      <c r="U78" s="21"/>
      <c r="V78" s="21">
        <v>9092755000</v>
      </c>
      <c r="W78" s="21">
        <v>10466053181</v>
      </c>
      <c r="X78" s="21"/>
      <c r="Y78" s="20"/>
      <c r="Z78" s="23">
        <v>20463652005</v>
      </c>
    </row>
    <row r="79" spans="1:26" ht="13.5" hidden="1">
      <c r="A79" s="39" t="s">
        <v>103</v>
      </c>
      <c r="B79" s="19"/>
      <c r="C79" s="19"/>
      <c r="D79" s="20">
        <v>12837502001</v>
      </c>
      <c r="E79" s="21">
        <v>12837502001</v>
      </c>
      <c r="F79" s="21">
        <v>1052107000</v>
      </c>
      <c r="G79" s="21">
        <v>981068000</v>
      </c>
      <c r="H79" s="21">
        <v>685331000</v>
      </c>
      <c r="I79" s="21">
        <v>2718506000</v>
      </c>
      <c r="J79" s="21">
        <v>737739000</v>
      </c>
      <c r="K79" s="21">
        <v>738069000</v>
      </c>
      <c r="L79" s="21">
        <v>894764000</v>
      </c>
      <c r="M79" s="21">
        <v>2370572000</v>
      </c>
      <c r="N79" s="21"/>
      <c r="O79" s="21"/>
      <c r="P79" s="21"/>
      <c r="Q79" s="21"/>
      <c r="R79" s="21"/>
      <c r="S79" s="21"/>
      <c r="T79" s="21"/>
      <c r="U79" s="21"/>
      <c r="V79" s="21">
        <v>5089078000</v>
      </c>
      <c r="W79" s="21">
        <v>6608231755</v>
      </c>
      <c r="X79" s="21"/>
      <c r="Y79" s="20"/>
      <c r="Z79" s="23">
        <v>12837502001</v>
      </c>
    </row>
    <row r="80" spans="1:26" ht="13.5" hidden="1">
      <c r="A80" s="39" t="s">
        <v>104</v>
      </c>
      <c r="B80" s="19"/>
      <c r="C80" s="19"/>
      <c r="D80" s="20">
        <v>4039182400</v>
      </c>
      <c r="E80" s="21">
        <v>4039182400</v>
      </c>
      <c r="F80" s="21">
        <v>309811000</v>
      </c>
      <c r="G80" s="21">
        <v>274992000</v>
      </c>
      <c r="H80" s="21">
        <v>266551000</v>
      </c>
      <c r="I80" s="21">
        <v>851354000</v>
      </c>
      <c r="J80" s="21">
        <v>329368000</v>
      </c>
      <c r="K80" s="21">
        <v>347130000</v>
      </c>
      <c r="L80" s="21">
        <v>405718000</v>
      </c>
      <c r="M80" s="21">
        <v>1082216000</v>
      </c>
      <c r="N80" s="21"/>
      <c r="O80" s="21"/>
      <c r="P80" s="21"/>
      <c r="Q80" s="21"/>
      <c r="R80" s="21"/>
      <c r="S80" s="21"/>
      <c r="T80" s="21"/>
      <c r="U80" s="21"/>
      <c r="V80" s="21">
        <v>1933570000</v>
      </c>
      <c r="W80" s="21">
        <v>2053117609</v>
      </c>
      <c r="X80" s="21"/>
      <c r="Y80" s="20"/>
      <c r="Z80" s="23">
        <v>4039182400</v>
      </c>
    </row>
    <row r="81" spans="1:26" ht="13.5" hidden="1">
      <c r="A81" s="39" t="s">
        <v>105</v>
      </c>
      <c r="B81" s="19"/>
      <c r="C81" s="19"/>
      <c r="D81" s="20">
        <v>2187899600</v>
      </c>
      <c r="E81" s="21">
        <v>2187899600</v>
      </c>
      <c r="F81" s="21">
        <v>256659000</v>
      </c>
      <c r="G81" s="21">
        <v>148997000</v>
      </c>
      <c r="H81" s="21">
        <v>144747000</v>
      </c>
      <c r="I81" s="21">
        <v>550403000</v>
      </c>
      <c r="J81" s="21">
        <v>196024000</v>
      </c>
      <c r="K81" s="21">
        <v>205057000</v>
      </c>
      <c r="L81" s="21">
        <v>365808000</v>
      </c>
      <c r="M81" s="21">
        <v>766889000</v>
      </c>
      <c r="N81" s="21"/>
      <c r="O81" s="21"/>
      <c r="P81" s="21"/>
      <c r="Q81" s="21"/>
      <c r="R81" s="21"/>
      <c r="S81" s="21"/>
      <c r="T81" s="21"/>
      <c r="U81" s="21"/>
      <c r="V81" s="21">
        <v>1317292000</v>
      </c>
      <c r="W81" s="21">
        <v>1112109815</v>
      </c>
      <c r="X81" s="21"/>
      <c r="Y81" s="20"/>
      <c r="Z81" s="23">
        <v>2187899600</v>
      </c>
    </row>
    <row r="82" spans="1:26" ht="13.5" hidden="1">
      <c r="A82" s="39" t="s">
        <v>106</v>
      </c>
      <c r="B82" s="19"/>
      <c r="C82" s="19"/>
      <c r="D82" s="20">
        <v>960665004</v>
      </c>
      <c r="E82" s="21">
        <v>960665004</v>
      </c>
      <c r="F82" s="21">
        <v>147010000</v>
      </c>
      <c r="G82" s="21">
        <v>121344000</v>
      </c>
      <c r="H82" s="21">
        <v>94295000</v>
      </c>
      <c r="I82" s="21">
        <v>362649000</v>
      </c>
      <c r="J82" s="21">
        <v>-76000</v>
      </c>
      <c r="K82" s="21">
        <v>85213000</v>
      </c>
      <c r="L82" s="21">
        <v>110672000</v>
      </c>
      <c r="M82" s="21">
        <v>195809000</v>
      </c>
      <c r="N82" s="21"/>
      <c r="O82" s="21"/>
      <c r="P82" s="21"/>
      <c r="Q82" s="21"/>
      <c r="R82" s="21"/>
      <c r="S82" s="21"/>
      <c r="T82" s="21"/>
      <c r="U82" s="21"/>
      <c r="V82" s="21">
        <v>558458000</v>
      </c>
      <c r="W82" s="21">
        <v>480332502</v>
      </c>
      <c r="X82" s="21"/>
      <c r="Y82" s="20"/>
      <c r="Z82" s="23">
        <v>960665004</v>
      </c>
    </row>
    <row r="83" spans="1:26" ht="13.5" hidden="1">
      <c r="A83" s="39" t="s">
        <v>107</v>
      </c>
      <c r="B83" s="19"/>
      <c r="C83" s="19"/>
      <c r="D83" s="20">
        <v>438403000</v>
      </c>
      <c r="E83" s="21">
        <v>438403000</v>
      </c>
      <c r="F83" s="21">
        <v>28231000</v>
      </c>
      <c r="G83" s="21">
        <v>32764000</v>
      </c>
      <c r="H83" s="21">
        <v>32552000</v>
      </c>
      <c r="I83" s="21">
        <v>93547000</v>
      </c>
      <c r="J83" s="21">
        <v>34716000</v>
      </c>
      <c r="K83" s="21">
        <v>30584000</v>
      </c>
      <c r="L83" s="21">
        <v>35510000</v>
      </c>
      <c r="M83" s="21">
        <v>100810000</v>
      </c>
      <c r="N83" s="21"/>
      <c r="O83" s="21"/>
      <c r="P83" s="21"/>
      <c r="Q83" s="21"/>
      <c r="R83" s="21"/>
      <c r="S83" s="21"/>
      <c r="T83" s="21"/>
      <c r="U83" s="21"/>
      <c r="V83" s="21">
        <v>194357000</v>
      </c>
      <c r="W83" s="21">
        <v>212261500</v>
      </c>
      <c r="X83" s="21"/>
      <c r="Y83" s="20"/>
      <c r="Z83" s="23">
        <v>438403000</v>
      </c>
    </row>
    <row r="84" spans="1:26" ht="13.5" hidden="1">
      <c r="A84" s="40" t="s">
        <v>110</v>
      </c>
      <c r="B84" s="28"/>
      <c r="C84" s="28"/>
      <c r="D84" s="29">
        <v>42878000</v>
      </c>
      <c r="E84" s="30">
        <v>42878000</v>
      </c>
      <c r="F84" s="30">
        <v>1105000</v>
      </c>
      <c r="G84" s="30">
        <v>2710000</v>
      </c>
      <c r="H84" s="30">
        <v>987000</v>
      </c>
      <c r="I84" s="30">
        <v>4802000</v>
      </c>
      <c r="J84" s="30">
        <v>2112000</v>
      </c>
      <c r="K84" s="30">
        <v>2619000</v>
      </c>
      <c r="L84" s="30">
        <v>31020000</v>
      </c>
      <c r="M84" s="30">
        <v>35751000</v>
      </c>
      <c r="N84" s="30"/>
      <c r="O84" s="30"/>
      <c r="P84" s="30"/>
      <c r="Q84" s="30"/>
      <c r="R84" s="30"/>
      <c r="S84" s="30"/>
      <c r="T84" s="30"/>
      <c r="U84" s="30"/>
      <c r="V84" s="30">
        <v>40553000</v>
      </c>
      <c r="W84" s="30">
        <v>21439500</v>
      </c>
      <c r="X84" s="30"/>
      <c r="Y84" s="29"/>
      <c r="Z84" s="31">
        <v>42878000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1873035000</v>
      </c>
      <c r="F5" s="358">
        <f t="shared" si="0"/>
        <v>1873035000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936517500</v>
      </c>
      <c r="Y5" s="358">
        <f t="shared" si="0"/>
        <v>-936517500</v>
      </c>
      <c r="Z5" s="359">
        <f>+IF(X5&lt;&gt;0,+(Y5/X5)*100,0)</f>
        <v>-100</v>
      </c>
      <c r="AA5" s="360">
        <f>+AA6+AA8+AA11+AA13+AA15</f>
        <v>1873035000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654551000</v>
      </c>
      <c r="F6" s="59">
        <f t="shared" si="1"/>
        <v>654551000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327275500</v>
      </c>
      <c r="Y6" s="59">
        <f t="shared" si="1"/>
        <v>-327275500</v>
      </c>
      <c r="Z6" s="61">
        <f>+IF(X6&lt;&gt;0,+(Y6/X6)*100,0)</f>
        <v>-100</v>
      </c>
      <c r="AA6" s="62">
        <f t="shared" si="1"/>
        <v>654551000</v>
      </c>
    </row>
    <row r="7" spans="1:27" ht="13.5">
      <c r="A7" s="291" t="s">
        <v>228</v>
      </c>
      <c r="B7" s="142"/>
      <c r="C7" s="60"/>
      <c r="D7" s="340"/>
      <c r="E7" s="60">
        <v>654551000</v>
      </c>
      <c r="F7" s="59">
        <v>654551000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327275500</v>
      </c>
      <c r="Y7" s="59">
        <v>-327275500</v>
      </c>
      <c r="Z7" s="61">
        <v>-100</v>
      </c>
      <c r="AA7" s="62">
        <v>654551000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468910000</v>
      </c>
      <c r="F8" s="59">
        <f t="shared" si="2"/>
        <v>468910000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234455000</v>
      </c>
      <c r="Y8" s="59">
        <f t="shared" si="2"/>
        <v>-234455000</v>
      </c>
      <c r="Z8" s="61">
        <f>+IF(X8&lt;&gt;0,+(Y8/X8)*100,0)</f>
        <v>-100</v>
      </c>
      <c r="AA8" s="62">
        <f>SUM(AA9:AA10)</f>
        <v>468910000</v>
      </c>
    </row>
    <row r="9" spans="1:27" ht="13.5">
      <c r="A9" s="291" t="s">
        <v>229</v>
      </c>
      <c r="B9" s="142"/>
      <c r="C9" s="60"/>
      <c r="D9" s="340"/>
      <c r="E9" s="60">
        <v>455075000</v>
      </c>
      <c r="F9" s="59">
        <v>455075000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227537500</v>
      </c>
      <c r="Y9" s="59">
        <v>-227537500</v>
      </c>
      <c r="Z9" s="61">
        <v>-100</v>
      </c>
      <c r="AA9" s="62">
        <v>455075000</v>
      </c>
    </row>
    <row r="10" spans="1:27" ht="13.5">
      <c r="A10" s="291" t="s">
        <v>230</v>
      </c>
      <c r="B10" s="142"/>
      <c r="C10" s="60"/>
      <c r="D10" s="340"/>
      <c r="E10" s="60">
        <v>13835000</v>
      </c>
      <c r="F10" s="59">
        <v>13835000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6917500</v>
      </c>
      <c r="Y10" s="59">
        <v>-6917500</v>
      </c>
      <c r="Z10" s="61">
        <v>-100</v>
      </c>
      <c r="AA10" s="62">
        <v>13835000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376100000</v>
      </c>
      <c r="F11" s="364">
        <f t="shared" si="3"/>
        <v>376100000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188050000</v>
      </c>
      <c r="Y11" s="364">
        <f t="shared" si="3"/>
        <v>-188050000</v>
      </c>
      <c r="Z11" s="365">
        <f>+IF(X11&lt;&gt;0,+(Y11/X11)*100,0)</f>
        <v>-100</v>
      </c>
      <c r="AA11" s="366">
        <f t="shared" si="3"/>
        <v>376100000</v>
      </c>
    </row>
    <row r="12" spans="1:27" ht="13.5">
      <c r="A12" s="291" t="s">
        <v>231</v>
      </c>
      <c r="B12" s="136"/>
      <c r="C12" s="60"/>
      <c r="D12" s="340"/>
      <c r="E12" s="60">
        <v>376100000</v>
      </c>
      <c r="F12" s="59">
        <v>376100000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188050000</v>
      </c>
      <c r="Y12" s="59">
        <v>-188050000</v>
      </c>
      <c r="Z12" s="61">
        <v>-100</v>
      </c>
      <c r="AA12" s="62">
        <v>376100000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354677000</v>
      </c>
      <c r="F13" s="342">
        <f t="shared" si="4"/>
        <v>354677000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177338500</v>
      </c>
      <c r="Y13" s="342">
        <f t="shared" si="4"/>
        <v>-177338500</v>
      </c>
      <c r="Z13" s="335">
        <f>+IF(X13&lt;&gt;0,+(Y13/X13)*100,0)</f>
        <v>-100</v>
      </c>
      <c r="AA13" s="273">
        <f t="shared" si="4"/>
        <v>354677000</v>
      </c>
    </row>
    <row r="14" spans="1:27" ht="13.5">
      <c r="A14" s="291" t="s">
        <v>232</v>
      </c>
      <c r="B14" s="136"/>
      <c r="C14" s="60"/>
      <c r="D14" s="340"/>
      <c r="E14" s="60">
        <v>354677000</v>
      </c>
      <c r="F14" s="59">
        <v>354677000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177338500</v>
      </c>
      <c r="Y14" s="59">
        <v>-177338500</v>
      </c>
      <c r="Z14" s="61">
        <v>-100</v>
      </c>
      <c r="AA14" s="62">
        <v>354677000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18797000</v>
      </c>
      <c r="F15" s="59">
        <f t="shared" si="5"/>
        <v>18797000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9398500</v>
      </c>
      <c r="Y15" s="59">
        <f t="shared" si="5"/>
        <v>-9398500</v>
      </c>
      <c r="Z15" s="61">
        <f>+IF(X15&lt;&gt;0,+(Y15/X15)*100,0)</f>
        <v>-100</v>
      </c>
      <c r="AA15" s="62">
        <f>SUM(AA16:AA20)</f>
        <v>18797000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18797000</v>
      </c>
      <c r="F20" s="59">
        <v>18797000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9398500</v>
      </c>
      <c r="Y20" s="59">
        <v>-9398500</v>
      </c>
      <c r="Z20" s="61">
        <v>-100</v>
      </c>
      <c r="AA20" s="62">
        <v>18797000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137255000</v>
      </c>
      <c r="F22" s="345">
        <f t="shared" si="6"/>
        <v>137255000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68627500</v>
      </c>
      <c r="Y22" s="345">
        <f t="shared" si="6"/>
        <v>-68627500</v>
      </c>
      <c r="Z22" s="336">
        <f>+IF(X22&lt;&gt;0,+(Y22/X22)*100,0)</f>
        <v>-100</v>
      </c>
      <c r="AA22" s="350">
        <f>SUM(AA23:AA32)</f>
        <v>137255000</v>
      </c>
    </row>
    <row r="23" spans="1:27" ht="13.5">
      <c r="A23" s="361" t="s">
        <v>236</v>
      </c>
      <c r="B23" s="142"/>
      <c r="C23" s="60"/>
      <c r="D23" s="340"/>
      <c r="E23" s="60">
        <v>7426000</v>
      </c>
      <c r="F23" s="59">
        <v>7426000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3713000</v>
      </c>
      <c r="Y23" s="59">
        <v>-3713000</v>
      </c>
      <c r="Z23" s="61">
        <v>-100</v>
      </c>
      <c r="AA23" s="62">
        <v>7426000</v>
      </c>
    </row>
    <row r="24" spans="1:27" ht="13.5">
      <c r="A24" s="361" t="s">
        <v>237</v>
      </c>
      <c r="B24" s="142"/>
      <c r="C24" s="60"/>
      <c r="D24" s="340"/>
      <c r="E24" s="60">
        <v>6870000</v>
      </c>
      <c r="F24" s="59">
        <v>6870000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3435000</v>
      </c>
      <c r="Y24" s="59">
        <v>-3435000</v>
      </c>
      <c r="Z24" s="61">
        <v>-100</v>
      </c>
      <c r="AA24" s="62">
        <v>6870000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49708000</v>
      </c>
      <c r="F27" s="59">
        <v>49708000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24854000</v>
      </c>
      <c r="Y27" s="59">
        <v>-24854000</v>
      </c>
      <c r="Z27" s="61">
        <v>-100</v>
      </c>
      <c r="AA27" s="62">
        <v>49708000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7163000</v>
      </c>
      <c r="F30" s="59">
        <v>7163000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3581500</v>
      </c>
      <c r="Y30" s="59">
        <v>-3581500</v>
      </c>
      <c r="Z30" s="61">
        <v>-100</v>
      </c>
      <c r="AA30" s="62">
        <v>7163000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66088000</v>
      </c>
      <c r="F32" s="59">
        <v>66088000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33044000</v>
      </c>
      <c r="Y32" s="59">
        <v>-33044000</v>
      </c>
      <c r="Z32" s="61">
        <v>-100</v>
      </c>
      <c r="AA32" s="62">
        <v>66088000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1023747000</v>
      </c>
      <c r="F40" s="345">
        <f t="shared" si="9"/>
        <v>1023747000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511873500</v>
      </c>
      <c r="Y40" s="345">
        <f t="shared" si="9"/>
        <v>-511873500</v>
      </c>
      <c r="Z40" s="336">
        <f>+IF(X40&lt;&gt;0,+(Y40/X40)*100,0)</f>
        <v>-100</v>
      </c>
      <c r="AA40" s="350">
        <f>SUM(AA41:AA49)</f>
        <v>1023747000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8849000</v>
      </c>
      <c r="F43" s="370">
        <v>8849000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4424500</v>
      </c>
      <c r="Y43" s="370">
        <v>-4424500</v>
      </c>
      <c r="Z43" s="371">
        <v>-100</v>
      </c>
      <c r="AA43" s="303">
        <v>8849000</v>
      </c>
    </row>
    <row r="44" spans="1:27" ht="13.5">
      <c r="A44" s="361" t="s">
        <v>250</v>
      </c>
      <c r="B44" s="136"/>
      <c r="C44" s="60"/>
      <c r="D44" s="368"/>
      <c r="E44" s="54">
        <v>6048000</v>
      </c>
      <c r="F44" s="53">
        <v>6048000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3024000</v>
      </c>
      <c r="Y44" s="53">
        <v>-3024000</v>
      </c>
      <c r="Z44" s="94">
        <v>-100</v>
      </c>
      <c r="AA44" s="95">
        <v>6048000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27695000</v>
      </c>
      <c r="F47" s="53">
        <v>27695000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13847500</v>
      </c>
      <c r="Y47" s="53">
        <v>-13847500</v>
      </c>
      <c r="Z47" s="94">
        <v>-100</v>
      </c>
      <c r="AA47" s="95">
        <v>27695000</v>
      </c>
    </row>
    <row r="48" spans="1:27" ht="13.5">
      <c r="A48" s="361" t="s">
        <v>254</v>
      </c>
      <c r="B48" s="136"/>
      <c r="C48" s="60"/>
      <c r="D48" s="368"/>
      <c r="E48" s="54">
        <v>30891000</v>
      </c>
      <c r="F48" s="53">
        <v>30891000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15445500</v>
      </c>
      <c r="Y48" s="53">
        <v>-15445500</v>
      </c>
      <c r="Z48" s="94">
        <v>-100</v>
      </c>
      <c r="AA48" s="95">
        <v>30891000</v>
      </c>
    </row>
    <row r="49" spans="1:27" ht="13.5">
      <c r="A49" s="361" t="s">
        <v>93</v>
      </c>
      <c r="B49" s="136"/>
      <c r="C49" s="54"/>
      <c r="D49" s="368"/>
      <c r="E49" s="54">
        <v>950264000</v>
      </c>
      <c r="F49" s="53">
        <v>950264000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475132000</v>
      </c>
      <c r="Y49" s="53">
        <v>-475132000</v>
      </c>
      <c r="Z49" s="94">
        <v>-100</v>
      </c>
      <c r="AA49" s="95">
        <v>950264000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67000</v>
      </c>
      <c r="F57" s="345">
        <f t="shared" si="13"/>
        <v>67000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33500</v>
      </c>
      <c r="Y57" s="345">
        <f t="shared" si="13"/>
        <v>-33500</v>
      </c>
      <c r="Z57" s="336">
        <f>+IF(X57&lt;&gt;0,+(Y57/X57)*100,0)</f>
        <v>-100</v>
      </c>
      <c r="AA57" s="350">
        <f t="shared" si="13"/>
        <v>67000</v>
      </c>
    </row>
    <row r="58" spans="1:27" ht="13.5">
      <c r="A58" s="361" t="s">
        <v>216</v>
      </c>
      <c r="B58" s="136"/>
      <c r="C58" s="60"/>
      <c r="D58" s="340"/>
      <c r="E58" s="60">
        <v>67000</v>
      </c>
      <c r="F58" s="59">
        <v>67000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33500</v>
      </c>
      <c r="Y58" s="59">
        <v>-33500</v>
      </c>
      <c r="Z58" s="61">
        <v>-100</v>
      </c>
      <c r="AA58" s="62">
        <v>67000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3034104000</v>
      </c>
      <c r="F60" s="264">
        <f t="shared" si="14"/>
        <v>3034104000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1517052000</v>
      </c>
      <c r="Y60" s="264">
        <f t="shared" si="14"/>
        <v>-1517052000</v>
      </c>
      <c r="Z60" s="337">
        <f>+IF(X60&lt;&gt;0,+(Y60/X60)*100,0)</f>
        <v>-100</v>
      </c>
      <c r="AA60" s="232">
        <f>+AA57+AA54+AA51+AA40+AA37+AA34+AA22+AA5</f>
        <v>3034104000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11798446000</v>
      </c>
      <c r="D5" s="153">
        <f>SUM(D6:D8)</f>
        <v>0</v>
      </c>
      <c r="E5" s="154">
        <f t="shared" si="0"/>
        <v>11808691000</v>
      </c>
      <c r="F5" s="100">
        <f t="shared" si="0"/>
        <v>11808691000</v>
      </c>
      <c r="G5" s="100">
        <f t="shared" si="0"/>
        <v>612499585</v>
      </c>
      <c r="H5" s="100">
        <f t="shared" si="0"/>
        <v>1017110394</v>
      </c>
      <c r="I5" s="100">
        <f t="shared" si="0"/>
        <v>1513447874</v>
      </c>
      <c r="J5" s="100">
        <f t="shared" si="0"/>
        <v>3143057853</v>
      </c>
      <c r="K5" s="100">
        <f t="shared" si="0"/>
        <v>1108081434</v>
      </c>
      <c r="L5" s="100">
        <f t="shared" si="0"/>
        <v>1106526569</v>
      </c>
      <c r="M5" s="100">
        <f t="shared" si="0"/>
        <v>1161580677</v>
      </c>
      <c r="N5" s="100">
        <f t="shared" si="0"/>
        <v>3376188680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6519246533</v>
      </c>
      <c r="X5" s="100">
        <f t="shared" si="0"/>
        <v>5904345500</v>
      </c>
      <c r="Y5" s="100">
        <f t="shared" si="0"/>
        <v>614901033</v>
      </c>
      <c r="Z5" s="137">
        <f>+IF(X5&lt;&gt;0,+(Y5/X5)*100,0)</f>
        <v>10.414380950437268</v>
      </c>
      <c r="AA5" s="153">
        <f>SUM(AA6:AA8)</f>
        <v>11808691000</v>
      </c>
    </row>
    <row r="6" spans="1:27" ht="13.5">
      <c r="A6" s="138" t="s">
        <v>75</v>
      </c>
      <c r="B6" s="136"/>
      <c r="C6" s="155">
        <v>4223000</v>
      </c>
      <c r="D6" s="155"/>
      <c r="E6" s="156">
        <v>54191000</v>
      </c>
      <c r="F6" s="60">
        <v>54191000</v>
      </c>
      <c r="G6" s="60">
        <v>462319</v>
      </c>
      <c r="H6" s="60">
        <v>1113070</v>
      </c>
      <c r="I6" s="60">
        <v>19945</v>
      </c>
      <c r="J6" s="60">
        <v>1595334</v>
      </c>
      <c r="K6" s="60">
        <v>15034</v>
      </c>
      <c r="L6" s="60">
        <v>3203209</v>
      </c>
      <c r="M6" s="60">
        <v>556067</v>
      </c>
      <c r="N6" s="60">
        <v>3774310</v>
      </c>
      <c r="O6" s="60"/>
      <c r="P6" s="60"/>
      <c r="Q6" s="60"/>
      <c r="R6" s="60"/>
      <c r="S6" s="60"/>
      <c r="T6" s="60"/>
      <c r="U6" s="60"/>
      <c r="V6" s="60"/>
      <c r="W6" s="60">
        <v>5369644</v>
      </c>
      <c r="X6" s="60">
        <v>27095500</v>
      </c>
      <c r="Y6" s="60">
        <v>-21725856</v>
      </c>
      <c r="Z6" s="140">
        <v>-80.18</v>
      </c>
      <c r="AA6" s="155">
        <v>54191000</v>
      </c>
    </row>
    <row r="7" spans="1:27" ht="13.5">
      <c r="A7" s="138" t="s">
        <v>76</v>
      </c>
      <c r="B7" s="136"/>
      <c r="C7" s="157">
        <v>11668025000</v>
      </c>
      <c r="D7" s="157"/>
      <c r="E7" s="158">
        <v>11483123000</v>
      </c>
      <c r="F7" s="159">
        <v>11483123000</v>
      </c>
      <c r="G7" s="159">
        <v>603262181</v>
      </c>
      <c r="H7" s="159">
        <v>1012858030</v>
      </c>
      <c r="I7" s="159">
        <v>1501783751</v>
      </c>
      <c r="J7" s="159">
        <v>3117903962</v>
      </c>
      <c r="K7" s="159">
        <v>1074888157</v>
      </c>
      <c r="L7" s="159">
        <v>1090579135</v>
      </c>
      <c r="M7" s="159">
        <v>1155384106</v>
      </c>
      <c r="N7" s="159">
        <v>3320851398</v>
      </c>
      <c r="O7" s="159"/>
      <c r="P7" s="159"/>
      <c r="Q7" s="159"/>
      <c r="R7" s="159"/>
      <c r="S7" s="159"/>
      <c r="T7" s="159"/>
      <c r="U7" s="159"/>
      <c r="V7" s="159"/>
      <c r="W7" s="159">
        <v>6438755360</v>
      </c>
      <c r="X7" s="159">
        <v>5741561500</v>
      </c>
      <c r="Y7" s="159">
        <v>697193860</v>
      </c>
      <c r="Z7" s="141">
        <v>12.14</v>
      </c>
      <c r="AA7" s="157">
        <v>11483123000</v>
      </c>
    </row>
    <row r="8" spans="1:27" ht="13.5">
      <c r="A8" s="138" t="s">
        <v>77</v>
      </c>
      <c r="B8" s="136"/>
      <c r="C8" s="155">
        <v>126198000</v>
      </c>
      <c r="D8" s="155"/>
      <c r="E8" s="156">
        <v>271377000</v>
      </c>
      <c r="F8" s="60">
        <v>271377000</v>
      </c>
      <c r="G8" s="60">
        <v>8775085</v>
      </c>
      <c r="H8" s="60">
        <v>3139294</v>
      </c>
      <c r="I8" s="60">
        <v>11644178</v>
      </c>
      <c r="J8" s="60">
        <v>23558557</v>
      </c>
      <c r="K8" s="60">
        <v>33178243</v>
      </c>
      <c r="L8" s="60">
        <v>12744225</v>
      </c>
      <c r="M8" s="60">
        <v>5640504</v>
      </c>
      <c r="N8" s="60">
        <v>51562972</v>
      </c>
      <c r="O8" s="60"/>
      <c r="P8" s="60"/>
      <c r="Q8" s="60"/>
      <c r="R8" s="60"/>
      <c r="S8" s="60"/>
      <c r="T8" s="60"/>
      <c r="U8" s="60"/>
      <c r="V8" s="60"/>
      <c r="W8" s="60">
        <v>75121529</v>
      </c>
      <c r="X8" s="60">
        <v>135688500</v>
      </c>
      <c r="Y8" s="60">
        <v>-60566971</v>
      </c>
      <c r="Z8" s="140">
        <v>-44.64</v>
      </c>
      <c r="AA8" s="155">
        <v>271377000</v>
      </c>
    </row>
    <row r="9" spans="1:27" ht="13.5">
      <c r="A9" s="135" t="s">
        <v>78</v>
      </c>
      <c r="B9" s="136"/>
      <c r="C9" s="153">
        <f aca="true" t="shared" si="1" ref="C9:Y9">SUM(C10:C14)</f>
        <v>1450830000</v>
      </c>
      <c r="D9" s="153">
        <f>SUM(D10:D14)</f>
        <v>0</v>
      </c>
      <c r="E9" s="154">
        <f t="shared" si="1"/>
        <v>2283829000</v>
      </c>
      <c r="F9" s="100">
        <f t="shared" si="1"/>
        <v>2283829000</v>
      </c>
      <c r="G9" s="100">
        <f t="shared" si="1"/>
        <v>62549340</v>
      </c>
      <c r="H9" s="100">
        <f t="shared" si="1"/>
        <v>113139047</v>
      </c>
      <c r="I9" s="100">
        <f t="shared" si="1"/>
        <v>122455535</v>
      </c>
      <c r="J9" s="100">
        <f t="shared" si="1"/>
        <v>298143922</v>
      </c>
      <c r="K9" s="100">
        <f t="shared" si="1"/>
        <v>192140229</v>
      </c>
      <c r="L9" s="100">
        <f t="shared" si="1"/>
        <v>116154700</v>
      </c>
      <c r="M9" s="100">
        <f t="shared" si="1"/>
        <v>160249905</v>
      </c>
      <c r="N9" s="100">
        <f t="shared" si="1"/>
        <v>468544834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766688756</v>
      </c>
      <c r="X9" s="100">
        <f t="shared" si="1"/>
        <v>1141914500</v>
      </c>
      <c r="Y9" s="100">
        <f t="shared" si="1"/>
        <v>-375225744</v>
      </c>
      <c r="Z9" s="137">
        <f>+IF(X9&lt;&gt;0,+(Y9/X9)*100,0)</f>
        <v>-32.8593554070817</v>
      </c>
      <c r="AA9" s="153">
        <f>SUM(AA10:AA14)</f>
        <v>2283829000</v>
      </c>
    </row>
    <row r="10" spans="1:27" ht="13.5">
      <c r="A10" s="138" t="s">
        <v>79</v>
      </c>
      <c r="B10" s="136"/>
      <c r="C10" s="155">
        <v>127824000</v>
      </c>
      <c r="D10" s="155"/>
      <c r="E10" s="156">
        <v>151581000</v>
      </c>
      <c r="F10" s="60">
        <v>151581000</v>
      </c>
      <c r="G10" s="60">
        <v>8265340</v>
      </c>
      <c r="H10" s="60">
        <v>4390677</v>
      </c>
      <c r="I10" s="60">
        <v>2741436</v>
      </c>
      <c r="J10" s="60">
        <v>15397453</v>
      </c>
      <c r="K10" s="60">
        <v>1640526</v>
      </c>
      <c r="L10" s="60">
        <v>9055103</v>
      </c>
      <c r="M10" s="60">
        <v>8174140</v>
      </c>
      <c r="N10" s="60">
        <v>18869769</v>
      </c>
      <c r="O10" s="60"/>
      <c r="P10" s="60"/>
      <c r="Q10" s="60"/>
      <c r="R10" s="60"/>
      <c r="S10" s="60"/>
      <c r="T10" s="60"/>
      <c r="U10" s="60"/>
      <c r="V10" s="60"/>
      <c r="W10" s="60">
        <v>34267222</v>
      </c>
      <c r="X10" s="60">
        <v>75790500</v>
      </c>
      <c r="Y10" s="60">
        <v>-41523278</v>
      </c>
      <c r="Z10" s="140">
        <v>-54.79</v>
      </c>
      <c r="AA10" s="155">
        <v>151581000</v>
      </c>
    </row>
    <row r="11" spans="1:27" ht="13.5">
      <c r="A11" s="138" t="s">
        <v>80</v>
      </c>
      <c r="B11" s="136"/>
      <c r="C11" s="155">
        <v>-214374000</v>
      </c>
      <c r="D11" s="155"/>
      <c r="E11" s="156">
        <v>148335000</v>
      </c>
      <c r="F11" s="60">
        <v>148335000</v>
      </c>
      <c r="G11" s="60">
        <v>4223903</v>
      </c>
      <c r="H11" s="60">
        <v>4419039</v>
      </c>
      <c r="I11" s="60">
        <v>5606469</v>
      </c>
      <c r="J11" s="60">
        <v>14249411</v>
      </c>
      <c r="K11" s="60">
        <v>4528638</v>
      </c>
      <c r="L11" s="60">
        <v>6650040</v>
      </c>
      <c r="M11" s="60">
        <v>31877074</v>
      </c>
      <c r="N11" s="60">
        <v>43055752</v>
      </c>
      <c r="O11" s="60"/>
      <c r="P11" s="60"/>
      <c r="Q11" s="60"/>
      <c r="R11" s="60"/>
      <c r="S11" s="60"/>
      <c r="T11" s="60"/>
      <c r="U11" s="60"/>
      <c r="V11" s="60"/>
      <c r="W11" s="60">
        <v>57305163</v>
      </c>
      <c r="X11" s="60">
        <v>74167500</v>
      </c>
      <c r="Y11" s="60">
        <v>-16862337</v>
      </c>
      <c r="Z11" s="140">
        <v>-22.74</v>
      </c>
      <c r="AA11" s="155">
        <v>148335000</v>
      </c>
    </row>
    <row r="12" spans="1:27" ht="13.5">
      <c r="A12" s="138" t="s">
        <v>81</v>
      </c>
      <c r="B12" s="136"/>
      <c r="C12" s="155">
        <v>659876000</v>
      </c>
      <c r="D12" s="155"/>
      <c r="E12" s="156">
        <v>998494000</v>
      </c>
      <c r="F12" s="60">
        <v>998494000</v>
      </c>
      <c r="G12" s="60">
        <v>46800180</v>
      </c>
      <c r="H12" s="60">
        <v>48521736</v>
      </c>
      <c r="I12" s="60">
        <v>50244135</v>
      </c>
      <c r="J12" s="60">
        <v>145566051</v>
      </c>
      <c r="K12" s="60">
        <v>49079348</v>
      </c>
      <c r="L12" s="60">
        <v>42760816</v>
      </c>
      <c r="M12" s="60">
        <v>48937900</v>
      </c>
      <c r="N12" s="60">
        <v>140778064</v>
      </c>
      <c r="O12" s="60"/>
      <c r="P12" s="60"/>
      <c r="Q12" s="60"/>
      <c r="R12" s="60"/>
      <c r="S12" s="60"/>
      <c r="T12" s="60"/>
      <c r="U12" s="60"/>
      <c r="V12" s="60"/>
      <c r="W12" s="60">
        <v>286344115</v>
      </c>
      <c r="X12" s="60">
        <v>499247000</v>
      </c>
      <c r="Y12" s="60">
        <v>-212902885</v>
      </c>
      <c r="Z12" s="140">
        <v>-42.64</v>
      </c>
      <c r="AA12" s="155">
        <v>998494000</v>
      </c>
    </row>
    <row r="13" spans="1:27" ht="13.5">
      <c r="A13" s="138" t="s">
        <v>82</v>
      </c>
      <c r="B13" s="136"/>
      <c r="C13" s="155">
        <v>742309000</v>
      </c>
      <c r="D13" s="155"/>
      <c r="E13" s="156">
        <v>813509000</v>
      </c>
      <c r="F13" s="60">
        <v>813509000</v>
      </c>
      <c r="G13" s="60">
        <v>3125232</v>
      </c>
      <c r="H13" s="60">
        <v>16716012</v>
      </c>
      <c r="I13" s="60">
        <v>61173023</v>
      </c>
      <c r="J13" s="60">
        <v>81014267</v>
      </c>
      <c r="K13" s="60">
        <v>136648422</v>
      </c>
      <c r="L13" s="60">
        <v>57530501</v>
      </c>
      <c r="M13" s="60">
        <v>69644726</v>
      </c>
      <c r="N13" s="60">
        <v>263823649</v>
      </c>
      <c r="O13" s="60"/>
      <c r="P13" s="60"/>
      <c r="Q13" s="60"/>
      <c r="R13" s="60"/>
      <c r="S13" s="60"/>
      <c r="T13" s="60"/>
      <c r="U13" s="60"/>
      <c r="V13" s="60"/>
      <c r="W13" s="60">
        <v>344837916</v>
      </c>
      <c r="X13" s="60">
        <v>406754500</v>
      </c>
      <c r="Y13" s="60">
        <v>-61916584</v>
      </c>
      <c r="Z13" s="140">
        <v>-15.22</v>
      </c>
      <c r="AA13" s="155">
        <v>813509000</v>
      </c>
    </row>
    <row r="14" spans="1:27" ht="13.5">
      <c r="A14" s="138" t="s">
        <v>83</v>
      </c>
      <c r="B14" s="136"/>
      <c r="C14" s="157">
        <v>135195000</v>
      </c>
      <c r="D14" s="157"/>
      <c r="E14" s="158">
        <v>171910000</v>
      </c>
      <c r="F14" s="159">
        <v>171910000</v>
      </c>
      <c r="G14" s="159">
        <v>134685</v>
      </c>
      <c r="H14" s="159">
        <v>39091583</v>
      </c>
      <c r="I14" s="159">
        <v>2690472</v>
      </c>
      <c r="J14" s="159">
        <v>41916740</v>
      </c>
      <c r="K14" s="159">
        <v>243295</v>
      </c>
      <c r="L14" s="159">
        <v>158240</v>
      </c>
      <c r="M14" s="159">
        <v>1616065</v>
      </c>
      <c r="N14" s="159">
        <v>2017600</v>
      </c>
      <c r="O14" s="159"/>
      <c r="P14" s="159"/>
      <c r="Q14" s="159"/>
      <c r="R14" s="159"/>
      <c r="S14" s="159"/>
      <c r="T14" s="159"/>
      <c r="U14" s="159"/>
      <c r="V14" s="159"/>
      <c r="W14" s="159">
        <v>43934340</v>
      </c>
      <c r="X14" s="159">
        <v>85955000</v>
      </c>
      <c r="Y14" s="159">
        <v>-42020660</v>
      </c>
      <c r="Z14" s="141">
        <v>-48.89</v>
      </c>
      <c r="AA14" s="157">
        <v>171910000</v>
      </c>
    </row>
    <row r="15" spans="1:27" ht="13.5">
      <c r="A15" s="135" t="s">
        <v>84</v>
      </c>
      <c r="B15" s="142"/>
      <c r="C15" s="153">
        <f aca="true" t="shared" si="2" ref="C15:Y15">SUM(C16:C18)</f>
        <v>1581737000</v>
      </c>
      <c r="D15" s="153">
        <f>SUM(D16:D18)</f>
        <v>0</v>
      </c>
      <c r="E15" s="154">
        <f t="shared" si="2"/>
        <v>2487910000</v>
      </c>
      <c r="F15" s="100">
        <f t="shared" si="2"/>
        <v>2487910000</v>
      </c>
      <c r="G15" s="100">
        <f t="shared" si="2"/>
        <v>71071393</v>
      </c>
      <c r="H15" s="100">
        <f t="shared" si="2"/>
        <v>81676392</v>
      </c>
      <c r="I15" s="100">
        <f t="shared" si="2"/>
        <v>95965291</v>
      </c>
      <c r="J15" s="100">
        <f t="shared" si="2"/>
        <v>248713076</v>
      </c>
      <c r="K15" s="100">
        <f t="shared" si="2"/>
        <v>149125405</v>
      </c>
      <c r="L15" s="100">
        <f t="shared" si="2"/>
        <v>77232332</v>
      </c>
      <c r="M15" s="100">
        <f t="shared" si="2"/>
        <v>91173659</v>
      </c>
      <c r="N15" s="100">
        <f t="shared" si="2"/>
        <v>317531396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566244472</v>
      </c>
      <c r="X15" s="100">
        <f t="shared" si="2"/>
        <v>1243955000</v>
      </c>
      <c r="Y15" s="100">
        <f t="shared" si="2"/>
        <v>-677710528</v>
      </c>
      <c r="Z15" s="137">
        <f>+IF(X15&lt;&gt;0,+(Y15/X15)*100,0)</f>
        <v>-54.480309014393605</v>
      </c>
      <c r="AA15" s="153">
        <f>SUM(AA16:AA18)</f>
        <v>2487910000</v>
      </c>
    </row>
    <row r="16" spans="1:27" ht="13.5">
      <c r="A16" s="138" t="s">
        <v>85</v>
      </c>
      <c r="B16" s="136"/>
      <c r="C16" s="155">
        <v>689374000</v>
      </c>
      <c r="D16" s="155"/>
      <c r="E16" s="156">
        <v>572478000</v>
      </c>
      <c r="F16" s="60">
        <v>572478000</v>
      </c>
      <c r="G16" s="60">
        <v>42375867</v>
      </c>
      <c r="H16" s="60">
        <v>31476963</v>
      </c>
      <c r="I16" s="60">
        <v>27847240</v>
      </c>
      <c r="J16" s="60">
        <v>101700070</v>
      </c>
      <c r="K16" s="60">
        <v>42150502</v>
      </c>
      <c r="L16" s="60">
        <v>32266001</v>
      </c>
      <c r="M16" s="60">
        <v>37030822</v>
      </c>
      <c r="N16" s="60">
        <v>111447325</v>
      </c>
      <c r="O16" s="60"/>
      <c r="P16" s="60"/>
      <c r="Q16" s="60"/>
      <c r="R16" s="60"/>
      <c r="S16" s="60"/>
      <c r="T16" s="60"/>
      <c r="U16" s="60"/>
      <c r="V16" s="60"/>
      <c r="W16" s="60">
        <v>213147395</v>
      </c>
      <c r="X16" s="60">
        <v>286239000</v>
      </c>
      <c r="Y16" s="60">
        <v>-73091605</v>
      </c>
      <c r="Z16" s="140">
        <v>-25.54</v>
      </c>
      <c r="AA16" s="155">
        <v>572478000</v>
      </c>
    </row>
    <row r="17" spans="1:27" ht="13.5">
      <c r="A17" s="138" t="s">
        <v>86</v>
      </c>
      <c r="B17" s="136"/>
      <c r="C17" s="155">
        <v>890037000</v>
      </c>
      <c r="D17" s="155"/>
      <c r="E17" s="156">
        <v>1849612000</v>
      </c>
      <c r="F17" s="60">
        <v>1849612000</v>
      </c>
      <c r="G17" s="60">
        <v>28695526</v>
      </c>
      <c r="H17" s="60">
        <v>50189390</v>
      </c>
      <c r="I17" s="60">
        <v>67156585</v>
      </c>
      <c r="J17" s="60">
        <v>146041501</v>
      </c>
      <c r="K17" s="60">
        <v>106974903</v>
      </c>
      <c r="L17" s="60">
        <v>44966331</v>
      </c>
      <c r="M17" s="60">
        <v>54142837</v>
      </c>
      <c r="N17" s="60">
        <v>206084071</v>
      </c>
      <c r="O17" s="60"/>
      <c r="P17" s="60"/>
      <c r="Q17" s="60"/>
      <c r="R17" s="60"/>
      <c r="S17" s="60"/>
      <c r="T17" s="60"/>
      <c r="U17" s="60"/>
      <c r="V17" s="60"/>
      <c r="W17" s="60">
        <v>352125572</v>
      </c>
      <c r="X17" s="60">
        <v>924806000</v>
      </c>
      <c r="Y17" s="60">
        <v>-572680428</v>
      </c>
      <c r="Z17" s="140">
        <v>-61.92</v>
      </c>
      <c r="AA17" s="155">
        <v>1849612000</v>
      </c>
    </row>
    <row r="18" spans="1:27" ht="13.5">
      <c r="A18" s="138" t="s">
        <v>87</v>
      </c>
      <c r="B18" s="136"/>
      <c r="C18" s="155">
        <v>2326000</v>
      </c>
      <c r="D18" s="155"/>
      <c r="E18" s="156">
        <v>65820000</v>
      </c>
      <c r="F18" s="60">
        <v>65820000</v>
      </c>
      <c r="G18" s="60"/>
      <c r="H18" s="60">
        <v>10039</v>
      </c>
      <c r="I18" s="60">
        <v>961466</v>
      </c>
      <c r="J18" s="60">
        <v>971505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971505</v>
      </c>
      <c r="X18" s="60">
        <v>32910000</v>
      </c>
      <c r="Y18" s="60">
        <v>-31938495</v>
      </c>
      <c r="Z18" s="140">
        <v>-97.05</v>
      </c>
      <c r="AA18" s="155">
        <v>65820000</v>
      </c>
    </row>
    <row r="19" spans="1:27" ht="13.5">
      <c r="A19" s="135" t="s">
        <v>88</v>
      </c>
      <c r="B19" s="142"/>
      <c r="C19" s="153">
        <f aca="true" t="shared" si="3" ref="C19:Y19">SUM(C20:C23)</f>
        <v>20158755000</v>
      </c>
      <c r="D19" s="153">
        <f>SUM(D20:D23)</f>
        <v>0</v>
      </c>
      <c r="E19" s="154">
        <f t="shared" si="3"/>
        <v>22714357000</v>
      </c>
      <c r="F19" s="100">
        <f t="shared" si="3"/>
        <v>22714357000</v>
      </c>
      <c r="G19" s="100">
        <f t="shared" si="3"/>
        <v>1530144259</v>
      </c>
      <c r="H19" s="100">
        <f t="shared" si="3"/>
        <v>1789707198</v>
      </c>
      <c r="I19" s="100">
        <f t="shared" si="3"/>
        <v>1942868686</v>
      </c>
      <c r="J19" s="100">
        <f t="shared" si="3"/>
        <v>5262720143</v>
      </c>
      <c r="K19" s="100">
        <f t="shared" si="3"/>
        <v>1818511325</v>
      </c>
      <c r="L19" s="100">
        <f t="shared" si="3"/>
        <v>1697200320</v>
      </c>
      <c r="M19" s="100">
        <f t="shared" si="3"/>
        <v>1810692357</v>
      </c>
      <c r="N19" s="100">
        <f t="shared" si="3"/>
        <v>5326404002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10589124145</v>
      </c>
      <c r="X19" s="100">
        <f t="shared" si="3"/>
        <v>11357178500</v>
      </c>
      <c r="Y19" s="100">
        <f t="shared" si="3"/>
        <v>-768054355</v>
      </c>
      <c r="Z19" s="137">
        <f>+IF(X19&lt;&gt;0,+(Y19/X19)*100,0)</f>
        <v>-6.762721524540624</v>
      </c>
      <c r="AA19" s="153">
        <f>SUM(AA20:AA23)</f>
        <v>22714357000</v>
      </c>
    </row>
    <row r="20" spans="1:27" ht="13.5">
      <c r="A20" s="138" t="s">
        <v>89</v>
      </c>
      <c r="B20" s="136"/>
      <c r="C20" s="155">
        <v>13288491000</v>
      </c>
      <c r="D20" s="155"/>
      <c r="E20" s="156">
        <v>14531683000</v>
      </c>
      <c r="F20" s="60">
        <v>14531683000</v>
      </c>
      <c r="G20" s="60">
        <v>1080312000</v>
      </c>
      <c r="H20" s="60">
        <v>1214473000</v>
      </c>
      <c r="I20" s="60">
        <v>1066917863</v>
      </c>
      <c r="J20" s="60">
        <v>3361702863</v>
      </c>
      <c r="K20" s="60">
        <v>1037461000</v>
      </c>
      <c r="L20" s="60">
        <v>1011323304</v>
      </c>
      <c r="M20" s="60">
        <v>1142083996</v>
      </c>
      <c r="N20" s="60">
        <v>3190868300</v>
      </c>
      <c r="O20" s="60"/>
      <c r="P20" s="60"/>
      <c r="Q20" s="60"/>
      <c r="R20" s="60"/>
      <c r="S20" s="60"/>
      <c r="T20" s="60"/>
      <c r="U20" s="60"/>
      <c r="V20" s="60"/>
      <c r="W20" s="60">
        <v>6552571163</v>
      </c>
      <c r="X20" s="60">
        <v>7265841500</v>
      </c>
      <c r="Y20" s="60">
        <v>-713270337</v>
      </c>
      <c r="Z20" s="140">
        <v>-9.82</v>
      </c>
      <c r="AA20" s="155">
        <v>14531683000</v>
      </c>
    </row>
    <row r="21" spans="1:27" ht="13.5">
      <c r="A21" s="138" t="s">
        <v>90</v>
      </c>
      <c r="B21" s="136"/>
      <c r="C21" s="155">
        <v>4704317000</v>
      </c>
      <c r="D21" s="155"/>
      <c r="E21" s="156">
        <v>4236255600</v>
      </c>
      <c r="F21" s="60">
        <v>4236255600</v>
      </c>
      <c r="G21" s="60">
        <v>366871895</v>
      </c>
      <c r="H21" s="60">
        <v>295778584</v>
      </c>
      <c r="I21" s="60">
        <v>373131774</v>
      </c>
      <c r="J21" s="60">
        <v>1035782253</v>
      </c>
      <c r="K21" s="60">
        <v>447220086</v>
      </c>
      <c r="L21" s="60">
        <v>366989188</v>
      </c>
      <c r="M21" s="60">
        <v>375713786</v>
      </c>
      <c r="N21" s="60">
        <v>1189923060</v>
      </c>
      <c r="O21" s="60"/>
      <c r="P21" s="60"/>
      <c r="Q21" s="60"/>
      <c r="R21" s="60"/>
      <c r="S21" s="60"/>
      <c r="T21" s="60"/>
      <c r="U21" s="60"/>
      <c r="V21" s="60"/>
      <c r="W21" s="60">
        <v>2225705313</v>
      </c>
      <c r="X21" s="60">
        <v>2118127800</v>
      </c>
      <c r="Y21" s="60">
        <v>107577513</v>
      </c>
      <c r="Z21" s="140">
        <v>5.08</v>
      </c>
      <c r="AA21" s="155">
        <v>4236255600</v>
      </c>
    </row>
    <row r="22" spans="1:27" ht="13.5">
      <c r="A22" s="138" t="s">
        <v>91</v>
      </c>
      <c r="B22" s="136"/>
      <c r="C22" s="157">
        <v>1898223000</v>
      </c>
      <c r="D22" s="157"/>
      <c r="E22" s="158">
        <v>2824170400</v>
      </c>
      <c r="F22" s="159">
        <v>2824170400</v>
      </c>
      <c r="G22" s="159"/>
      <c r="H22" s="159">
        <v>197185723</v>
      </c>
      <c r="I22" s="159">
        <v>435682671</v>
      </c>
      <c r="J22" s="159">
        <v>632868394</v>
      </c>
      <c r="K22" s="159">
        <v>233465239</v>
      </c>
      <c r="L22" s="159">
        <v>218151735</v>
      </c>
      <c r="M22" s="159">
        <v>219005232</v>
      </c>
      <c r="N22" s="159">
        <v>670622206</v>
      </c>
      <c r="O22" s="159"/>
      <c r="P22" s="159"/>
      <c r="Q22" s="159"/>
      <c r="R22" s="159"/>
      <c r="S22" s="159"/>
      <c r="T22" s="159"/>
      <c r="U22" s="159"/>
      <c r="V22" s="159"/>
      <c r="W22" s="159">
        <v>1303490600</v>
      </c>
      <c r="X22" s="159">
        <v>1412085200</v>
      </c>
      <c r="Y22" s="159">
        <v>-108594600</v>
      </c>
      <c r="Z22" s="141">
        <v>-7.69</v>
      </c>
      <c r="AA22" s="157">
        <v>2824170400</v>
      </c>
    </row>
    <row r="23" spans="1:27" ht="13.5">
      <c r="A23" s="138" t="s">
        <v>92</v>
      </c>
      <c r="B23" s="136"/>
      <c r="C23" s="155">
        <v>267724000</v>
      </c>
      <c r="D23" s="155"/>
      <c r="E23" s="156">
        <v>1122248000</v>
      </c>
      <c r="F23" s="60">
        <v>1122248000</v>
      </c>
      <c r="G23" s="60">
        <v>82960364</v>
      </c>
      <c r="H23" s="60">
        <v>82269891</v>
      </c>
      <c r="I23" s="60">
        <v>67136378</v>
      </c>
      <c r="J23" s="60">
        <v>232366633</v>
      </c>
      <c r="K23" s="60">
        <v>100365000</v>
      </c>
      <c r="L23" s="60">
        <v>100736093</v>
      </c>
      <c r="M23" s="60">
        <v>73889343</v>
      </c>
      <c r="N23" s="60">
        <v>274990436</v>
      </c>
      <c r="O23" s="60"/>
      <c r="P23" s="60"/>
      <c r="Q23" s="60"/>
      <c r="R23" s="60"/>
      <c r="S23" s="60"/>
      <c r="T23" s="60"/>
      <c r="U23" s="60"/>
      <c r="V23" s="60"/>
      <c r="W23" s="60">
        <v>507357069</v>
      </c>
      <c r="X23" s="60">
        <v>561124000</v>
      </c>
      <c r="Y23" s="60">
        <v>-53766931</v>
      </c>
      <c r="Z23" s="140">
        <v>-9.58</v>
      </c>
      <c r="AA23" s="155">
        <v>1122248000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34989768000</v>
      </c>
      <c r="D25" s="168">
        <f>+D5+D9+D15+D19+D24</f>
        <v>0</v>
      </c>
      <c r="E25" s="169">
        <f t="shared" si="4"/>
        <v>39294787000</v>
      </c>
      <c r="F25" s="73">
        <f t="shared" si="4"/>
        <v>39294787000</v>
      </c>
      <c r="G25" s="73">
        <f t="shared" si="4"/>
        <v>2276264577</v>
      </c>
      <c r="H25" s="73">
        <f t="shared" si="4"/>
        <v>3001633031</v>
      </c>
      <c r="I25" s="73">
        <f t="shared" si="4"/>
        <v>3674737386</v>
      </c>
      <c r="J25" s="73">
        <f t="shared" si="4"/>
        <v>8952634994</v>
      </c>
      <c r="K25" s="73">
        <f t="shared" si="4"/>
        <v>3267858393</v>
      </c>
      <c r="L25" s="73">
        <f t="shared" si="4"/>
        <v>2997113921</v>
      </c>
      <c r="M25" s="73">
        <f t="shared" si="4"/>
        <v>3223696598</v>
      </c>
      <c r="N25" s="73">
        <f t="shared" si="4"/>
        <v>9488668912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18441303906</v>
      </c>
      <c r="X25" s="73">
        <f t="shared" si="4"/>
        <v>19647393500</v>
      </c>
      <c r="Y25" s="73">
        <f t="shared" si="4"/>
        <v>-1206089594</v>
      </c>
      <c r="Z25" s="170">
        <f>+IF(X25&lt;&gt;0,+(Y25/X25)*100,0)</f>
        <v>-6.138674801825494</v>
      </c>
      <c r="AA25" s="168">
        <f>+AA5+AA9+AA15+AA19+AA24</f>
        <v>39294787000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6161329000</v>
      </c>
      <c r="D28" s="153">
        <f>SUM(D29:D31)</f>
        <v>0</v>
      </c>
      <c r="E28" s="154">
        <f t="shared" si="5"/>
        <v>5520888046</v>
      </c>
      <c r="F28" s="100">
        <f t="shared" si="5"/>
        <v>5520888046</v>
      </c>
      <c r="G28" s="100">
        <f t="shared" si="5"/>
        <v>144448948</v>
      </c>
      <c r="H28" s="100">
        <f t="shared" si="5"/>
        <v>225663935</v>
      </c>
      <c r="I28" s="100">
        <f t="shared" si="5"/>
        <v>594562393</v>
      </c>
      <c r="J28" s="100">
        <f t="shared" si="5"/>
        <v>964675276</v>
      </c>
      <c r="K28" s="100">
        <f t="shared" si="5"/>
        <v>545471978</v>
      </c>
      <c r="L28" s="100">
        <f t="shared" si="5"/>
        <v>479112758</v>
      </c>
      <c r="M28" s="100">
        <f t="shared" si="5"/>
        <v>991623850</v>
      </c>
      <c r="N28" s="100">
        <f t="shared" si="5"/>
        <v>2016208586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2980883862</v>
      </c>
      <c r="X28" s="100">
        <f t="shared" si="5"/>
        <v>2760444023</v>
      </c>
      <c r="Y28" s="100">
        <f t="shared" si="5"/>
        <v>220439839</v>
      </c>
      <c r="Z28" s="137">
        <f>+IF(X28&lt;&gt;0,+(Y28/X28)*100,0)</f>
        <v>7.9856659712458145</v>
      </c>
      <c r="AA28" s="153">
        <f>SUM(AA29:AA31)</f>
        <v>5520888046</v>
      </c>
    </row>
    <row r="29" spans="1:27" ht="13.5">
      <c r="A29" s="138" t="s">
        <v>75</v>
      </c>
      <c r="B29" s="136"/>
      <c r="C29" s="155">
        <v>810675000</v>
      </c>
      <c r="D29" s="155"/>
      <c r="E29" s="156">
        <v>1024295046</v>
      </c>
      <c r="F29" s="60">
        <v>1024295046</v>
      </c>
      <c r="G29" s="60">
        <v>22727829</v>
      </c>
      <c r="H29" s="60">
        <v>58031383</v>
      </c>
      <c r="I29" s="60">
        <v>165146612</v>
      </c>
      <c r="J29" s="60">
        <v>245905824</v>
      </c>
      <c r="K29" s="60">
        <v>62816823</v>
      </c>
      <c r="L29" s="60">
        <v>70475599</v>
      </c>
      <c r="M29" s="60">
        <v>61377370</v>
      </c>
      <c r="N29" s="60">
        <v>194669792</v>
      </c>
      <c r="O29" s="60"/>
      <c r="P29" s="60"/>
      <c r="Q29" s="60"/>
      <c r="R29" s="60"/>
      <c r="S29" s="60"/>
      <c r="T29" s="60"/>
      <c r="U29" s="60"/>
      <c r="V29" s="60"/>
      <c r="W29" s="60">
        <v>440575616</v>
      </c>
      <c r="X29" s="60">
        <v>512147523</v>
      </c>
      <c r="Y29" s="60">
        <v>-71571907</v>
      </c>
      <c r="Z29" s="140">
        <v>-13.97</v>
      </c>
      <c r="AA29" s="155">
        <v>1024295046</v>
      </c>
    </row>
    <row r="30" spans="1:27" ht="13.5">
      <c r="A30" s="138" t="s">
        <v>76</v>
      </c>
      <c r="B30" s="136"/>
      <c r="C30" s="157">
        <v>4737509000</v>
      </c>
      <c r="D30" s="157"/>
      <c r="E30" s="158">
        <v>2823673000</v>
      </c>
      <c r="F30" s="159">
        <v>2823673000</v>
      </c>
      <c r="G30" s="159">
        <v>72780217</v>
      </c>
      <c r="H30" s="159">
        <v>84287611</v>
      </c>
      <c r="I30" s="159">
        <v>281050386</v>
      </c>
      <c r="J30" s="159">
        <v>438118214</v>
      </c>
      <c r="K30" s="159">
        <v>344425818</v>
      </c>
      <c r="L30" s="159">
        <v>265483951</v>
      </c>
      <c r="M30" s="159">
        <v>281614587</v>
      </c>
      <c r="N30" s="159">
        <v>891524356</v>
      </c>
      <c r="O30" s="159"/>
      <c r="P30" s="159"/>
      <c r="Q30" s="159"/>
      <c r="R30" s="159"/>
      <c r="S30" s="159"/>
      <c r="T30" s="159"/>
      <c r="U30" s="159"/>
      <c r="V30" s="159"/>
      <c r="W30" s="159">
        <v>1329642570</v>
      </c>
      <c r="X30" s="159">
        <v>1411836500</v>
      </c>
      <c r="Y30" s="159">
        <v>-82193930</v>
      </c>
      <c r="Z30" s="141">
        <v>-5.82</v>
      </c>
      <c r="AA30" s="157">
        <v>2823673000</v>
      </c>
    </row>
    <row r="31" spans="1:27" ht="13.5">
      <c r="A31" s="138" t="s">
        <v>77</v>
      </c>
      <c r="B31" s="136"/>
      <c r="C31" s="155">
        <v>613145000</v>
      </c>
      <c r="D31" s="155"/>
      <c r="E31" s="156">
        <v>1672920000</v>
      </c>
      <c r="F31" s="60">
        <v>1672920000</v>
      </c>
      <c r="G31" s="60">
        <v>48940902</v>
      </c>
      <c r="H31" s="60">
        <v>83344941</v>
      </c>
      <c r="I31" s="60">
        <v>148365395</v>
      </c>
      <c r="J31" s="60">
        <v>280651238</v>
      </c>
      <c r="K31" s="60">
        <v>138229337</v>
      </c>
      <c r="L31" s="60">
        <v>143153208</v>
      </c>
      <c r="M31" s="60">
        <v>648631893</v>
      </c>
      <c r="N31" s="60">
        <v>930014438</v>
      </c>
      <c r="O31" s="60"/>
      <c r="P31" s="60"/>
      <c r="Q31" s="60"/>
      <c r="R31" s="60"/>
      <c r="S31" s="60"/>
      <c r="T31" s="60"/>
      <c r="U31" s="60"/>
      <c r="V31" s="60"/>
      <c r="W31" s="60">
        <v>1210665676</v>
      </c>
      <c r="X31" s="60">
        <v>836460000</v>
      </c>
      <c r="Y31" s="60">
        <v>374205676</v>
      </c>
      <c r="Z31" s="140">
        <v>44.74</v>
      </c>
      <c r="AA31" s="155">
        <v>1672920000</v>
      </c>
    </row>
    <row r="32" spans="1:27" ht="13.5">
      <c r="A32" s="135" t="s">
        <v>78</v>
      </c>
      <c r="B32" s="136"/>
      <c r="C32" s="153">
        <f aca="true" t="shared" si="6" ref="C32:Y32">SUM(C33:C37)</f>
        <v>5070913000</v>
      </c>
      <c r="D32" s="153">
        <f>SUM(D33:D37)</f>
        <v>0</v>
      </c>
      <c r="E32" s="154">
        <f t="shared" si="6"/>
        <v>5564599987</v>
      </c>
      <c r="F32" s="100">
        <f t="shared" si="6"/>
        <v>5564599987</v>
      </c>
      <c r="G32" s="100">
        <f t="shared" si="6"/>
        <v>305955094</v>
      </c>
      <c r="H32" s="100">
        <f t="shared" si="6"/>
        <v>439344455</v>
      </c>
      <c r="I32" s="100">
        <f t="shared" si="6"/>
        <v>450625335</v>
      </c>
      <c r="J32" s="100">
        <f t="shared" si="6"/>
        <v>1195924884</v>
      </c>
      <c r="K32" s="100">
        <f t="shared" si="6"/>
        <v>450227696</v>
      </c>
      <c r="L32" s="100">
        <f t="shared" si="6"/>
        <v>554477296</v>
      </c>
      <c r="M32" s="100">
        <f t="shared" si="6"/>
        <v>494796789</v>
      </c>
      <c r="N32" s="100">
        <f t="shared" si="6"/>
        <v>1499501781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2695426665</v>
      </c>
      <c r="X32" s="100">
        <f t="shared" si="6"/>
        <v>2782299994</v>
      </c>
      <c r="Y32" s="100">
        <f t="shared" si="6"/>
        <v>-86873329</v>
      </c>
      <c r="Z32" s="137">
        <f>+IF(X32&lt;&gt;0,+(Y32/X32)*100,0)</f>
        <v>-3.122356654111397</v>
      </c>
      <c r="AA32" s="153">
        <f>SUM(AA33:AA37)</f>
        <v>5564599987</v>
      </c>
    </row>
    <row r="33" spans="1:27" ht="13.5">
      <c r="A33" s="138" t="s">
        <v>79</v>
      </c>
      <c r="B33" s="136"/>
      <c r="C33" s="155">
        <v>1064297000</v>
      </c>
      <c r="D33" s="155"/>
      <c r="E33" s="156">
        <v>1135048000</v>
      </c>
      <c r="F33" s="60">
        <v>1135048000</v>
      </c>
      <c r="G33" s="60">
        <v>21565395</v>
      </c>
      <c r="H33" s="60">
        <v>42947737</v>
      </c>
      <c r="I33" s="60">
        <v>58236521</v>
      </c>
      <c r="J33" s="60">
        <v>122749653</v>
      </c>
      <c r="K33" s="60">
        <v>24688595</v>
      </c>
      <c r="L33" s="60">
        <v>62284040</v>
      </c>
      <c r="M33" s="60">
        <v>50930750</v>
      </c>
      <c r="N33" s="60">
        <v>137903385</v>
      </c>
      <c r="O33" s="60"/>
      <c r="P33" s="60"/>
      <c r="Q33" s="60"/>
      <c r="R33" s="60"/>
      <c r="S33" s="60"/>
      <c r="T33" s="60"/>
      <c r="U33" s="60"/>
      <c r="V33" s="60"/>
      <c r="W33" s="60">
        <v>260653038</v>
      </c>
      <c r="X33" s="60">
        <v>567524000</v>
      </c>
      <c r="Y33" s="60">
        <v>-306870962</v>
      </c>
      <c r="Z33" s="140">
        <v>-54.07</v>
      </c>
      <c r="AA33" s="155">
        <v>1135048000</v>
      </c>
    </row>
    <row r="34" spans="1:27" ht="13.5">
      <c r="A34" s="138" t="s">
        <v>80</v>
      </c>
      <c r="B34" s="136"/>
      <c r="C34" s="155">
        <v>617943000</v>
      </c>
      <c r="D34" s="155"/>
      <c r="E34" s="156">
        <v>695376000</v>
      </c>
      <c r="F34" s="60">
        <v>695376000</v>
      </c>
      <c r="G34" s="60">
        <v>101716600</v>
      </c>
      <c r="H34" s="60">
        <v>85664801</v>
      </c>
      <c r="I34" s="60">
        <v>97223416</v>
      </c>
      <c r="J34" s="60">
        <v>284604817</v>
      </c>
      <c r="K34" s="60">
        <v>92749392</v>
      </c>
      <c r="L34" s="60">
        <v>97914814</v>
      </c>
      <c r="M34" s="60">
        <v>96061475</v>
      </c>
      <c r="N34" s="60">
        <v>286725681</v>
      </c>
      <c r="O34" s="60"/>
      <c r="P34" s="60"/>
      <c r="Q34" s="60"/>
      <c r="R34" s="60"/>
      <c r="S34" s="60"/>
      <c r="T34" s="60"/>
      <c r="U34" s="60"/>
      <c r="V34" s="60"/>
      <c r="W34" s="60">
        <v>571330498</v>
      </c>
      <c r="X34" s="60">
        <v>347688000</v>
      </c>
      <c r="Y34" s="60">
        <v>223642498</v>
      </c>
      <c r="Z34" s="140">
        <v>64.32</v>
      </c>
      <c r="AA34" s="155">
        <v>695376000</v>
      </c>
    </row>
    <row r="35" spans="1:27" ht="13.5">
      <c r="A35" s="138" t="s">
        <v>81</v>
      </c>
      <c r="B35" s="136"/>
      <c r="C35" s="155">
        <v>2174672000</v>
      </c>
      <c r="D35" s="155"/>
      <c r="E35" s="156">
        <v>2355079000</v>
      </c>
      <c r="F35" s="60">
        <v>2355079000</v>
      </c>
      <c r="G35" s="60">
        <v>128293042</v>
      </c>
      <c r="H35" s="60">
        <v>190684868</v>
      </c>
      <c r="I35" s="60">
        <v>187147811</v>
      </c>
      <c r="J35" s="60">
        <v>506125721</v>
      </c>
      <c r="K35" s="60">
        <v>220518386</v>
      </c>
      <c r="L35" s="60">
        <v>254081349</v>
      </c>
      <c r="M35" s="60">
        <v>209752646</v>
      </c>
      <c r="N35" s="60">
        <v>684352381</v>
      </c>
      <c r="O35" s="60"/>
      <c r="P35" s="60"/>
      <c r="Q35" s="60"/>
      <c r="R35" s="60"/>
      <c r="S35" s="60"/>
      <c r="T35" s="60"/>
      <c r="U35" s="60"/>
      <c r="V35" s="60"/>
      <c r="W35" s="60">
        <v>1190478102</v>
      </c>
      <c r="X35" s="60">
        <v>1177539500</v>
      </c>
      <c r="Y35" s="60">
        <v>12938602</v>
      </c>
      <c r="Z35" s="140">
        <v>1.1</v>
      </c>
      <c r="AA35" s="155">
        <v>2355079000</v>
      </c>
    </row>
    <row r="36" spans="1:27" ht="13.5">
      <c r="A36" s="138" t="s">
        <v>82</v>
      </c>
      <c r="B36" s="136"/>
      <c r="C36" s="155">
        <v>668118000</v>
      </c>
      <c r="D36" s="155"/>
      <c r="E36" s="156">
        <v>767859987</v>
      </c>
      <c r="F36" s="60">
        <v>767859987</v>
      </c>
      <c r="G36" s="60">
        <v>20924125</v>
      </c>
      <c r="H36" s="60">
        <v>58294665</v>
      </c>
      <c r="I36" s="60">
        <v>47001064</v>
      </c>
      <c r="J36" s="60">
        <v>126219854</v>
      </c>
      <c r="K36" s="60">
        <v>53433794</v>
      </c>
      <c r="L36" s="60">
        <v>58841542</v>
      </c>
      <c r="M36" s="60">
        <v>81115684</v>
      </c>
      <c r="N36" s="60">
        <v>193391020</v>
      </c>
      <c r="O36" s="60"/>
      <c r="P36" s="60"/>
      <c r="Q36" s="60"/>
      <c r="R36" s="60"/>
      <c r="S36" s="60"/>
      <c r="T36" s="60"/>
      <c r="U36" s="60"/>
      <c r="V36" s="60"/>
      <c r="W36" s="60">
        <v>319610874</v>
      </c>
      <c r="X36" s="60">
        <v>383929994</v>
      </c>
      <c r="Y36" s="60">
        <v>-64319120</v>
      </c>
      <c r="Z36" s="140">
        <v>-16.75</v>
      </c>
      <c r="AA36" s="155">
        <v>767859987</v>
      </c>
    </row>
    <row r="37" spans="1:27" ht="13.5">
      <c r="A37" s="138" t="s">
        <v>83</v>
      </c>
      <c r="B37" s="136"/>
      <c r="C37" s="157">
        <v>545883000</v>
      </c>
      <c r="D37" s="157"/>
      <c r="E37" s="158">
        <v>611237000</v>
      </c>
      <c r="F37" s="159">
        <v>611237000</v>
      </c>
      <c r="G37" s="159">
        <v>33455932</v>
      </c>
      <c r="H37" s="159">
        <v>61752384</v>
      </c>
      <c r="I37" s="159">
        <v>61016523</v>
      </c>
      <c r="J37" s="159">
        <v>156224839</v>
      </c>
      <c r="K37" s="159">
        <v>58837529</v>
      </c>
      <c r="L37" s="159">
        <v>81355551</v>
      </c>
      <c r="M37" s="159">
        <v>56936234</v>
      </c>
      <c r="N37" s="159">
        <v>197129314</v>
      </c>
      <c r="O37" s="159"/>
      <c r="P37" s="159"/>
      <c r="Q37" s="159"/>
      <c r="R37" s="159"/>
      <c r="S37" s="159"/>
      <c r="T37" s="159"/>
      <c r="U37" s="159"/>
      <c r="V37" s="159"/>
      <c r="W37" s="159">
        <v>353354153</v>
      </c>
      <c r="X37" s="159">
        <v>305618500</v>
      </c>
      <c r="Y37" s="159">
        <v>47735653</v>
      </c>
      <c r="Z37" s="141">
        <v>15.62</v>
      </c>
      <c r="AA37" s="157">
        <v>611237000</v>
      </c>
    </row>
    <row r="38" spans="1:27" ht="13.5">
      <c r="A38" s="135" t="s">
        <v>84</v>
      </c>
      <c r="B38" s="142"/>
      <c r="C38" s="153">
        <f aca="true" t="shared" si="7" ref="C38:Y38">SUM(C39:C41)</f>
        <v>2429291000</v>
      </c>
      <c r="D38" s="153">
        <f>SUM(D39:D41)</f>
        <v>0</v>
      </c>
      <c r="E38" s="154">
        <f t="shared" si="7"/>
        <v>3810733789</v>
      </c>
      <c r="F38" s="100">
        <f t="shared" si="7"/>
        <v>3810733789</v>
      </c>
      <c r="G38" s="100">
        <f t="shared" si="7"/>
        <v>120213682</v>
      </c>
      <c r="H38" s="100">
        <f t="shared" si="7"/>
        <v>236584516</v>
      </c>
      <c r="I38" s="100">
        <f t="shared" si="7"/>
        <v>237475559</v>
      </c>
      <c r="J38" s="100">
        <f t="shared" si="7"/>
        <v>594273757</v>
      </c>
      <c r="K38" s="100">
        <f t="shared" si="7"/>
        <v>235924323</v>
      </c>
      <c r="L38" s="100">
        <f t="shared" si="7"/>
        <v>257942612</v>
      </c>
      <c r="M38" s="100">
        <f t="shared" si="7"/>
        <v>236384916</v>
      </c>
      <c r="N38" s="100">
        <f t="shared" si="7"/>
        <v>730251851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1324525608</v>
      </c>
      <c r="X38" s="100">
        <f t="shared" si="7"/>
        <v>1905366895</v>
      </c>
      <c r="Y38" s="100">
        <f t="shared" si="7"/>
        <v>-580841287</v>
      </c>
      <c r="Z38" s="137">
        <f>+IF(X38&lt;&gt;0,+(Y38/X38)*100,0)</f>
        <v>-30.484485089156543</v>
      </c>
      <c r="AA38" s="153">
        <f>SUM(AA39:AA41)</f>
        <v>3810733789</v>
      </c>
    </row>
    <row r="39" spans="1:27" ht="13.5">
      <c r="A39" s="138" t="s">
        <v>85</v>
      </c>
      <c r="B39" s="136"/>
      <c r="C39" s="155">
        <v>627587000</v>
      </c>
      <c r="D39" s="155"/>
      <c r="E39" s="156">
        <v>1355939000</v>
      </c>
      <c r="F39" s="60">
        <v>1355939000</v>
      </c>
      <c r="G39" s="60">
        <v>7619059</v>
      </c>
      <c r="H39" s="60">
        <v>60504272</v>
      </c>
      <c r="I39" s="60">
        <v>68605997</v>
      </c>
      <c r="J39" s="60">
        <v>136729328</v>
      </c>
      <c r="K39" s="60">
        <v>53311532</v>
      </c>
      <c r="L39" s="60">
        <v>69819097</v>
      </c>
      <c r="M39" s="60">
        <v>51757774</v>
      </c>
      <c r="N39" s="60">
        <v>174888403</v>
      </c>
      <c r="O39" s="60"/>
      <c r="P39" s="60"/>
      <c r="Q39" s="60"/>
      <c r="R39" s="60"/>
      <c r="S39" s="60"/>
      <c r="T39" s="60"/>
      <c r="U39" s="60"/>
      <c r="V39" s="60"/>
      <c r="W39" s="60">
        <v>311617731</v>
      </c>
      <c r="X39" s="60">
        <v>677969500</v>
      </c>
      <c r="Y39" s="60">
        <v>-366351769</v>
      </c>
      <c r="Z39" s="140">
        <v>-54.04</v>
      </c>
      <c r="AA39" s="155">
        <v>1355939000</v>
      </c>
    </row>
    <row r="40" spans="1:27" ht="13.5">
      <c r="A40" s="138" t="s">
        <v>86</v>
      </c>
      <c r="B40" s="136"/>
      <c r="C40" s="155">
        <v>1754899000</v>
      </c>
      <c r="D40" s="155"/>
      <c r="E40" s="156">
        <v>2318176416</v>
      </c>
      <c r="F40" s="60">
        <v>2318176416</v>
      </c>
      <c r="G40" s="60">
        <v>109028261</v>
      </c>
      <c r="H40" s="60">
        <v>170375348</v>
      </c>
      <c r="I40" s="60">
        <v>165016052</v>
      </c>
      <c r="J40" s="60">
        <v>444419661</v>
      </c>
      <c r="K40" s="60">
        <v>176189318</v>
      </c>
      <c r="L40" s="60">
        <v>183365760</v>
      </c>
      <c r="M40" s="60">
        <v>171356266</v>
      </c>
      <c r="N40" s="60">
        <v>530911344</v>
      </c>
      <c r="O40" s="60"/>
      <c r="P40" s="60"/>
      <c r="Q40" s="60"/>
      <c r="R40" s="60"/>
      <c r="S40" s="60"/>
      <c r="T40" s="60"/>
      <c r="U40" s="60"/>
      <c r="V40" s="60"/>
      <c r="W40" s="60">
        <v>975331005</v>
      </c>
      <c r="X40" s="60">
        <v>1159088208</v>
      </c>
      <c r="Y40" s="60">
        <v>-183757203</v>
      </c>
      <c r="Z40" s="140">
        <v>-15.85</v>
      </c>
      <c r="AA40" s="155">
        <v>2318176416</v>
      </c>
    </row>
    <row r="41" spans="1:27" ht="13.5">
      <c r="A41" s="138" t="s">
        <v>87</v>
      </c>
      <c r="B41" s="136"/>
      <c r="C41" s="155">
        <v>46805000</v>
      </c>
      <c r="D41" s="155"/>
      <c r="E41" s="156">
        <v>136618373</v>
      </c>
      <c r="F41" s="60">
        <v>136618373</v>
      </c>
      <c r="G41" s="60">
        <v>3566362</v>
      </c>
      <c r="H41" s="60">
        <v>5704896</v>
      </c>
      <c r="I41" s="60">
        <v>3853510</v>
      </c>
      <c r="J41" s="60">
        <v>13124768</v>
      </c>
      <c r="K41" s="60">
        <v>6423473</v>
      </c>
      <c r="L41" s="60">
        <v>4757755</v>
      </c>
      <c r="M41" s="60">
        <v>13270876</v>
      </c>
      <c r="N41" s="60">
        <v>24452104</v>
      </c>
      <c r="O41" s="60"/>
      <c r="P41" s="60"/>
      <c r="Q41" s="60"/>
      <c r="R41" s="60"/>
      <c r="S41" s="60"/>
      <c r="T41" s="60"/>
      <c r="U41" s="60"/>
      <c r="V41" s="60"/>
      <c r="W41" s="60">
        <v>37576872</v>
      </c>
      <c r="X41" s="60">
        <v>68309187</v>
      </c>
      <c r="Y41" s="60">
        <v>-30732315</v>
      </c>
      <c r="Z41" s="140">
        <v>-44.99</v>
      </c>
      <c r="AA41" s="155">
        <v>136618373</v>
      </c>
    </row>
    <row r="42" spans="1:27" ht="13.5">
      <c r="A42" s="135" t="s">
        <v>88</v>
      </c>
      <c r="B42" s="142"/>
      <c r="C42" s="153">
        <f aca="true" t="shared" si="8" ref="C42:Y42">SUM(C43:C46)</f>
        <v>17889779000</v>
      </c>
      <c r="D42" s="153">
        <f>SUM(D43:D46)</f>
        <v>0</v>
      </c>
      <c r="E42" s="154">
        <f t="shared" si="8"/>
        <v>19615578000</v>
      </c>
      <c r="F42" s="100">
        <f t="shared" si="8"/>
        <v>19615578000</v>
      </c>
      <c r="G42" s="100">
        <f t="shared" si="8"/>
        <v>1983975565</v>
      </c>
      <c r="H42" s="100">
        <f t="shared" si="8"/>
        <v>1990007335</v>
      </c>
      <c r="I42" s="100">
        <f t="shared" si="8"/>
        <v>1704313102</v>
      </c>
      <c r="J42" s="100">
        <f t="shared" si="8"/>
        <v>5678296002</v>
      </c>
      <c r="K42" s="100">
        <f t="shared" si="8"/>
        <v>1521231934</v>
      </c>
      <c r="L42" s="100">
        <f t="shared" si="8"/>
        <v>1525198540</v>
      </c>
      <c r="M42" s="100">
        <f t="shared" si="8"/>
        <v>1463496071</v>
      </c>
      <c r="N42" s="100">
        <f t="shared" si="8"/>
        <v>4509926545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10188222547</v>
      </c>
      <c r="X42" s="100">
        <f t="shared" si="8"/>
        <v>9807789000</v>
      </c>
      <c r="Y42" s="100">
        <f t="shared" si="8"/>
        <v>380433547</v>
      </c>
      <c r="Z42" s="137">
        <f>+IF(X42&lt;&gt;0,+(Y42/X42)*100,0)</f>
        <v>3.878892041825125</v>
      </c>
      <c r="AA42" s="153">
        <f>SUM(AA43:AA46)</f>
        <v>19615578000</v>
      </c>
    </row>
    <row r="43" spans="1:27" ht="13.5">
      <c r="A43" s="138" t="s">
        <v>89</v>
      </c>
      <c r="B43" s="136"/>
      <c r="C43" s="155">
        <v>10956209000</v>
      </c>
      <c r="D43" s="155"/>
      <c r="E43" s="156">
        <v>12671277000</v>
      </c>
      <c r="F43" s="60">
        <v>12671277000</v>
      </c>
      <c r="G43" s="60">
        <v>1374645431</v>
      </c>
      <c r="H43" s="60">
        <v>1386014516</v>
      </c>
      <c r="I43" s="60">
        <v>1019768200</v>
      </c>
      <c r="J43" s="60">
        <v>3780428147</v>
      </c>
      <c r="K43" s="60">
        <v>833795413</v>
      </c>
      <c r="L43" s="60">
        <v>879903941</v>
      </c>
      <c r="M43" s="60">
        <v>837649639</v>
      </c>
      <c r="N43" s="60">
        <v>2551348993</v>
      </c>
      <c r="O43" s="60"/>
      <c r="P43" s="60"/>
      <c r="Q43" s="60"/>
      <c r="R43" s="60"/>
      <c r="S43" s="60"/>
      <c r="T43" s="60"/>
      <c r="U43" s="60"/>
      <c r="V43" s="60"/>
      <c r="W43" s="60">
        <v>6331777140</v>
      </c>
      <c r="X43" s="60">
        <v>6335638500</v>
      </c>
      <c r="Y43" s="60">
        <v>-3861360</v>
      </c>
      <c r="Z43" s="140">
        <v>-0.06</v>
      </c>
      <c r="AA43" s="155">
        <v>12671277000</v>
      </c>
    </row>
    <row r="44" spans="1:27" ht="13.5">
      <c r="A44" s="138" t="s">
        <v>90</v>
      </c>
      <c r="B44" s="136"/>
      <c r="C44" s="155">
        <v>5492472000</v>
      </c>
      <c r="D44" s="155"/>
      <c r="E44" s="156">
        <v>3283346400</v>
      </c>
      <c r="F44" s="60">
        <v>3283346400</v>
      </c>
      <c r="G44" s="60">
        <v>494571904</v>
      </c>
      <c r="H44" s="60">
        <v>387310545</v>
      </c>
      <c r="I44" s="60">
        <v>436986533</v>
      </c>
      <c r="J44" s="60">
        <v>1318868982</v>
      </c>
      <c r="K44" s="60">
        <v>437423050</v>
      </c>
      <c r="L44" s="60">
        <v>405794570</v>
      </c>
      <c r="M44" s="60">
        <v>394014643</v>
      </c>
      <c r="N44" s="60">
        <v>1237232263</v>
      </c>
      <c r="O44" s="60"/>
      <c r="P44" s="60"/>
      <c r="Q44" s="60"/>
      <c r="R44" s="60"/>
      <c r="S44" s="60"/>
      <c r="T44" s="60"/>
      <c r="U44" s="60"/>
      <c r="V44" s="60"/>
      <c r="W44" s="60">
        <v>2556101245</v>
      </c>
      <c r="X44" s="60">
        <v>1641673200</v>
      </c>
      <c r="Y44" s="60">
        <v>914428045</v>
      </c>
      <c r="Z44" s="140">
        <v>55.7</v>
      </c>
      <c r="AA44" s="155">
        <v>3283346400</v>
      </c>
    </row>
    <row r="45" spans="1:27" ht="13.5">
      <c r="A45" s="138" t="s">
        <v>91</v>
      </c>
      <c r="B45" s="136"/>
      <c r="C45" s="157">
        <v>47995000</v>
      </c>
      <c r="D45" s="157"/>
      <c r="E45" s="158">
        <v>2188897600</v>
      </c>
      <c r="F45" s="159">
        <v>2188897600</v>
      </c>
      <c r="G45" s="159"/>
      <c r="H45" s="159">
        <v>75802373</v>
      </c>
      <c r="I45" s="159">
        <v>108665284</v>
      </c>
      <c r="J45" s="159">
        <v>184467657</v>
      </c>
      <c r="K45" s="159">
        <v>104793764</v>
      </c>
      <c r="L45" s="159">
        <v>91853177</v>
      </c>
      <c r="M45" s="159">
        <v>91882005</v>
      </c>
      <c r="N45" s="159">
        <v>288528946</v>
      </c>
      <c r="O45" s="159"/>
      <c r="P45" s="159"/>
      <c r="Q45" s="159"/>
      <c r="R45" s="159"/>
      <c r="S45" s="159"/>
      <c r="T45" s="159"/>
      <c r="U45" s="159"/>
      <c r="V45" s="159"/>
      <c r="W45" s="159">
        <v>472996603</v>
      </c>
      <c r="X45" s="159">
        <v>1094448800</v>
      </c>
      <c r="Y45" s="159">
        <v>-621452197</v>
      </c>
      <c r="Z45" s="141">
        <v>-56.78</v>
      </c>
      <c r="AA45" s="157">
        <v>2188897600</v>
      </c>
    </row>
    <row r="46" spans="1:27" ht="13.5">
      <c r="A46" s="138" t="s">
        <v>92</v>
      </c>
      <c r="B46" s="136"/>
      <c r="C46" s="155">
        <v>1393103000</v>
      </c>
      <c r="D46" s="155"/>
      <c r="E46" s="156">
        <v>1472057000</v>
      </c>
      <c r="F46" s="60">
        <v>1472057000</v>
      </c>
      <c r="G46" s="60">
        <v>114758230</v>
      </c>
      <c r="H46" s="60">
        <v>140879901</v>
      </c>
      <c r="I46" s="60">
        <v>138893085</v>
      </c>
      <c r="J46" s="60">
        <v>394531216</v>
      </c>
      <c r="K46" s="60">
        <v>145219707</v>
      </c>
      <c r="L46" s="60">
        <v>147646852</v>
      </c>
      <c r="M46" s="60">
        <v>139949784</v>
      </c>
      <c r="N46" s="60">
        <v>432816343</v>
      </c>
      <c r="O46" s="60"/>
      <c r="P46" s="60"/>
      <c r="Q46" s="60"/>
      <c r="R46" s="60"/>
      <c r="S46" s="60"/>
      <c r="T46" s="60"/>
      <c r="U46" s="60"/>
      <c r="V46" s="60"/>
      <c r="W46" s="60">
        <v>827347559</v>
      </c>
      <c r="X46" s="60">
        <v>736028500</v>
      </c>
      <c r="Y46" s="60">
        <v>91319059</v>
      </c>
      <c r="Z46" s="140">
        <v>12.41</v>
      </c>
      <c r="AA46" s="155">
        <v>1472057000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31551312000</v>
      </c>
      <c r="D48" s="168">
        <f>+D28+D32+D38+D42+D47</f>
        <v>0</v>
      </c>
      <c r="E48" s="169">
        <f t="shared" si="9"/>
        <v>34511799822</v>
      </c>
      <c r="F48" s="73">
        <f t="shared" si="9"/>
        <v>34511799822</v>
      </c>
      <c r="G48" s="73">
        <f t="shared" si="9"/>
        <v>2554593289</v>
      </c>
      <c r="H48" s="73">
        <f t="shared" si="9"/>
        <v>2891600241</v>
      </c>
      <c r="I48" s="73">
        <f t="shared" si="9"/>
        <v>2986976389</v>
      </c>
      <c r="J48" s="73">
        <f t="shared" si="9"/>
        <v>8433169919</v>
      </c>
      <c r="K48" s="73">
        <f t="shared" si="9"/>
        <v>2752855931</v>
      </c>
      <c r="L48" s="73">
        <f t="shared" si="9"/>
        <v>2816731206</v>
      </c>
      <c r="M48" s="73">
        <f t="shared" si="9"/>
        <v>3186301626</v>
      </c>
      <c r="N48" s="73">
        <f t="shared" si="9"/>
        <v>8755888763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17189058682</v>
      </c>
      <c r="X48" s="73">
        <f t="shared" si="9"/>
        <v>17255899912</v>
      </c>
      <c r="Y48" s="73">
        <f t="shared" si="9"/>
        <v>-66841230</v>
      </c>
      <c r="Z48" s="170">
        <f>+IF(X48&lt;&gt;0,+(Y48/X48)*100,0)</f>
        <v>-0.38735290735847194</v>
      </c>
      <c r="AA48" s="168">
        <f>+AA28+AA32+AA38+AA42+AA47</f>
        <v>34511799822</v>
      </c>
    </row>
    <row r="49" spans="1:27" ht="13.5">
      <c r="A49" s="148" t="s">
        <v>49</v>
      </c>
      <c r="B49" s="149"/>
      <c r="C49" s="171">
        <f aca="true" t="shared" si="10" ref="C49:Y49">+C25-C48</f>
        <v>3438456000</v>
      </c>
      <c r="D49" s="171">
        <f>+D25-D48</f>
        <v>0</v>
      </c>
      <c r="E49" s="172">
        <f t="shared" si="10"/>
        <v>4782987178</v>
      </c>
      <c r="F49" s="173">
        <f t="shared" si="10"/>
        <v>4782987178</v>
      </c>
      <c r="G49" s="173">
        <f t="shared" si="10"/>
        <v>-278328712</v>
      </c>
      <c r="H49" s="173">
        <f t="shared" si="10"/>
        <v>110032790</v>
      </c>
      <c r="I49" s="173">
        <f t="shared" si="10"/>
        <v>687760997</v>
      </c>
      <c r="J49" s="173">
        <f t="shared" si="10"/>
        <v>519465075</v>
      </c>
      <c r="K49" s="173">
        <f t="shared" si="10"/>
        <v>515002462</v>
      </c>
      <c r="L49" s="173">
        <f t="shared" si="10"/>
        <v>180382715</v>
      </c>
      <c r="M49" s="173">
        <f t="shared" si="10"/>
        <v>37394972</v>
      </c>
      <c r="N49" s="173">
        <f t="shared" si="10"/>
        <v>732780149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1252245224</v>
      </c>
      <c r="X49" s="173">
        <f>IF(F25=F48,0,X25-X48)</f>
        <v>2391493588</v>
      </c>
      <c r="Y49" s="173">
        <f t="shared" si="10"/>
        <v>-1139248364</v>
      </c>
      <c r="Z49" s="174">
        <f>+IF(X49&lt;&gt;0,+(Y49/X49)*100,0)</f>
        <v>-47.63752534050282</v>
      </c>
      <c r="AA49" s="171">
        <f>+AA25-AA48</f>
        <v>4782987178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5950416000</v>
      </c>
      <c r="D5" s="155">
        <v>0</v>
      </c>
      <c r="E5" s="156">
        <v>6395445000</v>
      </c>
      <c r="F5" s="60">
        <v>6395445000</v>
      </c>
      <c r="G5" s="60">
        <v>277462376</v>
      </c>
      <c r="H5" s="60">
        <v>350112542</v>
      </c>
      <c r="I5" s="60">
        <v>1206067501</v>
      </c>
      <c r="J5" s="60">
        <v>1833642419</v>
      </c>
      <c r="K5" s="60">
        <v>641802454</v>
      </c>
      <c r="L5" s="60">
        <v>670104112</v>
      </c>
      <c r="M5" s="60">
        <v>700282789</v>
      </c>
      <c r="N5" s="60">
        <v>2012189355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3845831774</v>
      </c>
      <c r="X5" s="60">
        <v>3197722500</v>
      </c>
      <c r="Y5" s="60">
        <v>648109274</v>
      </c>
      <c r="Z5" s="140">
        <v>20.27</v>
      </c>
      <c r="AA5" s="155">
        <v>6395445000</v>
      </c>
    </row>
    <row r="6" spans="1:27" ht="13.5">
      <c r="A6" s="181" t="s">
        <v>102</v>
      </c>
      <c r="B6" s="182"/>
      <c r="C6" s="155">
        <v>84530000</v>
      </c>
      <c r="D6" s="155">
        <v>0</v>
      </c>
      <c r="E6" s="156">
        <v>91169000</v>
      </c>
      <c r="F6" s="60">
        <v>91169000</v>
      </c>
      <c r="G6" s="60">
        <v>5075603</v>
      </c>
      <c r="H6" s="60">
        <v>6458087</v>
      </c>
      <c r="I6" s="60">
        <v>8328390</v>
      </c>
      <c r="J6" s="60">
        <v>19862080</v>
      </c>
      <c r="K6" s="60">
        <v>6343645</v>
      </c>
      <c r="L6" s="60">
        <v>7373634</v>
      </c>
      <c r="M6" s="60">
        <v>10585079</v>
      </c>
      <c r="N6" s="60">
        <v>24302358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44164438</v>
      </c>
      <c r="X6" s="60">
        <v>45584500</v>
      </c>
      <c r="Y6" s="60">
        <v>-1420062</v>
      </c>
      <c r="Z6" s="140">
        <v>-3.12</v>
      </c>
      <c r="AA6" s="155">
        <v>91169000</v>
      </c>
    </row>
    <row r="7" spans="1:27" ht="13.5">
      <c r="A7" s="183" t="s">
        <v>103</v>
      </c>
      <c r="B7" s="182"/>
      <c r="C7" s="155">
        <v>12221611000</v>
      </c>
      <c r="D7" s="155">
        <v>0</v>
      </c>
      <c r="E7" s="156">
        <v>13276206000</v>
      </c>
      <c r="F7" s="60">
        <v>13276206000</v>
      </c>
      <c r="G7" s="60">
        <v>952107000</v>
      </c>
      <c r="H7" s="60">
        <v>1090052000</v>
      </c>
      <c r="I7" s="60">
        <v>978404027</v>
      </c>
      <c r="J7" s="60">
        <v>3020563027</v>
      </c>
      <c r="K7" s="60">
        <v>930894000</v>
      </c>
      <c r="L7" s="60">
        <v>899955022</v>
      </c>
      <c r="M7" s="60">
        <v>996229192</v>
      </c>
      <c r="N7" s="60">
        <v>2827078214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5847641241</v>
      </c>
      <c r="X7" s="60">
        <v>6638103000</v>
      </c>
      <c r="Y7" s="60">
        <v>-790461759</v>
      </c>
      <c r="Z7" s="140">
        <v>-11.91</v>
      </c>
      <c r="AA7" s="155">
        <v>13276206000</v>
      </c>
    </row>
    <row r="8" spans="1:27" ht="13.5">
      <c r="A8" s="183" t="s">
        <v>104</v>
      </c>
      <c r="B8" s="182"/>
      <c r="C8" s="155">
        <v>3999592000</v>
      </c>
      <c r="D8" s="155">
        <v>0</v>
      </c>
      <c r="E8" s="156">
        <v>4241132000</v>
      </c>
      <c r="F8" s="60">
        <v>4241132000</v>
      </c>
      <c r="G8" s="60">
        <v>366470827</v>
      </c>
      <c r="H8" s="60">
        <v>284917166</v>
      </c>
      <c r="I8" s="60">
        <v>372878605</v>
      </c>
      <c r="J8" s="60">
        <v>1024266598</v>
      </c>
      <c r="K8" s="60">
        <v>431046396</v>
      </c>
      <c r="L8" s="60">
        <v>353356230</v>
      </c>
      <c r="M8" s="60">
        <v>348512768</v>
      </c>
      <c r="N8" s="60">
        <v>1132915394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2157181992</v>
      </c>
      <c r="X8" s="60">
        <v>2120566000</v>
      </c>
      <c r="Y8" s="60">
        <v>36615992</v>
      </c>
      <c r="Z8" s="140">
        <v>1.73</v>
      </c>
      <c r="AA8" s="155">
        <v>4241132000</v>
      </c>
    </row>
    <row r="9" spans="1:27" ht="13.5">
      <c r="A9" s="183" t="s">
        <v>105</v>
      </c>
      <c r="B9" s="182"/>
      <c r="C9" s="155">
        <v>1898223000</v>
      </c>
      <c r="D9" s="155">
        <v>0</v>
      </c>
      <c r="E9" s="156">
        <v>2490824400</v>
      </c>
      <c r="F9" s="60">
        <v>2490824400</v>
      </c>
      <c r="G9" s="60">
        <v>0</v>
      </c>
      <c r="H9" s="60">
        <v>189944778</v>
      </c>
      <c r="I9" s="60">
        <v>435513892</v>
      </c>
      <c r="J9" s="60">
        <v>625458670</v>
      </c>
      <c r="K9" s="60">
        <v>222682779</v>
      </c>
      <c r="L9" s="60">
        <v>209063096</v>
      </c>
      <c r="M9" s="60">
        <v>200871220</v>
      </c>
      <c r="N9" s="60">
        <v>632617095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1258075765</v>
      </c>
      <c r="X9" s="60">
        <v>1245412200</v>
      </c>
      <c r="Y9" s="60">
        <v>12663565</v>
      </c>
      <c r="Z9" s="140">
        <v>1.02</v>
      </c>
      <c r="AA9" s="155">
        <v>2490824400</v>
      </c>
    </row>
    <row r="10" spans="1:27" ht="13.5">
      <c r="A10" s="183" t="s">
        <v>106</v>
      </c>
      <c r="B10" s="182"/>
      <c r="C10" s="155">
        <v>218885000</v>
      </c>
      <c r="D10" s="155">
        <v>0</v>
      </c>
      <c r="E10" s="156">
        <v>986904000</v>
      </c>
      <c r="F10" s="54">
        <v>986904000</v>
      </c>
      <c r="G10" s="54">
        <v>82814042</v>
      </c>
      <c r="H10" s="54">
        <v>82128183</v>
      </c>
      <c r="I10" s="54">
        <v>66857708</v>
      </c>
      <c r="J10" s="54">
        <v>231799933</v>
      </c>
      <c r="K10" s="54">
        <v>100079000</v>
      </c>
      <c r="L10" s="54">
        <v>100414882</v>
      </c>
      <c r="M10" s="54">
        <v>73597029</v>
      </c>
      <c r="N10" s="54">
        <v>274090911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505890844</v>
      </c>
      <c r="X10" s="54">
        <v>493452000</v>
      </c>
      <c r="Y10" s="54">
        <v>12438844</v>
      </c>
      <c r="Z10" s="184">
        <v>2.52</v>
      </c>
      <c r="AA10" s="130">
        <v>986904000</v>
      </c>
    </row>
    <row r="11" spans="1:27" ht="13.5">
      <c r="A11" s="183" t="s">
        <v>107</v>
      </c>
      <c r="B11" s="185"/>
      <c r="C11" s="155">
        <v>881787000</v>
      </c>
      <c r="D11" s="155">
        <v>0</v>
      </c>
      <c r="E11" s="156">
        <v>438402000</v>
      </c>
      <c r="F11" s="60">
        <v>438402000</v>
      </c>
      <c r="G11" s="60">
        <v>99521609</v>
      </c>
      <c r="H11" s="60">
        <v>95661852</v>
      </c>
      <c r="I11" s="60">
        <v>-101636814</v>
      </c>
      <c r="J11" s="60">
        <v>93546647</v>
      </c>
      <c r="K11" s="60">
        <v>27597697</v>
      </c>
      <c r="L11" s="60">
        <v>22794212</v>
      </c>
      <c r="M11" s="60">
        <v>51159542</v>
      </c>
      <c r="N11" s="60">
        <v>101551451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195098098</v>
      </c>
      <c r="X11" s="60">
        <v>219201000</v>
      </c>
      <c r="Y11" s="60">
        <v>-24102902</v>
      </c>
      <c r="Z11" s="140">
        <v>-11</v>
      </c>
      <c r="AA11" s="155">
        <v>438402000</v>
      </c>
    </row>
    <row r="12" spans="1:27" ht="13.5">
      <c r="A12" s="183" t="s">
        <v>108</v>
      </c>
      <c r="B12" s="185"/>
      <c r="C12" s="155">
        <v>220480000</v>
      </c>
      <c r="D12" s="155">
        <v>0</v>
      </c>
      <c r="E12" s="156">
        <v>287893000</v>
      </c>
      <c r="F12" s="60">
        <v>287893000</v>
      </c>
      <c r="G12" s="60">
        <v>8004296</v>
      </c>
      <c r="H12" s="60">
        <v>14451077</v>
      </c>
      <c r="I12" s="60">
        <v>21521722</v>
      </c>
      <c r="J12" s="60">
        <v>43977095</v>
      </c>
      <c r="K12" s="60">
        <v>24843017</v>
      </c>
      <c r="L12" s="60">
        <v>15345475</v>
      </c>
      <c r="M12" s="60">
        <v>14754493</v>
      </c>
      <c r="N12" s="60">
        <v>54942985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98920080</v>
      </c>
      <c r="X12" s="60">
        <v>143946500</v>
      </c>
      <c r="Y12" s="60">
        <v>-45026420</v>
      </c>
      <c r="Z12" s="140">
        <v>-31.28</v>
      </c>
      <c r="AA12" s="155">
        <v>287893000</v>
      </c>
    </row>
    <row r="13" spans="1:27" ht="13.5">
      <c r="A13" s="181" t="s">
        <v>109</v>
      </c>
      <c r="B13" s="185"/>
      <c r="C13" s="155">
        <v>533600000</v>
      </c>
      <c r="D13" s="155">
        <v>0</v>
      </c>
      <c r="E13" s="156">
        <v>306055000</v>
      </c>
      <c r="F13" s="60">
        <v>306055000</v>
      </c>
      <c r="G13" s="60">
        <v>20656787</v>
      </c>
      <c r="H13" s="60">
        <v>8261636</v>
      </c>
      <c r="I13" s="60">
        <v>33452756</v>
      </c>
      <c r="J13" s="60">
        <v>62371179</v>
      </c>
      <c r="K13" s="60">
        <v>18371048</v>
      </c>
      <c r="L13" s="60">
        <v>18708705</v>
      </c>
      <c r="M13" s="60">
        <v>14787823</v>
      </c>
      <c r="N13" s="60">
        <v>51867576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114238755</v>
      </c>
      <c r="X13" s="60">
        <v>153027500</v>
      </c>
      <c r="Y13" s="60">
        <v>-38788745</v>
      </c>
      <c r="Z13" s="140">
        <v>-25.35</v>
      </c>
      <c r="AA13" s="155">
        <v>306055000</v>
      </c>
    </row>
    <row r="14" spans="1:27" ht="13.5">
      <c r="A14" s="181" t="s">
        <v>110</v>
      </c>
      <c r="B14" s="185"/>
      <c r="C14" s="155">
        <v>28110000</v>
      </c>
      <c r="D14" s="155">
        <v>0</v>
      </c>
      <c r="E14" s="156">
        <v>42878000</v>
      </c>
      <c r="F14" s="60">
        <v>42878000</v>
      </c>
      <c r="G14" s="60">
        <v>1105410</v>
      </c>
      <c r="H14" s="60">
        <v>2710202</v>
      </c>
      <c r="I14" s="60">
        <v>986587</v>
      </c>
      <c r="J14" s="60">
        <v>4802199</v>
      </c>
      <c r="K14" s="60">
        <v>2158370</v>
      </c>
      <c r="L14" s="60">
        <v>3370966</v>
      </c>
      <c r="M14" s="60">
        <v>30221545</v>
      </c>
      <c r="N14" s="60">
        <v>35750881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40553080</v>
      </c>
      <c r="X14" s="60">
        <v>21439000</v>
      </c>
      <c r="Y14" s="60">
        <v>19114080</v>
      </c>
      <c r="Z14" s="140">
        <v>89.16</v>
      </c>
      <c r="AA14" s="155">
        <v>42878000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320336000</v>
      </c>
      <c r="D16" s="155">
        <v>0</v>
      </c>
      <c r="E16" s="156">
        <v>574741000</v>
      </c>
      <c r="F16" s="60">
        <v>574741000</v>
      </c>
      <c r="G16" s="60">
        <v>14818484</v>
      </c>
      <c r="H16" s="60">
        <v>20000282</v>
      </c>
      <c r="I16" s="60">
        <v>24688339</v>
      </c>
      <c r="J16" s="60">
        <v>59507105</v>
      </c>
      <c r="K16" s="60">
        <v>14447850</v>
      </c>
      <c r="L16" s="60">
        <v>16302557</v>
      </c>
      <c r="M16" s="60">
        <v>18537718</v>
      </c>
      <c r="N16" s="60">
        <v>49288125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108795230</v>
      </c>
      <c r="X16" s="60">
        <v>287370500</v>
      </c>
      <c r="Y16" s="60">
        <v>-178575270</v>
      </c>
      <c r="Z16" s="140">
        <v>-62.14</v>
      </c>
      <c r="AA16" s="155">
        <v>574741000</v>
      </c>
    </row>
    <row r="17" spans="1:27" ht="13.5">
      <c r="A17" s="181" t="s">
        <v>113</v>
      </c>
      <c r="B17" s="185"/>
      <c r="C17" s="155">
        <v>958000</v>
      </c>
      <c r="D17" s="155">
        <v>0</v>
      </c>
      <c r="E17" s="156">
        <v>674000</v>
      </c>
      <c r="F17" s="60">
        <v>674000</v>
      </c>
      <c r="G17" s="60">
        <v>104032</v>
      </c>
      <c r="H17" s="60">
        <v>96503</v>
      </c>
      <c r="I17" s="60">
        <v>66786</v>
      </c>
      <c r="J17" s="60">
        <v>267321</v>
      </c>
      <c r="K17" s="60">
        <v>171744</v>
      </c>
      <c r="L17" s="60">
        <v>126010</v>
      </c>
      <c r="M17" s="60">
        <v>53691</v>
      </c>
      <c r="N17" s="60">
        <v>351445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618766</v>
      </c>
      <c r="X17" s="60">
        <v>337000</v>
      </c>
      <c r="Y17" s="60">
        <v>281766</v>
      </c>
      <c r="Z17" s="140">
        <v>83.61</v>
      </c>
      <c r="AA17" s="155">
        <v>674000</v>
      </c>
    </row>
    <row r="18" spans="1:27" ht="13.5">
      <c r="A18" s="183" t="s">
        <v>114</v>
      </c>
      <c r="B18" s="182"/>
      <c r="C18" s="155">
        <v>219256000</v>
      </c>
      <c r="D18" s="155">
        <v>0</v>
      </c>
      <c r="E18" s="156">
        <v>501979000</v>
      </c>
      <c r="F18" s="60">
        <v>501979000</v>
      </c>
      <c r="G18" s="60">
        <v>41318806</v>
      </c>
      <c r="H18" s="60">
        <v>40982559</v>
      </c>
      <c r="I18" s="60">
        <v>34090340</v>
      </c>
      <c r="J18" s="60">
        <v>116391705</v>
      </c>
      <c r="K18" s="60">
        <v>46104795</v>
      </c>
      <c r="L18" s="60">
        <v>41268953</v>
      </c>
      <c r="M18" s="60">
        <v>44512226</v>
      </c>
      <c r="N18" s="60">
        <v>131885974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248277679</v>
      </c>
      <c r="X18" s="60">
        <v>250989500</v>
      </c>
      <c r="Y18" s="60">
        <v>-2711821</v>
      </c>
      <c r="Z18" s="140">
        <v>-1.08</v>
      </c>
      <c r="AA18" s="155">
        <v>501979000</v>
      </c>
    </row>
    <row r="19" spans="1:27" ht="13.5">
      <c r="A19" s="181" t="s">
        <v>34</v>
      </c>
      <c r="B19" s="185"/>
      <c r="C19" s="155">
        <v>4677371000</v>
      </c>
      <c r="D19" s="155">
        <v>0</v>
      </c>
      <c r="E19" s="156">
        <v>5146290000</v>
      </c>
      <c r="F19" s="60">
        <v>5146290000</v>
      </c>
      <c r="G19" s="60">
        <v>224853675</v>
      </c>
      <c r="H19" s="60">
        <v>631080242</v>
      </c>
      <c r="I19" s="60">
        <v>387116204</v>
      </c>
      <c r="J19" s="60">
        <v>1243050121</v>
      </c>
      <c r="K19" s="60">
        <v>386167124</v>
      </c>
      <c r="L19" s="60">
        <v>394397004</v>
      </c>
      <c r="M19" s="60">
        <v>406066480</v>
      </c>
      <c r="N19" s="60">
        <v>1186630608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2429680729</v>
      </c>
      <c r="X19" s="60">
        <v>2573145000</v>
      </c>
      <c r="Y19" s="60">
        <v>-143464271</v>
      </c>
      <c r="Z19" s="140">
        <v>-5.58</v>
      </c>
      <c r="AA19" s="155">
        <v>5146290000</v>
      </c>
    </row>
    <row r="20" spans="1:27" ht="13.5">
      <c r="A20" s="181" t="s">
        <v>35</v>
      </c>
      <c r="B20" s="185"/>
      <c r="C20" s="155">
        <v>1588107000</v>
      </c>
      <c r="D20" s="155">
        <v>0</v>
      </c>
      <c r="E20" s="156">
        <v>1989451600</v>
      </c>
      <c r="F20" s="54">
        <v>1989451600</v>
      </c>
      <c r="G20" s="54">
        <v>127993630</v>
      </c>
      <c r="H20" s="54">
        <v>161971929</v>
      </c>
      <c r="I20" s="54">
        <v>115396352</v>
      </c>
      <c r="J20" s="54">
        <v>405361911</v>
      </c>
      <c r="K20" s="54">
        <v>177446565</v>
      </c>
      <c r="L20" s="54">
        <v>151146127</v>
      </c>
      <c r="M20" s="54">
        <v>175068460</v>
      </c>
      <c r="N20" s="54">
        <v>503661152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909023063</v>
      </c>
      <c r="X20" s="54">
        <v>994725800</v>
      </c>
      <c r="Y20" s="54">
        <v>-85702737</v>
      </c>
      <c r="Z20" s="184">
        <v>-8.62</v>
      </c>
      <c r="AA20" s="130">
        <v>1989451600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32843262000</v>
      </c>
      <c r="D22" s="188">
        <f>SUM(D5:D21)</f>
        <v>0</v>
      </c>
      <c r="E22" s="189">
        <f t="shared" si="0"/>
        <v>36770044000</v>
      </c>
      <c r="F22" s="190">
        <f t="shared" si="0"/>
        <v>36770044000</v>
      </c>
      <c r="G22" s="190">
        <f t="shared" si="0"/>
        <v>2222306577</v>
      </c>
      <c r="H22" s="190">
        <f t="shared" si="0"/>
        <v>2978829038</v>
      </c>
      <c r="I22" s="190">
        <f t="shared" si="0"/>
        <v>3583732395</v>
      </c>
      <c r="J22" s="190">
        <f t="shared" si="0"/>
        <v>8784868010</v>
      </c>
      <c r="K22" s="190">
        <f t="shared" si="0"/>
        <v>3030156484</v>
      </c>
      <c r="L22" s="190">
        <f t="shared" si="0"/>
        <v>2903726985</v>
      </c>
      <c r="M22" s="190">
        <f t="shared" si="0"/>
        <v>3085240055</v>
      </c>
      <c r="N22" s="190">
        <f t="shared" si="0"/>
        <v>9019123524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17803991534</v>
      </c>
      <c r="X22" s="190">
        <f t="shared" si="0"/>
        <v>18385022000</v>
      </c>
      <c r="Y22" s="190">
        <f t="shared" si="0"/>
        <v>-581030466</v>
      </c>
      <c r="Z22" s="191">
        <f>+IF(X22&lt;&gt;0,+(Y22/X22)*100,0)</f>
        <v>-3.160346862788633</v>
      </c>
      <c r="AA22" s="188">
        <f>SUM(AA5:AA21)</f>
        <v>36770044000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7450682000</v>
      </c>
      <c r="D25" s="155">
        <v>0</v>
      </c>
      <c r="E25" s="156">
        <v>8155691063</v>
      </c>
      <c r="F25" s="60">
        <v>8155691063</v>
      </c>
      <c r="G25" s="60">
        <v>629476935</v>
      </c>
      <c r="H25" s="60">
        <v>645836229</v>
      </c>
      <c r="I25" s="60">
        <v>669506889</v>
      </c>
      <c r="J25" s="60">
        <v>1944820053</v>
      </c>
      <c r="K25" s="60">
        <v>641288193</v>
      </c>
      <c r="L25" s="60">
        <v>882683757</v>
      </c>
      <c r="M25" s="60">
        <v>717851769</v>
      </c>
      <c r="N25" s="60">
        <v>2241823719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4186643772</v>
      </c>
      <c r="X25" s="60">
        <v>4077845532</v>
      </c>
      <c r="Y25" s="60">
        <v>108798240</v>
      </c>
      <c r="Z25" s="140">
        <v>2.67</v>
      </c>
      <c r="AA25" s="155">
        <v>8155691063</v>
      </c>
    </row>
    <row r="26" spans="1:27" ht="13.5">
      <c r="A26" s="183" t="s">
        <v>38</v>
      </c>
      <c r="B26" s="182"/>
      <c r="C26" s="155">
        <v>110411000</v>
      </c>
      <c r="D26" s="155">
        <v>0</v>
      </c>
      <c r="E26" s="156">
        <v>124154000</v>
      </c>
      <c r="F26" s="60">
        <v>124154000</v>
      </c>
      <c r="G26" s="60">
        <v>10430080</v>
      </c>
      <c r="H26" s="60">
        <v>9378866</v>
      </c>
      <c r="I26" s="60">
        <v>9418369</v>
      </c>
      <c r="J26" s="60">
        <v>29227315</v>
      </c>
      <c r="K26" s="60">
        <v>9411053</v>
      </c>
      <c r="L26" s="60">
        <v>9411054</v>
      </c>
      <c r="M26" s="60">
        <v>9413933</v>
      </c>
      <c r="N26" s="60">
        <v>28236040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57463355</v>
      </c>
      <c r="X26" s="60">
        <v>62077000</v>
      </c>
      <c r="Y26" s="60">
        <v>-4613645</v>
      </c>
      <c r="Z26" s="140">
        <v>-7.43</v>
      </c>
      <c r="AA26" s="155">
        <v>124154000</v>
      </c>
    </row>
    <row r="27" spans="1:27" ht="13.5">
      <c r="A27" s="183" t="s">
        <v>118</v>
      </c>
      <c r="B27" s="182"/>
      <c r="C27" s="155">
        <v>2871567000</v>
      </c>
      <c r="D27" s="155">
        <v>0</v>
      </c>
      <c r="E27" s="156">
        <v>1451637000</v>
      </c>
      <c r="F27" s="60">
        <v>1451637000</v>
      </c>
      <c r="G27" s="60">
        <v>134646625</v>
      </c>
      <c r="H27" s="60">
        <v>110660733</v>
      </c>
      <c r="I27" s="60">
        <v>179014898</v>
      </c>
      <c r="J27" s="60">
        <v>424322256</v>
      </c>
      <c r="K27" s="60">
        <v>285052125</v>
      </c>
      <c r="L27" s="60">
        <v>147359384</v>
      </c>
      <c r="M27" s="60">
        <v>172870789</v>
      </c>
      <c r="N27" s="60">
        <v>605282298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1029604554</v>
      </c>
      <c r="X27" s="60">
        <v>725818500</v>
      </c>
      <c r="Y27" s="60">
        <v>303786054</v>
      </c>
      <c r="Z27" s="140">
        <v>41.85</v>
      </c>
      <c r="AA27" s="155">
        <v>1451637000</v>
      </c>
    </row>
    <row r="28" spans="1:27" ht="13.5">
      <c r="A28" s="183" t="s">
        <v>39</v>
      </c>
      <c r="B28" s="182"/>
      <c r="C28" s="155">
        <v>1997802000</v>
      </c>
      <c r="D28" s="155">
        <v>0</v>
      </c>
      <c r="E28" s="156">
        <v>2345442990</v>
      </c>
      <c r="F28" s="60">
        <v>2345442990</v>
      </c>
      <c r="G28" s="60">
        <v>132948470</v>
      </c>
      <c r="H28" s="60">
        <v>132721725</v>
      </c>
      <c r="I28" s="60">
        <v>143137124</v>
      </c>
      <c r="J28" s="60">
        <v>408807319</v>
      </c>
      <c r="K28" s="60">
        <v>135170287</v>
      </c>
      <c r="L28" s="60">
        <v>136874967</v>
      </c>
      <c r="M28" s="60">
        <v>143054264</v>
      </c>
      <c r="N28" s="60">
        <v>415099518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823906837</v>
      </c>
      <c r="X28" s="60">
        <v>1172721495</v>
      </c>
      <c r="Y28" s="60">
        <v>-348814658</v>
      </c>
      <c r="Z28" s="140">
        <v>-29.74</v>
      </c>
      <c r="AA28" s="155">
        <v>2345442990</v>
      </c>
    </row>
    <row r="29" spans="1:27" ht="13.5">
      <c r="A29" s="183" t="s">
        <v>40</v>
      </c>
      <c r="B29" s="182"/>
      <c r="C29" s="155">
        <v>1477487000</v>
      </c>
      <c r="D29" s="155">
        <v>0</v>
      </c>
      <c r="E29" s="156">
        <v>1403071000</v>
      </c>
      <c r="F29" s="60">
        <v>1403071000</v>
      </c>
      <c r="G29" s="60">
        <v>117257774</v>
      </c>
      <c r="H29" s="60">
        <v>-11381798</v>
      </c>
      <c r="I29" s="60">
        <v>208024492</v>
      </c>
      <c r="J29" s="60">
        <v>313900468</v>
      </c>
      <c r="K29" s="60">
        <v>98897611</v>
      </c>
      <c r="L29" s="60">
        <v>119275675</v>
      </c>
      <c r="M29" s="60">
        <v>172490221</v>
      </c>
      <c r="N29" s="60">
        <v>390663507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704563975</v>
      </c>
      <c r="X29" s="60">
        <v>701535500</v>
      </c>
      <c r="Y29" s="60">
        <v>3028475</v>
      </c>
      <c r="Z29" s="140">
        <v>0.43</v>
      </c>
      <c r="AA29" s="155">
        <v>1403071000</v>
      </c>
    </row>
    <row r="30" spans="1:27" ht="13.5">
      <c r="A30" s="183" t="s">
        <v>119</v>
      </c>
      <c r="B30" s="182"/>
      <c r="C30" s="155">
        <v>11113587000</v>
      </c>
      <c r="D30" s="155">
        <v>0</v>
      </c>
      <c r="E30" s="156">
        <v>12272913000</v>
      </c>
      <c r="F30" s="60">
        <v>12272913000</v>
      </c>
      <c r="G30" s="60">
        <v>1397511681</v>
      </c>
      <c r="H30" s="60">
        <v>1406915635</v>
      </c>
      <c r="I30" s="60">
        <v>959342744</v>
      </c>
      <c r="J30" s="60">
        <v>3763770060</v>
      </c>
      <c r="K30" s="60">
        <v>857971275</v>
      </c>
      <c r="L30" s="60">
        <v>850091202</v>
      </c>
      <c r="M30" s="60">
        <v>788556819</v>
      </c>
      <c r="N30" s="60">
        <v>2496619296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6260389356</v>
      </c>
      <c r="X30" s="60">
        <v>6136456500</v>
      </c>
      <c r="Y30" s="60">
        <v>123932856</v>
      </c>
      <c r="Z30" s="140">
        <v>2.02</v>
      </c>
      <c r="AA30" s="155">
        <v>12272913000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42481000</v>
      </c>
      <c r="F31" s="60">
        <v>42481000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21240500</v>
      </c>
      <c r="Y31" s="60">
        <v>-21240500</v>
      </c>
      <c r="Z31" s="140">
        <v>-100</v>
      </c>
      <c r="AA31" s="155">
        <v>42481000</v>
      </c>
    </row>
    <row r="32" spans="1:27" ht="13.5">
      <c r="A32" s="183" t="s">
        <v>121</v>
      </c>
      <c r="B32" s="182"/>
      <c r="C32" s="155">
        <v>1882488000</v>
      </c>
      <c r="D32" s="155">
        <v>0</v>
      </c>
      <c r="E32" s="156">
        <v>3215045173</v>
      </c>
      <c r="F32" s="60">
        <v>3215045173</v>
      </c>
      <c r="G32" s="60">
        <v>17821390</v>
      </c>
      <c r="H32" s="60">
        <v>251734760</v>
      </c>
      <c r="I32" s="60">
        <v>255009400</v>
      </c>
      <c r="J32" s="60">
        <v>524565550</v>
      </c>
      <c r="K32" s="60">
        <v>273780191</v>
      </c>
      <c r="L32" s="60">
        <v>248850289</v>
      </c>
      <c r="M32" s="60">
        <v>313628678</v>
      </c>
      <c r="N32" s="60">
        <v>836259158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1360824708</v>
      </c>
      <c r="X32" s="60">
        <v>1607522587</v>
      </c>
      <c r="Y32" s="60">
        <v>-246697879</v>
      </c>
      <c r="Z32" s="140">
        <v>-15.35</v>
      </c>
      <c r="AA32" s="155">
        <v>3215045173</v>
      </c>
    </row>
    <row r="33" spans="1:27" ht="13.5">
      <c r="A33" s="183" t="s">
        <v>42</v>
      </c>
      <c r="B33" s="182"/>
      <c r="C33" s="155">
        <v>153955000</v>
      </c>
      <c r="D33" s="155">
        <v>0</v>
      </c>
      <c r="E33" s="156">
        <v>175397000</v>
      </c>
      <c r="F33" s="60">
        <v>175397000</v>
      </c>
      <c r="G33" s="60">
        <v>-488486</v>
      </c>
      <c r="H33" s="60">
        <v>7904407</v>
      </c>
      <c r="I33" s="60">
        <v>6801125</v>
      </c>
      <c r="J33" s="60">
        <v>14217046</v>
      </c>
      <c r="K33" s="60">
        <v>7289734</v>
      </c>
      <c r="L33" s="60">
        <v>17625286</v>
      </c>
      <c r="M33" s="60">
        <v>23839751</v>
      </c>
      <c r="N33" s="60">
        <v>48754771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62971817</v>
      </c>
      <c r="X33" s="60">
        <v>87698500</v>
      </c>
      <c r="Y33" s="60">
        <v>-24726683</v>
      </c>
      <c r="Z33" s="140">
        <v>-28.2</v>
      </c>
      <c r="AA33" s="155">
        <v>175397000</v>
      </c>
    </row>
    <row r="34" spans="1:27" ht="13.5">
      <c r="A34" s="183" t="s">
        <v>43</v>
      </c>
      <c r="B34" s="182"/>
      <c r="C34" s="155">
        <v>4417601000</v>
      </c>
      <c r="D34" s="155">
        <v>0</v>
      </c>
      <c r="E34" s="156">
        <v>4775046596</v>
      </c>
      <c r="F34" s="60">
        <v>4775046596</v>
      </c>
      <c r="G34" s="60">
        <v>112445434</v>
      </c>
      <c r="H34" s="60">
        <v>335454949</v>
      </c>
      <c r="I34" s="60">
        <v>535615323</v>
      </c>
      <c r="J34" s="60">
        <v>983515706</v>
      </c>
      <c r="K34" s="60">
        <v>440398998</v>
      </c>
      <c r="L34" s="60">
        <v>401344410</v>
      </c>
      <c r="M34" s="60">
        <v>439189784</v>
      </c>
      <c r="N34" s="60">
        <v>1280933192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2264448898</v>
      </c>
      <c r="X34" s="60">
        <v>2387523298</v>
      </c>
      <c r="Y34" s="60">
        <v>-123074400</v>
      </c>
      <c r="Z34" s="140">
        <v>-5.15</v>
      </c>
      <c r="AA34" s="155">
        <v>4775046596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50000</v>
      </c>
      <c r="F35" s="60">
        <v>50000</v>
      </c>
      <c r="G35" s="60">
        <v>0</v>
      </c>
      <c r="H35" s="60">
        <v>0</v>
      </c>
      <c r="I35" s="60">
        <v>19523594</v>
      </c>
      <c r="J35" s="60">
        <v>19523594</v>
      </c>
      <c r="K35" s="60">
        <v>19464</v>
      </c>
      <c r="L35" s="60">
        <v>11182</v>
      </c>
      <c r="M35" s="60">
        <v>401942170</v>
      </c>
      <c r="N35" s="60">
        <v>401972816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421496410</v>
      </c>
      <c r="X35" s="60">
        <v>25000</v>
      </c>
      <c r="Y35" s="60">
        <v>421471410</v>
      </c>
      <c r="Z35" s="140">
        <v>1685885.64</v>
      </c>
      <c r="AA35" s="155">
        <v>50000</v>
      </c>
    </row>
    <row r="36" spans="1:27" ht="12.75">
      <c r="A36" s="193" t="s">
        <v>44</v>
      </c>
      <c r="B36" s="187"/>
      <c r="C36" s="188">
        <f aca="true" t="shared" si="1" ref="C36:Y36">SUM(C25:C35)</f>
        <v>31475580000</v>
      </c>
      <c r="D36" s="188">
        <f>SUM(D25:D35)</f>
        <v>0</v>
      </c>
      <c r="E36" s="189">
        <f t="shared" si="1"/>
        <v>33960928822</v>
      </c>
      <c r="F36" s="190">
        <f t="shared" si="1"/>
        <v>33960928822</v>
      </c>
      <c r="G36" s="190">
        <f t="shared" si="1"/>
        <v>2552049903</v>
      </c>
      <c r="H36" s="190">
        <f t="shared" si="1"/>
        <v>2889225506</v>
      </c>
      <c r="I36" s="190">
        <f t="shared" si="1"/>
        <v>2985393958</v>
      </c>
      <c r="J36" s="190">
        <f t="shared" si="1"/>
        <v>8426669367</v>
      </c>
      <c r="K36" s="190">
        <f t="shared" si="1"/>
        <v>2749278931</v>
      </c>
      <c r="L36" s="190">
        <f t="shared" si="1"/>
        <v>2813527206</v>
      </c>
      <c r="M36" s="190">
        <f t="shared" si="1"/>
        <v>3182838178</v>
      </c>
      <c r="N36" s="190">
        <f t="shared" si="1"/>
        <v>8745644315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17172313682</v>
      </c>
      <c r="X36" s="190">
        <f t="shared" si="1"/>
        <v>16980464412</v>
      </c>
      <c r="Y36" s="190">
        <f t="shared" si="1"/>
        <v>191849270</v>
      </c>
      <c r="Z36" s="191">
        <f>+IF(X36&lt;&gt;0,+(Y36/X36)*100,0)</f>
        <v>1.1298234567979257</v>
      </c>
      <c r="AA36" s="188">
        <f>SUM(AA25:AA35)</f>
        <v>33960928822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1367682000</v>
      </c>
      <c r="D38" s="199">
        <f>+D22-D36</f>
        <v>0</v>
      </c>
      <c r="E38" s="200">
        <f t="shared" si="2"/>
        <v>2809115178</v>
      </c>
      <c r="F38" s="106">
        <f t="shared" si="2"/>
        <v>2809115178</v>
      </c>
      <c r="G38" s="106">
        <f t="shared" si="2"/>
        <v>-329743326</v>
      </c>
      <c r="H38" s="106">
        <f t="shared" si="2"/>
        <v>89603532</v>
      </c>
      <c r="I38" s="106">
        <f t="shared" si="2"/>
        <v>598338437</v>
      </c>
      <c r="J38" s="106">
        <f t="shared" si="2"/>
        <v>358198643</v>
      </c>
      <c r="K38" s="106">
        <f t="shared" si="2"/>
        <v>280877553</v>
      </c>
      <c r="L38" s="106">
        <f t="shared" si="2"/>
        <v>90199779</v>
      </c>
      <c r="M38" s="106">
        <f t="shared" si="2"/>
        <v>-97598123</v>
      </c>
      <c r="N38" s="106">
        <f t="shared" si="2"/>
        <v>273479209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631677852</v>
      </c>
      <c r="X38" s="106">
        <f>IF(F22=F36,0,X22-X36)</f>
        <v>1404557588</v>
      </c>
      <c r="Y38" s="106">
        <f t="shared" si="2"/>
        <v>-772879736</v>
      </c>
      <c r="Z38" s="201">
        <f>+IF(X38&lt;&gt;0,+(Y38/X38)*100,0)</f>
        <v>-55.02656086181067</v>
      </c>
      <c r="AA38" s="199">
        <f>+AA22-AA36</f>
        <v>2809115178</v>
      </c>
    </row>
    <row r="39" spans="1:27" ht="13.5">
      <c r="A39" s="181" t="s">
        <v>46</v>
      </c>
      <c r="B39" s="185"/>
      <c r="C39" s="155">
        <v>2146506000</v>
      </c>
      <c r="D39" s="155">
        <v>0</v>
      </c>
      <c r="E39" s="156">
        <v>2524743000</v>
      </c>
      <c r="F39" s="60">
        <v>2524743000</v>
      </c>
      <c r="G39" s="60">
        <v>53958000</v>
      </c>
      <c r="H39" s="60">
        <v>22803993</v>
      </c>
      <c r="I39" s="60">
        <v>91004991</v>
      </c>
      <c r="J39" s="60">
        <v>167766984</v>
      </c>
      <c r="K39" s="60">
        <v>237701909</v>
      </c>
      <c r="L39" s="60">
        <v>93386936</v>
      </c>
      <c r="M39" s="60">
        <v>138456543</v>
      </c>
      <c r="N39" s="60">
        <v>469545388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637312372</v>
      </c>
      <c r="X39" s="60">
        <v>1262371500</v>
      </c>
      <c r="Y39" s="60">
        <v>-625059128</v>
      </c>
      <c r="Z39" s="140">
        <v>-49.51</v>
      </c>
      <c r="AA39" s="155">
        <v>2524743000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3514188000</v>
      </c>
      <c r="D42" s="206">
        <f>SUM(D38:D41)</f>
        <v>0</v>
      </c>
      <c r="E42" s="207">
        <f t="shared" si="3"/>
        <v>5333858178</v>
      </c>
      <c r="F42" s="88">
        <f t="shared" si="3"/>
        <v>5333858178</v>
      </c>
      <c r="G42" s="88">
        <f t="shared" si="3"/>
        <v>-275785326</v>
      </c>
      <c r="H42" s="88">
        <f t="shared" si="3"/>
        <v>112407525</v>
      </c>
      <c r="I42" s="88">
        <f t="shared" si="3"/>
        <v>689343428</v>
      </c>
      <c r="J42" s="88">
        <f t="shared" si="3"/>
        <v>525965627</v>
      </c>
      <c r="K42" s="88">
        <f t="shared" si="3"/>
        <v>518579462</v>
      </c>
      <c r="L42" s="88">
        <f t="shared" si="3"/>
        <v>183586715</v>
      </c>
      <c r="M42" s="88">
        <f t="shared" si="3"/>
        <v>40858420</v>
      </c>
      <c r="N42" s="88">
        <f t="shared" si="3"/>
        <v>743024597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1268990224</v>
      </c>
      <c r="X42" s="88">
        <f t="shared" si="3"/>
        <v>2666929088</v>
      </c>
      <c r="Y42" s="88">
        <f t="shared" si="3"/>
        <v>-1397938864</v>
      </c>
      <c r="Z42" s="208">
        <f>+IF(X42&lt;&gt;0,+(Y42/X42)*100,0)</f>
        <v>-52.417549093828775</v>
      </c>
      <c r="AA42" s="206">
        <f>SUM(AA38:AA41)</f>
        <v>5333858178</v>
      </c>
    </row>
    <row r="43" spans="1:27" ht="13.5">
      <c r="A43" s="181" t="s">
        <v>125</v>
      </c>
      <c r="B43" s="185"/>
      <c r="C43" s="157">
        <v>75732000</v>
      </c>
      <c r="D43" s="157">
        <v>0</v>
      </c>
      <c r="E43" s="158">
        <v>550871000</v>
      </c>
      <c r="F43" s="159">
        <v>550871000</v>
      </c>
      <c r="G43" s="159">
        <v>2543386</v>
      </c>
      <c r="H43" s="159">
        <v>2374735</v>
      </c>
      <c r="I43" s="159">
        <v>1582431</v>
      </c>
      <c r="J43" s="159">
        <v>6500552</v>
      </c>
      <c r="K43" s="159">
        <v>3577000</v>
      </c>
      <c r="L43" s="159">
        <v>3204000</v>
      </c>
      <c r="M43" s="159">
        <v>3463448</v>
      </c>
      <c r="N43" s="159">
        <v>10244448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16745000</v>
      </c>
      <c r="X43" s="159">
        <v>275435500</v>
      </c>
      <c r="Y43" s="159">
        <v>-258690500</v>
      </c>
      <c r="Z43" s="141">
        <v>-93.92</v>
      </c>
      <c r="AA43" s="157">
        <v>550871000</v>
      </c>
    </row>
    <row r="44" spans="1:27" ht="13.5">
      <c r="A44" s="209" t="s">
        <v>126</v>
      </c>
      <c r="B44" s="185"/>
      <c r="C44" s="210">
        <f aca="true" t="shared" si="4" ref="C44:Y44">+C42-C43</f>
        <v>3438456000</v>
      </c>
      <c r="D44" s="210">
        <f>+D42-D43</f>
        <v>0</v>
      </c>
      <c r="E44" s="211">
        <f t="shared" si="4"/>
        <v>4782987178</v>
      </c>
      <c r="F44" s="77">
        <f t="shared" si="4"/>
        <v>4782987178</v>
      </c>
      <c r="G44" s="77">
        <f t="shared" si="4"/>
        <v>-278328712</v>
      </c>
      <c r="H44" s="77">
        <f t="shared" si="4"/>
        <v>110032790</v>
      </c>
      <c r="I44" s="77">
        <f t="shared" si="4"/>
        <v>687760997</v>
      </c>
      <c r="J44" s="77">
        <f t="shared" si="4"/>
        <v>519465075</v>
      </c>
      <c r="K44" s="77">
        <f t="shared" si="4"/>
        <v>515002462</v>
      </c>
      <c r="L44" s="77">
        <f t="shared" si="4"/>
        <v>180382715</v>
      </c>
      <c r="M44" s="77">
        <f t="shared" si="4"/>
        <v>37394972</v>
      </c>
      <c r="N44" s="77">
        <f t="shared" si="4"/>
        <v>732780149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1252245224</v>
      </c>
      <c r="X44" s="77">
        <f t="shared" si="4"/>
        <v>2391493588</v>
      </c>
      <c r="Y44" s="77">
        <f t="shared" si="4"/>
        <v>-1139248364</v>
      </c>
      <c r="Z44" s="212">
        <f>+IF(X44&lt;&gt;0,+(Y44/X44)*100,0)</f>
        <v>-47.63752534050282</v>
      </c>
      <c r="AA44" s="210">
        <f>+AA42-AA43</f>
        <v>4782987178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3438456000</v>
      </c>
      <c r="D46" s="206">
        <f>SUM(D44:D45)</f>
        <v>0</v>
      </c>
      <c r="E46" s="207">
        <f t="shared" si="5"/>
        <v>4782987178</v>
      </c>
      <c r="F46" s="88">
        <f t="shared" si="5"/>
        <v>4782987178</v>
      </c>
      <c r="G46" s="88">
        <f t="shared" si="5"/>
        <v>-278328712</v>
      </c>
      <c r="H46" s="88">
        <f t="shared" si="5"/>
        <v>110032790</v>
      </c>
      <c r="I46" s="88">
        <f t="shared" si="5"/>
        <v>687760997</v>
      </c>
      <c r="J46" s="88">
        <f t="shared" si="5"/>
        <v>519465075</v>
      </c>
      <c r="K46" s="88">
        <f t="shared" si="5"/>
        <v>515002462</v>
      </c>
      <c r="L46" s="88">
        <f t="shared" si="5"/>
        <v>180382715</v>
      </c>
      <c r="M46" s="88">
        <f t="shared" si="5"/>
        <v>37394972</v>
      </c>
      <c r="N46" s="88">
        <f t="shared" si="5"/>
        <v>732780149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1252245224</v>
      </c>
      <c r="X46" s="88">
        <f t="shared" si="5"/>
        <v>2391493588</v>
      </c>
      <c r="Y46" s="88">
        <f t="shared" si="5"/>
        <v>-1139248364</v>
      </c>
      <c r="Z46" s="208">
        <f>+IF(X46&lt;&gt;0,+(Y46/X46)*100,0)</f>
        <v>-47.63752534050282</v>
      </c>
      <c r="AA46" s="206">
        <f>SUM(AA44:AA45)</f>
        <v>4782987178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3438456000</v>
      </c>
      <c r="D48" s="217">
        <f>SUM(D46:D47)</f>
        <v>0</v>
      </c>
      <c r="E48" s="218">
        <f t="shared" si="6"/>
        <v>4782987178</v>
      </c>
      <c r="F48" s="219">
        <f t="shared" si="6"/>
        <v>4782987178</v>
      </c>
      <c r="G48" s="219">
        <f t="shared" si="6"/>
        <v>-278328712</v>
      </c>
      <c r="H48" s="220">
        <f t="shared" si="6"/>
        <v>110032790</v>
      </c>
      <c r="I48" s="220">
        <f t="shared" si="6"/>
        <v>687760997</v>
      </c>
      <c r="J48" s="220">
        <f t="shared" si="6"/>
        <v>519465075</v>
      </c>
      <c r="K48" s="220">
        <f t="shared" si="6"/>
        <v>515002462</v>
      </c>
      <c r="L48" s="220">
        <f t="shared" si="6"/>
        <v>180382715</v>
      </c>
      <c r="M48" s="219">
        <f t="shared" si="6"/>
        <v>37394972</v>
      </c>
      <c r="N48" s="219">
        <f t="shared" si="6"/>
        <v>732780149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1252245224</v>
      </c>
      <c r="X48" s="220">
        <f t="shared" si="6"/>
        <v>2391493588</v>
      </c>
      <c r="Y48" s="220">
        <f t="shared" si="6"/>
        <v>-1139248364</v>
      </c>
      <c r="Z48" s="221">
        <f>+IF(X48&lt;&gt;0,+(Y48/X48)*100,0)</f>
        <v>-47.63752534050282</v>
      </c>
      <c r="AA48" s="222">
        <f>SUM(AA46:AA47)</f>
        <v>4782987178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249592000</v>
      </c>
      <c r="D5" s="153">
        <f>SUM(D6:D8)</f>
        <v>0</v>
      </c>
      <c r="E5" s="154">
        <f t="shared" si="0"/>
        <v>973778000</v>
      </c>
      <c r="F5" s="100">
        <f t="shared" si="0"/>
        <v>973778000</v>
      </c>
      <c r="G5" s="100">
        <f t="shared" si="0"/>
        <v>1201000</v>
      </c>
      <c r="H5" s="100">
        <f t="shared" si="0"/>
        <v>1283000</v>
      </c>
      <c r="I5" s="100">
        <f t="shared" si="0"/>
        <v>4651000</v>
      </c>
      <c r="J5" s="100">
        <f t="shared" si="0"/>
        <v>7135000</v>
      </c>
      <c r="K5" s="100">
        <f t="shared" si="0"/>
        <v>6668000</v>
      </c>
      <c r="L5" s="100">
        <f t="shared" si="0"/>
        <v>35098000</v>
      </c>
      <c r="M5" s="100">
        <f t="shared" si="0"/>
        <v>1847000</v>
      </c>
      <c r="N5" s="100">
        <f t="shared" si="0"/>
        <v>43613000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50748000</v>
      </c>
      <c r="X5" s="100">
        <f t="shared" si="0"/>
        <v>486889000</v>
      </c>
      <c r="Y5" s="100">
        <f t="shared" si="0"/>
        <v>-436141000</v>
      </c>
      <c r="Z5" s="137">
        <f>+IF(X5&lt;&gt;0,+(Y5/X5)*100,0)</f>
        <v>-89.57709046620482</v>
      </c>
      <c r="AA5" s="153">
        <f>SUM(AA6:AA8)</f>
        <v>973778000</v>
      </c>
    </row>
    <row r="6" spans="1:27" ht="13.5">
      <c r="A6" s="138" t="s">
        <v>75</v>
      </c>
      <c r="B6" s="136"/>
      <c r="C6" s="155">
        <v>3033000</v>
      </c>
      <c r="D6" s="155"/>
      <c r="E6" s="156">
        <v>78675000</v>
      </c>
      <c r="F6" s="60">
        <v>78675000</v>
      </c>
      <c r="G6" s="60"/>
      <c r="H6" s="60"/>
      <c r="I6" s="60"/>
      <c r="J6" s="60"/>
      <c r="K6" s="60">
        <v>205000</v>
      </c>
      <c r="L6" s="60">
        <v>253000</v>
      </c>
      <c r="M6" s="60">
        <v>99000</v>
      </c>
      <c r="N6" s="60">
        <v>557000</v>
      </c>
      <c r="O6" s="60"/>
      <c r="P6" s="60"/>
      <c r="Q6" s="60"/>
      <c r="R6" s="60"/>
      <c r="S6" s="60"/>
      <c r="T6" s="60"/>
      <c r="U6" s="60"/>
      <c r="V6" s="60"/>
      <c r="W6" s="60">
        <v>557000</v>
      </c>
      <c r="X6" s="60">
        <v>39337500</v>
      </c>
      <c r="Y6" s="60">
        <v>-38780500</v>
      </c>
      <c r="Z6" s="140">
        <v>-98.58</v>
      </c>
      <c r="AA6" s="62">
        <v>78675000</v>
      </c>
    </row>
    <row r="7" spans="1:27" ht="13.5">
      <c r="A7" s="138" t="s">
        <v>76</v>
      </c>
      <c r="B7" s="136"/>
      <c r="C7" s="157">
        <v>3515000</v>
      </c>
      <c r="D7" s="157"/>
      <c r="E7" s="158">
        <v>28000000</v>
      </c>
      <c r="F7" s="159">
        <v>28000000</v>
      </c>
      <c r="G7" s="159"/>
      <c r="H7" s="159">
        <v>18000</v>
      </c>
      <c r="I7" s="159">
        <v>-18000</v>
      </c>
      <c r="J7" s="159"/>
      <c r="K7" s="159">
        <v>214000</v>
      </c>
      <c r="L7" s="159">
        <v>224000</v>
      </c>
      <c r="M7" s="159">
        <v>1047000</v>
      </c>
      <c r="N7" s="159">
        <v>1485000</v>
      </c>
      <c r="O7" s="159"/>
      <c r="P7" s="159"/>
      <c r="Q7" s="159"/>
      <c r="R7" s="159"/>
      <c r="S7" s="159"/>
      <c r="T7" s="159"/>
      <c r="U7" s="159"/>
      <c r="V7" s="159"/>
      <c r="W7" s="159">
        <v>1485000</v>
      </c>
      <c r="X7" s="159">
        <v>14000000</v>
      </c>
      <c r="Y7" s="159">
        <v>-12515000</v>
      </c>
      <c r="Z7" s="141">
        <v>-89.39</v>
      </c>
      <c r="AA7" s="225">
        <v>28000000</v>
      </c>
    </row>
    <row r="8" spans="1:27" ht="13.5">
      <c r="A8" s="138" t="s">
        <v>77</v>
      </c>
      <c r="B8" s="136"/>
      <c r="C8" s="155">
        <v>243044000</v>
      </c>
      <c r="D8" s="155"/>
      <c r="E8" s="156">
        <v>867103000</v>
      </c>
      <c r="F8" s="60">
        <v>867103000</v>
      </c>
      <c r="G8" s="60">
        <v>1201000</v>
      </c>
      <c r="H8" s="60">
        <v>1265000</v>
      </c>
      <c r="I8" s="60">
        <v>4669000</v>
      </c>
      <c r="J8" s="60">
        <v>7135000</v>
      </c>
      <c r="K8" s="60">
        <v>6249000</v>
      </c>
      <c r="L8" s="60">
        <v>34621000</v>
      </c>
      <c r="M8" s="60">
        <v>701000</v>
      </c>
      <c r="N8" s="60">
        <v>41571000</v>
      </c>
      <c r="O8" s="60"/>
      <c r="P8" s="60"/>
      <c r="Q8" s="60"/>
      <c r="R8" s="60"/>
      <c r="S8" s="60"/>
      <c r="T8" s="60"/>
      <c r="U8" s="60"/>
      <c r="V8" s="60"/>
      <c r="W8" s="60">
        <v>48706000</v>
      </c>
      <c r="X8" s="60">
        <v>433551500</v>
      </c>
      <c r="Y8" s="60">
        <v>-384845500</v>
      </c>
      <c r="Z8" s="140">
        <v>-88.77</v>
      </c>
      <c r="AA8" s="62">
        <v>867103000</v>
      </c>
    </row>
    <row r="9" spans="1:27" ht="13.5">
      <c r="A9" s="135" t="s">
        <v>78</v>
      </c>
      <c r="B9" s="136"/>
      <c r="C9" s="153">
        <f aca="true" t="shared" si="1" ref="C9:Y9">SUM(C10:C14)</f>
        <v>851877000</v>
      </c>
      <c r="D9" s="153">
        <f>SUM(D10:D14)</f>
        <v>0</v>
      </c>
      <c r="E9" s="154">
        <f t="shared" si="1"/>
        <v>1302586000</v>
      </c>
      <c r="F9" s="100">
        <f t="shared" si="1"/>
        <v>1302586000</v>
      </c>
      <c r="G9" s="100">
        <f t="shared" si="1"/>
        <v>185000</v>
      </c>
      <c r="H9" s="100">
        <f t="shared" si="1"/>
        <v>39999000</v>
      </c>
      <c r="I9" s="100">
        <f t="shared" si="1"/>
        <v>170383000</v>
      </c>
      <c r="J9" s="100">
        <f t="shared" si="1"/>
        <v>210567000</v>
      </c>
      <c r="K9" s="100">
        <f t="shared" si="1"/>
        <v>79856000</v>
      </c>
      <c r="L9" s="100">
        <f t="shared" si="1"/>
        <v>39082000</v>
      </c>
      <c r="M9" s="100">
        <f t="shared" si="1"/>
        <v>71954000</v>
      </c>
      <c r="N9" s="100">
        <f t="shared" si="1"/>
        <v>190892000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401459000</v>
      </c>
      <c r="X9" s="100">
        <f t="shared" si="1"/>
        <v>651293000</v>
      </c>
      <c r="Y9" s="100">
        <f t="shared" si="1"/>
        <v>-249834000</v>
      </c>
      <c r="Z9" s="137">
        <f>+IF(X9&lt;&gt;0,+(Y9/X9)*100,0)</f>
        <v>-38.35969371695995</v>
      </c>
      <c r="AA9" s="102">
        <f>SUM(AA10:AA14)</f>
        <v>1302586000</v>
      </c>
    </row>
    <row r="10" spans="1:27" ht="13.5">
      <c r="A10" s="138" t="s">
        <v>79</v>
      </c>
      <c r="B10" s="136"/>
      <c r="C10" s="155">
        <v>59651000</v>
      </c>
      <c r="D10" s="155"/>
      <c r="E10" s="156">
        <v>156746000</v>
      </c>
      <c r="F10" s="60">
        <v>156746000</v>
      </c>
      <c r="G10" s="60"/>
      <c r="H10" s="60"/>
      <c r="I10" s="60">
        <v>2075000</v>
      </c>
      <c r="J10" s="60">
        <v>2075000</v>
      </c>
      <c r="K10" s="60">
        <v>20000</v>
      </c>
      <c r="L10" s="60">
        <v>1783000</v>
      </c>
      <c r="M10" s="60">
        <v>2987000</v>
      </c>
      <c r="N10" s="60">
        <v>4790000</v>
      </c>
      <c r="O10" s="60"/>
      <c r="P10" s="60"/>
      <c r="Q10" s="60"/>
      <c r="R10" s="60"/>
      <c r="S10" s="60"/>
      <c r="T10" s="60"/>
      <c r="U10" s="60"/>
      <c r="V10" s="60"/>
      <c r="W10" s="60">
        <v>6865000</v>
      </c>
      <c r="X10" s="60">
        <v>78373000</v>
      </c>
      <c r="Y10" s="60">
        <v>-71508000</v>
      </c>
      <c r="Z10" s="140">
        <v>-91.24</v>
      </c>
      <c r="AA10" s="62">
        <v>156746000</v>
      </c>
    </row>
    <row r="11" spans="1:27" ht="13.5">
      <c r="A11" s="138" t="s">
        <v>80</v>
      </c>
      <c r="B11" s="136"/>
      <c r="C11" s="155">
        <v>65755000</v>
      </c>
      <c r="D11" s="155"/>
      <c r="E11" s="156">
        <v>99770000</v>
      </c>
      <c r="F11" s="60">
        <v>99770000</v>
      </c>
      <c r="G11" s="60"/>
      <c r="H11" s="60">
        <v>84000</v>
      </c>
      <c r="I11" s="60">
        <v>840000</v>
      </c>
      <c r="J11" s="60">
        <v>924000</v>
      </c>
      <c r="K11" s="60">
        <v>3293000</v>
      </c>
      <c r="L11" s="60">
        <v>4811000</v>
      </c>
      <c r="M11" s="60">
        <v>4815000</v>
      </c>
      <c r="N11" s="60">
        <v>12919000</v>
      </c>
      <c r="O11" s="60"/>
      <c r="P11" s="60"/>
      <c r="Q11" s="60"/>
      <c r="R11" s="60"/>
      <c r="S11" s="60"/>
      <c r="T11" s="60"/>
      <c r="U11" s="60"/>
      <c r="V11" s="60"/>
      <c r="W11" s="60">
        <v>13843000</v>
      </c>
      <c r="X11" s="60">
        <v>49885000</v>
      </c>
      <c r="Y11" s="60">
        <v>-36042000</v>
      </c>
      <c r="Z11" s="140">
        <v>-72.25</v>
      </c>
      <c r="AA11" s="62">
        <v>99770000</v>
      </c>
    </row>
    <row r="12" spans="1:27" ht="13.5">
      <c r="A12" s="138" t="s">
        <v>81</v>
      </c>
      <c r="B12" s="136"/>
      <c r="C12" s="155">
        <v>13261000</v>
      </c>
      <c r="D12" s="155"/>
      <c r="E12" s="156">
        <v>89100000</v>
      </c>
      <c r="F12" s="60">
        <v>89100000</v>
      </c>
      <c r="G12" s="60">
        <v>185000</v>
      </c>
      <c r="H12" s="60">
        <v>15000</v>
      </c>
      <c r="I12" s="60">
        <v>-133000</v>
      </c>
      <c r="J12" s="60">
        <v>67000</v>
      </c>
      <c r="K12" s="60">
        <v>2085000</v>
      </c>
      <c r="L12" s="60">
        <v>75000</v>
      </c>
      <c r="M12" s="60">
        <v>2109000</v>
      </c>
      <c r="N12" s="60">
        <v>4269000</v>
      </c>
      <c r="O12" s="60"/>
      <c r="P12" s="60"/>
      <c r="Q12" s="60"/>
      <c r="R12" s="60"/>
      <c r="S12" s="60"/>
      <c r="T12" s="60"/>
      <c r="U12" s="60"/>
      <c r="V12" s="60"/>
      <c r="W12" s="60">
        <v>4336000</v>
      </c>
      <c r="X12" s="60">
        <v>44550000</v>
      </c>
      <c r="Y12" s="60">
        <v>-40214000</v>
      </c>
      <c r="Z12" s="140">
        <v>-90.27</v>
      </c>
      <c r="AA12" s="62">
        <v>89100000</v>
      </c>
    </row>
    <row r="13" spans="1:27" ht="13.5">
      <c r="A13" s="138" t="s">
        <v>82</v>
      </c>
      <c r="B13" s="136"/>
      <c r="C13" s="155">
        <v>686153000</v>
      </c>
      <c r="D13" s="155"/>
      <c r="E13" s="156">
        <v>902757000</v>
      </c>
      <c r="F13" s="60">
        <v>902757000</v>
      </c>
      <c r="G13" s="60"/>
      <c r="H13" s="60">
        <v>39900000</v>
      </c>
      <c r="I13" s="60">
        <v>167601000</v>
      </c>
      <c r="J13" s="60">
        <v>207501000</v>
      </c>
      <c r="K13" s="60">
        <v>73537000</v>
      </c>
      <c r="L13" s="60">
        <v>32043000</v>
      </c>
      <c r="M13" s="60">
        <v>59874000</v>
      </c>
      <c r="N13" s="60">
        <v>165454000</v>
      </c>
      <c r="O13" s="60"/>
      <c r="P13" s="60"/>
      <c r="Q13" s="60"/>
      <c r="R13" s="60"/>
      <c r="S13" s="60"/>
      <c r="T13" s="60"/>
      <c r="U13" s="60"/>
      <c r="V13" s="60"/>
      <c r="W13" s="60">
        <v>372955000</v>
      </c>
      <c r="X13" s="60">
        <v>451378500</v>
      </c>
      <c r="Y13" s="60">
        <v>-78423500</v>
      </c>
      <c r="Z13" s="140">
        <v>-17.37</v>
      </c>
      <c r="AA13" s="62">
        <v>902757000</v>
      </c>
    </row>
    <row r="14" spans="1:27" ht="13.5">
      <c r="A14" s="138" t="s">
        <v>83</v>
      </c>
      <c r="B14" s="136"/>
      <c r="C14" s="157">
        <v>27057000</v>
      </c>
      <c r="D14" s="157"/>
      <c r="E14" s="158">
        <v>54213000</v>
      </c>
      <c r="F14" s="159">
        <v>54213000</v>
      </c>
      <c r="G14" s="159"/>
      <c r="H14" s="159"/>
      <c r="I14" s="159"/>
      <c r="J14" s="159"/>
      <c r="K14" s="159">
        <v>921000</v>
      </c>
      <c r="L14" s="159">
        <v>370000</v>
      </c>
      <c r="M14" s="159">
        <v>2169000</v>
      </c>
      <c r="N14" s="159">
        <v>3460000</v>
      </c>
      <c r="O14" s="159"/>
      <c r="P14" s="159"/>
      <c r="Q14" s="159"/>
      <c r="R14" s="159"/>
      <c r="S14" s="159"/>
      <c r="T14" s="159"/>
      <c r="U14" s="159"/>
      <c r="V14" s="159"/>
      <c r="W14" s="159">
        <v>3460000</v>
      </c>
      <c r="X14" s="159">
        <v>27106500</v>
      </c>
      <c r="Y14" s="159">
        <v>-23646500</v>
      </c>
      <c r="Z14" s="141">
        <v>-87.24</v>
      </c>
      <c r="AA14" s="225">
        <v>54213000</v>
      </c>
    </row>
    <row r="15" spans="1:27" ht="13.5">
      <c r="A15" s="135" t="s">
        <v>84</v>
      </c>
      <c r="B15" s="142"/>
      <c r="C15" s="153">
        <f aca="true" t="shared" si="2" ref="C15:Y15">SUM(C16:C18)</f>
        <v>846641000</v>
      </c>
      <c r="D15" s="153">
        <f>SUM(D16:D18)</f>
        <v>0</v>
      </c>
      <c r="E15" s="154">
        <f t="shared" si="2"/>
        <v>2389963000</v>
      </c>
      <c r="F15" s="100">
        <f t="shared" si="2"/>
        <v>2389963000</v>
      </c>
      <c r="G15" s="100">
        <f t="shared" si="2"/>
        <v>54076000</v>
      </c>
      <c r="H15" s="100">
        <f t="shared" si="2"/>
        <v>51608000</v>
      </c>
      <c r="I15" s="100">
        <f t="shared" si="2"/>
        <v>12802000</v>
      </c>
      <c r="J15" s="100">
        <f t="shared" si="2"/>
        <v>118486000</v>
      </c>
      <c r="K15" s="100">
        <f t="shared" si="2"/>
        <v>50945000</v>
      </c>
      <c r="L15" s="100">
        <f t="shared" si="2"/>
        <v>44577000</v>
      </c>
      <c r="M15" s="100">
        <f t="shared" si="2"/>
        <v>59789000</v>
      </c>
      <c r="N15" s="100">
        <f t="shared" si="2"/>
        <v>155311000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273797000</v>
      </c>
      <c r="X15" s="100">
        <f t="shared" si="2"/>
        <v>1194981500</v>
      </c>
      <c r="Y15" s="100">
        <f t="shared" si="2"/>
        <v>-921184500</v>
      </c>
      <c r="Z15" s="137">
        <f>+IF(X15&lt;&gt;0,+(Y15/X15)*100,0)</f>
        <v>-77.0877624465316</v>
      </c>
      <c r="AA15" s="102">
        <f>SUM(AA16:AA18)</f>
        <v>2389963000</v>
      </c>
    </row>
    <row r="16" spans="1:27" ht="13.5">
      <c r="A16" s="138" t="s">
        <v>85</v>
      </c>
      <c r="B16" s="136"/>
      <c r="C16" s="155">
        <v>176880000</v>
      </c>
      <c r="D16" s="155"/>
      <c r="E16" s="156">
        <v>671351000</v>
      </c>
      <c r="F16" s="60">
        <v>671351000</v>
      </c>
      <c r="G16" s="60">
        <v>181000</v>
      </c>
      <c r="H16" s="60">
        <v>284000</v>
      </c>
      <c r="I16" s="60">
        <v>1509000</v>
      </c>
      <c r="J16" s="60">
        <v>1974000</v>
      </c>
      <c r="K16" s="60">
        <v>3020000</v>
      </c>
      <c r="L16" s="60">
        <v>1159000</v>
      </c>
      <c r="M16" s="60">
        <v>2821000</v>
      </c>
      <c r="N16" s="60">
        <v>7000000</v>
      </c>
      <c r="O16" s="60"/>
      <c r="P16" s="60"/>
      <c r="Q16" s="60"/>
      <c r="R16" s="60"/>
      <c r="S16" s="60"/>
      <c r="T16" s="60"/>
      <c r="U16" s="60"/>
      <c r="V16" s="60"/>
      <c r="W16" s="60">
        <v>8974000</v>
      </c>
      <c r="X16" s="60">
        <v>335675500</v>
      </c>
      <c r="Y16" s="60">
        <v>-326701500</v>
      </c>
      <c r="Z16" s="140">
        <v>-97.33</v>
      </c>
      <c r="AA16" s="62">
        <v>671351000</v>
      </c>
    </row>
    <row r="17" spans="1:27" ht="13.5">
      <c r="A17" s="138" t="s">
        <v>86</v>
      </c>
      <c r="B17" s="136"/>
      <c r="C17" s="155">
        <v>663864000</v>
      </c>
      <c r="D17" s="155"/>
      <c r="E17" s="156">
        <v>1692862000</v>
      </c>
      <c r="F17" s="60">
        <v>1692862000</v>
      </c>
      <c r="G17" s="60">
        <v>53895000</v>
      </c>
      <c r="H17" s="60">
        <v>51324000</v>
      </c>
      <c r="I17" s="60">
        <v>11043000</v>
      </c>
      <c r="J17" s="60">
        <v>116262000</v>
      </c>
      <c r="K17" s="60">
        <v>47515000</v>
      </c>
      <c r="L17" s="60">
        <v>43353000</v>
      </c>
      <c r="M17" s="60">
        <v>56800000</v>
      </c>
      <c r="N17" s="60">
        <v>147668000</v>
      </c>
      <c r="O17" s="60"/>
      <c r="P17" s="60"/>
      <c r="Q17" s="60"/>
      <c r="R17" s="60"/>
      <c r="S17" s="60"/>
      <c r="T17" s="60"/>
      <c r="U17" s="60"/>
      <c r="V17" s="60"/>
      <c r="W17" s="60">
        <v>263930000</v>
      </c>
      <c r="X17" s="60">
        <v>846431000</v>
      </c>
      <c r="Y17" s="60">
        <v>-582501000</v>
      </c>
      <c r="Z17" s="140">
        <v>-68.82</v>
      </c>
      <c r="AA17" s="62">
        <v>1692862000</v>
      </c>
    </row>
    <row r="18" spans="1:27" ht="13.5">
      <c r="A18" s="138" t="s">
        <v>87</v>
      </c>
      <c r="B18" s="136"/>
      <c r="C18" s="155">
        <v>5897000</v>
      </c>
      <c r="D18" s="155"/>
      <c r="E18" s="156">
        <v>25750000</v>
      </c>
      <c r="F18" s="60">
        <v>25750000</v>
      </c>
      <c r="G18" s="60"/>
      <c r="H18" s="60"/>
      <c r="I18" s="60">
        <v>250000</v>
      </c>
      <c r="J18" s="60">
        <v>250000</v>
      </c>
      <c r="K18" s="60">
        <v>410000</v>
      </c>
      <c r="L18" s="60">
        <v>65000</v>
      </c>
      <c r="M18" s="60">
        <v>168000</v>
      </c>
      <c r="N18" s="60">
        <v>643000</v>
      </c>
      <c r="O18" s="60"/>
      <c r="P18" s="60"/>
      <c r="Q18" s="60"/>
      <c r="R18" s="60"/>
      <c r="S18" s="60"/>
      <c r="T18" s="60"/>
      <c r="U18" s="60"/>
      <c r="V18" s="60"/>
      <c r="W18" s="60">
        <v>893000</v>
      </c>
      <c r="X18" s="60">
        <v>12875000</v>
      </c>
      <c r="Y18" s="60">
        <v>-11982000</v>
      </c>
      <c r="Z18" s="140">
        <v>-93.06</v>
      </c>
      <c r="AA18" s="62">
        <v>25750000</v>
      </c>
    </row>
    <row r="19" spans="1:27" ht="13.5">
      <c r="A19" s="135" t="s">
        <v>88</v>
      </c>
      <c r="B19" s="142"/>
      <c r="C19" s="153">
        <f aca="true" t="shared" si="3" ref="C19:Y19">SUM(C20:C23)</f>
        <v>2278073000</v>
      </c>
      <c r="D19" s="153">
        <f>SUM(D20:D23)</f>
        <v>0</v>
      </c>
      <c r="E19" s="154">
        <f t="shared" si="3"/>
        <v>2928746000</v>
      </c>
      <c r="F19" s="100">
        <f t="shared" si="3"/>
        <v>2928746000</v>
      </c>
      <c r="G19" s="100">
        <f t="shared" si="3"/>
        <v>9740000</v>
      </c>
      <c r="H19" s="100">
        <f t="shared" si="3"/>
        <v>88850000</v>
      </c>
      <c r="I19" s="100">
        <f t="shared" si="3"/>
        <v>86117000</v>
      </c>
      <c r="J19" s="100">
        <f t="shared" si="3"/>
        <v>184707000</v>
      </c>
      <c r="K19" s="100">
        <f t="shared" si="3"/>
        <v>140863000</v>
      </c>
      <c r="L19" s="100">
        <f t="shared" si="3"/>
        <v>193064000</v>
      </c>
      <c r="M19" s="100">
        <f t="shared" si="3"/>
        <v>217063000</v>
      </c>
      <c r="N19" s="100">
        <f t="shared" si="3"/>
        <v>550990000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735697000</v>
      </c>
      <c r="X19" s="100">
        <f t="shared" si="3"/>
        <v>1464373000</v>
      </c>
      <c r="Y19" s="100">
        <f t="shared" si="3"/>
        <v>-728676000</v>
      </c>
      <c r="Z19" s="137">
        <f>+IF(X19&lt;&gt;0,+(Y19/X19)*100,0)</f>
        <v>-49.7602728266637</v>
      </c>
      <c r="AA19" s="102">
        <f>SUM(AA20:AA23)</f>
        <v>2928746000</v>
      </c>
    </row>
    <row r="20" spans="1:27" ht="13.5">
      <c r="A20" s="138" t="s">
        <v>89</v>
      </c>
      <c r="B20" s="136"/>
      <c r="C20" s="155">
        <v>1494991000</v>
      </c>
      <c r="D20" s="155"/>
      <c r="E20" s="156">
        <v>1727058000</v>
      </c>
      <c r="F20" s="60">
        <v>1727058000</v>
      </c>
      <c r="G20" s="60">
        <v>7388000</v>
      </c>
      <c r="H20" s="60">
        <v>75533000</v>
      </c>
      <c r="I20" s="60">
        <v>8965000</v>
      </c>
      <c r="J20" s="60">
        <v>91886000</v>
      </c>
      <c r="K20" s="60">
        <v>97901000</v>
      </c>
      <c r="L20" s="60">
        <v>128273000</v>
      </c>
      <c r="M20" s="60">
        <v>124660000</v>
      </c>
      <c r="N20" s="60">
        <v>350834000</v>
      </c>
      <c r="O20" s="60"/>
      <c r="P20" s="60"/>
      <c r="Q20" s="60"/>
      <c r="R20" s="60"/>
      <c r="S20" s="60"/>
      <c r="T20" s="60"/>
      <c r="U20" s="60"/>
      <c r="V20" s="60"/>
      <c r="W20" s="60">
        <v>442720000</v>
      </c>
      <c r="X20" s="60">
        <v>863529000</v>
      </c>
      <c r="Y20" s="60">
        <v>-420809000</v>
      </c>
      <c r="Z20" s="140">
        <v>-48.73</v>
      </c>
      <c r="AA20" s="62">
        <v>1727058000</v>
      </c>
    </row>
    <row r="21" spans="1:27" ht="13.5">
      <c r="A21" s="138" t="s">
        <v>90</v>
      </c>
      <c r="B21" s="136"/>
      <c r="C21" s="155">
        <v>741950000</v>
      </c>
      <c r="D21" s="155"/>
      <c r="E21" s="156">
        <v>612169800</v>
      </c>
      <c r="F21" s="60">
        <v>612169800</v>
      </c>
      <c r="G21" s="60">
        <v>2352000</v>
      </c>
      <c r="H21" s="60">
        <v>13317000</v>
      </c>
      <c r="I21" s="60">
        <v>43604000</v>
      </c>
      <c r="J21" s="60">
        <v>59273000</v>
      </c>
      <c r="K21" s="60">
        <v>42962000</v>
      </c>
      <c r="L21" s="60">
        <v>64791000</v>
      </c>
      <c r="M21" s="60">
        <v>92403000</v>
      </c>
      <c r="N21" s="60">
        <v>200156000</v>
      </c>
      <c r="O21" s="60"/>
      <c r="P21" s="60"/>
      <c r="Q21" s="60"/>
      <c r="R21" s="60"/>
      <c r="S21" s="60"/>
      <c r="T21" s="60"/>
      <c r="U21" s="60"/>
      <c r="V21" s="60"/>
      <c r="W21" s="60">
        <v>259429000</v>
      </c>
      <c r="X21" s="60">
        <v>306084900</v>
      </c>
      <c r="Y21" s="60">
        <v>-46655900</v>
      </c>
      <c r="Z21" s="140">
        <v>-15.24</v>
      </c>
      <c r="AA21" s="62">
        <v>612169800</v>
      </c>
    </row>
    <row r="22" spans="1:27" ht="13.5">
      <c r="A22" s="138" t="s">
        <v>91</v>
      </c>
      <c r="B22" s="136"/>
      <c r="C22" s="157"/>
      <c r="D22" s="157"/>
      <c r="E22" s="158">
        <v>408113200</v>
      </c>
      <c r="F22" s="159">
        <v>408113200</v>
      </c>
      <c r="G22" s="159"/>
      <c r="H22" s="159"/>
      <c r="I22" s="159">
        <v>29102000</v>
      </c>
      <c r="J22" s="159">
        <v>29102000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29102000</v>
      </c>
      <c r="X22" s="159">
        <v>204056600</v>
      </c>
      <c r="Y22" s="159">
        <v>-174954600</v>
      </c>
      <c r="Z22" s="141">
        <v>-85.74</v>
      </c>
      <c r="AA22" s="225">
        <v>408113200</v>
      </c>
    </row>
    <row r="23" spans="1:27" ht="13.5">
      <c r="A23" s="138" t="s">
        <v>92</v>
      </c>
      <c r="B23" s="136"/>
      <c r="C23" s="155">
        <v>41132000</v>
      </c>
      <c r="D23" s="155"/>
      <c r="E23" s="156">
        <v>181405000</v>
      </c>
      <c r="F23" s="60">
        <v>181405000</v>
      </c>
      <c r="G23" s="60"/>
      <c r="H23" s="60"/>
      <c r="I23" s="60">
        <v>4446000</v>
      </c>
      <c r="J23" s="60">
        <v>4446000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4446000</v>
      </c>
      <c r="X23" s="60">
        <v>90702500</v>
      </c>
      <c r="Y23" s="60">
        <v>-86256500</v>
      </c>
      <c r="Z23" s="140">
        <v>-95.1</v>
      </c>
      <c r="AA23" s="62">
        <v>181405000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>
        <v>47000</v>
      </c>
      <c r="H24" s="100"/>
      <c r="I24" s="100">
        <v>-47000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4226183000</v>
      </c>
      <c r="D25" s="217">
        <f>+D5+D9+D15+D19+D24</f>
        <v>0</v>
      </c>
      <c r="E25" s="230">
        <f t="shared" si="4"/>
        <v>7595073000</v>
      </c>
      <c r="F25" s="219">
        <f t="shared" si="4"/>
        <v>7595073000</v>
      </c>
      <c r="G25" s="219">
        <f t="shared" si="4"/>
        <v>65249000</v>
      </c>
      <c r="H25" s="219">
        <f t="shared" si="4"/>
        <v>181740000</v>
      </c>
      <c r="I25" s="219">
        <f t="shared" si="4"/>
        <v>273906000</v>
      </c>
      <c r="J25" s="219">
        <f t="shared" si="4"/>
        <v>520895000</v>
      </c>
      <c r="K25" s="219">
        <f t="shared" si="4"/>
        <v>278332000</v>
      </c>
      <c r="L25" s="219">
        <f t="shared" si="4"/>
        <v>311821000</v>
      </c>
      <c r="M25" s="219">
        <f t="shared" si="4"/>
        <v>350653000</v>
      </c>
      <c r="N25" s="219">
        <f t="shared" si="4"/>
        <v>940806000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1461701000</v>
      </c>
      <c r="X25" s="219">
        <f t="shared" si="4"/>
        <v>3797536500</v>
      </c>
      <c r="Y25" s="219">
        <f t="shared" si="4"/>
        <v>-2335835500</v>
      </c>
      <c r="Z25" s="231">
        <f>+IF(X25&lt;&gt;0,+(Y25/X25)*100,0)</f>
        <v>-61.50923105018214</v>
      </c>
      <c r="AA25" s="232">
        <f>+AA5+AA9+AA15+AA19+AA24</f>
        <v>7595073000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1385196000</v>
      </c>
      <c r="D28" s="155"/>
      <c r="E28" s="156">
        <v>2524743000</v>
      </c>
      <c r="F28" s="60">
        <v>2524743000</v>
      </c>
      <c r="G28" s="60">
        <v>53928000</v>
      </c>
      <c r="H28" s="60">
        <v>40184000</v>
      </c>
      <c r="I28" s="60">
        <v>71136000</v>
      </c>
      <c r="J28" s="60">
        <v>165248000</v>
      </c>
      <c r="K28" s="60">
        <v>63107000</v>
      </c>
      <c r="L28" s="60">
        <v>50265000</v>
      </c>
      <c r="M28" s="60">
        <v>69868000</v>
      </c>
      <c r="N28" s="60">
        <v>183240000</v>
      </c>
      <c r="O28" s="60"/>
      <c r="P28" s="60"/>
      <c r="Q28" s="60"/>
      <c r="R28" s="60"/>
      <c r="S28" s="60"/>
      <c r="T28" s="60"/>
      <c r="U28" s="60"/>
      <c r="V28" s="60"/>
      <c r="W28" s="60">
        <v>348488000</v>
      </c>
      <c r="X28" s="60">
        <v>1262371500</v>
      </c>
      <c r="Y28" s="60">
        <v>-913883500</v>
      </c>
      <c r="Z28" s="140">
        <v>-72.39</v>
      </c>
      <c r="AA28" s="155">
        <v>2524743000</v>
      </c>
    </row>
    <row r="29" spans="1:27" ht="13.5">
      <c r="A29" s="234" t="s">
        <v>134</v>
      </c>
      <c r="B29" s="136"/>
      <c r="C29" s="155">
        <v>967513000</v>
      </c>
      <c r="D29" s="155"/>
      <c r="E29" s="156"/>
      <c r="F29" s="60"/>
      <c r="G29" s="60"/>
      <c r="H29" s="60">
        <v>1395000</v>
      </c>
      <c r="I29" s="60">
        <v>-1395000</v>
      </c>
      <c r="J29" s="60"/>
      <c r="K29" s="60">
        <v>76660000</v>
      </c>
      <c r="L29" s="60">
        <v>20946000</v>
      </c>
      <c r="M29" s="60">
        <v>7028000</v>
      </c>
      <c r="N29" s="60">
        <v>104634000</v>
      </c>
      <c r="O29" s="60"/>
      <c r="P29" s="60"/>
      <c r="Q29" s="60"/>
      <c r="R29" s="60"/>
      <c r="S29" s="60"/>
      <c r="T29" s="60"/>
      <c r="U29" s="60"/>
      <c r="V29" s="60"/>
      <c r="W29" s="60">
        <v>104634000</v>
      </c>
      <c r="X29" s="60"/>
      <c r="Y29" s="60">
        <v>104634000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2352709000</v>
      </c>
      <c r="D32" s="210">
        <f>SUM(D28:D31)</f>
        <v>0</v>
      </c>
      <c r="E32" s="211">
        <f t="shared" si="5"/>
        <v>2524743000</v>
      </c>
      <c r="F32" s="77">
        <f t="shared" si="5"/>
        <v>2524743000</v>
      </c>
      <c r="G32" s="77">
        <f t="shared" si="5"/>
        <v>53928000</v>
      </c>
      <c r="H32" s="77">
        <f t="shared" si="5"/>
        <v>41579000</v>
      </c>
      <c r="I32" s="77">
        <f t="shared" si="5"/>
        <v>69741000</v>
      </c>
      <c r="J32" s="77">
        <f t="shared" si="5"/>
        <v>165248000</v>
      </c>
      <c r="K32" s="77">
        <f t="shared" si="5"/>
        <v>139767000</v>
      </c>
      <c r="L32" s="77">
        <f t="shared" si="5"/>
        <v>71211000</v>
      </c>
      <c r="M32" s="77">
        <f t="shared" si="5"/>
        <v>76896000</v>
      </c>
      <c r="N32" s="77">
        <f t="shared" si="5"/>
        <v>287874000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453122000</v>
      </c>
      <c r="X32" s="77">
        <f t="shared" si="5"/>
        <v>1262371500</v>
      </c>
      <c r="Y32" s="77">
        <f t="shared" si="5"/>
        <v>-809249500</v>
      </c>
      <c r="Z32" s="212">
        <f>+IF(X32&lt;&gt;0,+(Y32/X32)*100,0)</f>
        <v>-64.1054950939561</v>
      </c>
      <c r="AA32" s="79">
        <f>SUM(AA28:AA31)</f>
        <v>2524743000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448870000</v>
      </c>
      <c r="F33" s="60">
        <v>448870000</v>
      </c>
      <c r="G33" s="60">
        <v>7267000</v>
      </c>
      <c r="H33" s="60">
        <v>52940000</v>
      </c>
      <c r="I33" s="60">
        <v>52828000</v>
      </c>
      <c r="J33" s="60">
        <v>113035000</v>
      </c>
      <c r="K33" s="60">
        <v>79827000</v>
      </c>
      <c r="L33" s="60">
        <v>132921000</v>
      </c>
      <c r="M33" s="60">
        <v>-143830000</v>
      </c>
      <c r="N33" s="60">
        <v>68918000</v>
      </c>
      <c r="O33" s="60"/>
      <c r="P33" s="60"/>
      <c r="Q33" s="60"/>
      <c r="R33" s="60"/>
      <c r="S33" s="60"/>
      <c r="T33" s="60"/>
      <c r="U33" s="60"/>
      <c r="V33" s="60"/>
      <c r="W33" s="60">
        <v>181953000</v>
      </c>
      <c r="X33" s="60">
        <v>224435000</v>
      </c>
      <c r="Y33" s="60">
        <v>-42482000</v>
      </c>
      <c r="Z33" s="140">
        <v>-18.93</v>
      </c>
      <c r="AA33" s="62">
        <v>448870000</v>
      </c>
    </row>
    <row r="34" spans="1:27" ht="13.5">
      <c r="A34" s="237" t="s">
        <v>52</v>
      </c>
      <c r="B34" s="136" t="s">
        <v>138</v>
      </c>
      <c r="C34" s="155">
        <v>1271488000</v>
      </c>
      <c r="D34" s="155"/>
      <c r="E34" s="156">
        <v>1458631000</v>
      </c>
      <c r="F34" s="60">
        <v>1458631000</v>
      </c>
      <c r="G34" s="60">
        <v>2230000</v>
      </c>
      <c r="H34" s="60">
        <v>4368000</v>
      </c>
      <c r="I34" s="60">
        <v>105751000</v>
      </c>
      <c r="J34" s="60">
        <v>112349000</v>
      </c>
      <c r="K34" s="60">
        <v>23432000</v>
      </c>
      <c r="L34" s="60">
        <v>43060000</v>
      </c>
      <c r="M34" s="60">
        <v>12952000</v>
      </c>
      <c r="N34" s="60">
        <v>79444000</v>
      </c>
      <c r="O34" s="60"/>
      <c r="P34" s="60"/>
      <c r="Q34" s="60"/>
      <c r="R34" s="60"/>
      <c r="S34" s="60"/>
      <c r="T34" s="60"/>
      <c r="U34" s="60"/>
      <c r="V34" s="60"/>
      <c r="W34" s="60">
        <v>191793000</v>
      </c>
      <c r="X34" s="60">
        <v>729315500</v>
      </c>
      <c r="Y34" s="60">
        <v>-537522500</v>
      </c>
      <c r="Z34" s="140">
        <v>-73.7</v>
      </c>
      <c r="AA34" s="62">
        <v>1458631000</v>
      </c>
    </row>
    <row r="35" spans="1:27" ht="13.5">
      <c r="A35" s="237" t="s">
        <v>53</v>
      </c>
      <c r="B35" s="136"/>
      <c r="C35" s="155">
        <v>601986000</v>
      </c>
      <c r="D35" s="155"/>
      <c r="E35" s="156">
        <v>3162829000</v>
      </c>
      <c r="F35" s="60">
        <v>3162829000</v>
      </c>
      <c r="G35" s="60">
        <v>1824000</v>
      </c>
      <c r="H35" s="60">
        <v>82853000</v>
      </c>
      <c r="I35" s="60">
        <v>45586000</v>
      </c>
      <c r="J35" s="60">
        <v>130263000</v>
      </c>
      <c r="K35" s="60">
        <v>35306000</v>
      </c>
      <c r="L35" s="60">
        <v>64629000</v>
      </c>
      <c r="M35" s="60">
        <v>404635000</v>
      </c>
      <c r="N35" s="60">
        <v>504570000</v>
      </c>
      <c r="O35" s="60"/>
      <c r="P35" s="60"/>
      <c r="Q35" s="60"/>
      <c r="R35" s="60"/>
      <c r="S35" s="60"/>
      <c r="T35" s="60"/>
      <c r="U35" s="60"/>
      <c r="V35" s="60"/>
      <c r="W35" s="60">
        <v>634833000</v>
      </c>
      <c r="X35" s="60">
        <v>1581414500</v>
      </c>
      <c r="Y35" s="60">
        <v>-946581500</v>
      </c>
      <c r="Z35" s="140">
        <v>-59.86</v>
      </c>
      <c r="AA35" s="62">
        <v>3162829000</v>
      </c>
    </row>
    <row r="36" spans="1:27" ht="13.5">
      <c r="A36" s="238" t="s">
        <v>139</v>
      </c>
      <c r="B36" s="149"/>
      <c r="C36" s="222">
        <f aca="true" t="shared" si="6" ref="C36:Y36">SUM(C32:C35)</f>
        <v>4226183000</v>
      </c>
      <c r="D36" s="222">
        <f>SUM(D32:D35)</f>
        <v>0</v>
      </c>
      <c r="E36" s="218">
        <f t="shared" si="6"/>
        <v>7595073000</v>
      </c>
      <c r="F36" s="220">
        <f t="shared" si="6"/>
        <v>7595073000</v>
      </c>
      <c r="G36" s="220">
        <f t="shared" si="6"/>
        <v>65249000</v>
      </c>
      <c r="H36" s="220">
        <f t="shared" si="6"/>
        <v>181740000</v>
      </c>
      <c r="I36" s="220">
        <f t="shared" si="6"/>
        <v>273906000</v>
      </c>
      <c r="J36" s="220">
        <f t="shared" si="6"/>
        <v>520895000</v>
      </c>
      <c r="K36" s="220">
        <f t="shared" si="6"/>
        <v>278332000</v>
      </c>
      <c r="L36" s="220">
        <f t="shared" si="6"/>
        <v>311821000</v>
      </c>
      <c r="M36" s="220">
        <f t="shared" si="6"/>
        <v>350653000</v>
      </c>
      <c r="N36" s="220">
        <f t="shared" si="6"/>
        <v>940806000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1461701000</v>
      </c>
      <c r="X36" s="220">
        <f t="shared" si="6"/>
        <v>3797536500</v>
      </c>
      <c r="Y36" s="220">
        <f t="shared" si="6"/>
        <v>-2335835500</v>
      </c>
      <c r="Z36" s="221">
        <f>+IF(X36&lt;&gt;0,+(Y36/X36)*100,0)</f>
        <v>-61.50923105018214</v>
      </c>
      <c r="AA36" s="239">
        <f>SUM(AA32:AA35)</f>
        <v>7595073000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5400918000</v>
      </c>
      <c r="D6" s="155"/>
      <c r="E6" s="59">
        <v>759263000</v>
      </c>
      <c r="F6" s="60">
        <v>759263000</v>
      </c>
      <c r="G6" s="60">
        <v>5382180000</v>
      </c>
      <c r="H6" s="60">
        <v>5382180000</v>
      </c>
      <c r="I6" s="60">
        <v>5401310000</v>
      </c>
      <c r="J6" s="60">
        <v>5401310000</v>
      </c>
      <c r="K6" s="60">
        <v>4158615000</v>
      </c>
      <c r="L6" s="60">
        <v>4556173000</v>
      </c>
      <c r="M6" s="60">
        <v>4556173000</v>
      </c>
      <c r="N6" s="60">
        <v>4556173000</v>
      </c>
      <c r="O6" s="60"/>
      <c r="P6" s="60"/>
      <c r="Q6" s="60"/>
      <c r="R6" s="60"/>
      <c r="S6" s="60"/>
      <c r="T6" s="60"/>
      <c r="U6" s="60"/>
      <c r="V6" s="60"/>
      <c r="W6" s="60">
        <v>4556173000</v>
      </c>
      <c r="X6" s="60">
        <v>379631500</v>
      </c>
      <c r="Y6" s="60">
        <v>4176541500</v>
      </c>
      <c r="Z6" s="140">
        <v>1100.16</v>
      </c>
      <c r="AA6" s="62">
        <v>759263000</v>
      </c>
    </row>
    <row r="7" spans="1:27" ht="13.5">
      <c r="A7" s="249" t="s">
        <v>144</v>
      </c>
      <c r="B7" s="182"/>
      <c r="C7" s="155"/>
      <c r="D7" s="155"/>
      <c r="E7" s="59">
        <v>3537026000</v>
      </c>
      <c r="F7" s="60">
        <v>3537026000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1768513000</v>
      </c>
      <c r="Y7" s="60">
        <v>-1768513000</v>
      </c>
      <c r="Z7" s="140">
        <v>-100</v>
      </c>
      <c r="AA7" s="62">
        <v>3537026000</v>
      </c>
    </row>
    <row r="8" spans="1:27" ht="13.5">
      <c r="A8" s="249" t="s">
        <v>145</v>
      </c>
      <c r="B8" s="182"/>
      <c r="C8" s="155">
        <v>4488971000</v>
      </c>
      <c r="D8" s="155"/>
      <c r="E8" s="59">
        <v>6156939000</v>
      </c>
      <c r="F8" s="60">
        <v>6156939000</v>
      </c>
      <c r="G8" s="60">
        <v>7793126000</v>
      </c>
      <c r="H8" s="60">
        <v>7793126000</v>
      </c>
      <c r="I8" s="60">
        <v>4736253000</v>
      </c>
      <c r="J8" s="60">
        <v>4736253000</v>
      </c>
      <c r="K8" s="60">
        <v>5738803000</v>
      </c>
      <c r="L8" s="60">
        <v>5471351000</v>
      </c>
      <c r="M8" s="60">
        <v>5471351000</v>
      </c>
      <c r="N8" s="60">
        <v>5471351000</v>
      </c>
      <c r="O8" s="60"/>
      <c r="P8" s="60"/>
      <c r="Q8" s="60"/>
      <c r="R8" s="60"/>
      <c r="S8" s="60"/>
      <c r="T8" s="60"/>
      <c r="U8" s="60"/>
      <c r="V8" s="60"/>
      <c r="W8" s="60">
        <v>5471351000</v>
      </c>
      <c r="X8" s="60">
        <v>3078469500</v>
      </c>
      <c r="Y8" s="60">
        <v>2392881500</v>
      </c>
      <c r="Z8" s="140">
        <v>77.73</v>
      </c>
      <c r="AA8" s="62">
        <v>6156939000</v>
      </c>
    </row>
    <row r="9" spans="1:27" ht="13.5">
      <c r="A9" s="249" t="s">
        <v>146</v>
      </c>
      <c r="B9" s="182"/>
      <c r="C9" s="155">
        <v>3635098000</v>
      </c>
      <c r="D9" s="155"/>
      <c r="E9" s="59">
        <v>1209961000</v>
      </c>
      <c r="F9" s="60">
        <v>1209961000</v>
      </c>
      <c r="G9" s="60">
        <v>1529929000</v>
      </c>
      <c r="H9" s="60">
        <v>1529929000</v>
      </c>
      <c r="I9" s="60">
        <v>2117913000</v>
      </c>
      <c r="J9" s="60">
        <v>2117913000</v>
      </c>
      <c r="K9" s="60">
        <v>1791592000</v>
      </c>
      <c r="L9" s="60">
        <v>1991784000</v>
      </c>
      <c r="M9" s="60">
        <v>1991784000</v>
      </c>
      <c r="N9" s="60">
        <v>1991784000</v>
      </c>
      <c r="O9" s="60"/>
      <c r="P9" s="60"/>
      <c r="Q9" s="60"/>
      <c r="R9" s="60"/>
      <c r="S9" s="60"/>
      <c r="T9" s="60"/>
      <c r="U9" s="60"/>
      <c r="V9" s="60"/>
      <c r="W9" s="60">
        <v>1991784000</v>
      </c>
      <c r="X9" s="60">
        <v>604980500</v>
      </c>
      <c r="Y9" s="60">
        <v>1386803500</v>
      </c>
      <c r="Z9" s="140">
        <v>229.23</v>
      </c>
      <c r="AA9" s="62">
        <v>1209961000</v>
      </c>
    </row>
    <row r="10" spans="1:27" ht="13.5">
      <c r="A10" s="249" t="s">
        <v>147</v>
      </c>
      <c r="B10" s="182"/>
      <c r="C10" s="155"/>
      <c r="D10" s="155"/>
      <c r="E10" s="59">
        <v>528333000</v>
      </c>
      <c r="F10" s="60">
        <v>528333000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264166500</v>
      </c>
      <c r="Y10" s="159">
        <v>-264166500</v>
      </c>
      <c r="Z10" s="141">
        <v>-100</v>
      </c>
      <c r="AA10" s="225">
        <v>528333000</v>
      </c>
    </row>
    <row r="11" spans="1:27" ht="13.5">
      <c r="A11" s="249" t="s">
        <v>148</v>
      </c>
      <c r="B11" s="182"/>
      <c r="C11" s="155">
        <v>354468000</v>
      </c>
      <c r="D11" s="155"/>
      <c r="E11" s="59">
        <v>351417000</v>
      </c>
      <c r="F11" s="60">
        <v>351417000</v>
      </c>
      <c r="G11" s="60">
        <v>278484000</v>
      </c>
      <c r="H11" s="60">
        <v>278484000</v>
      </c>
      <c r="I11" s="60">
        <v>354210000</v>
      </c>
      <c r="J11" s="60">
        <v>354210000</v>
      </c>
      <c r="K11" s="60">
        <v>449254000</v>
      </c>
      <c r="L11" s="60">
        <v>325320000</v>
      </c>
      <c r="M11" s="60">
        <v>325320000</v>
      </c>
      <c r="N11" s="60">
        <v>325320000</v>
      </c>
      <c r="O11" s="60"/>
      <c r="P11" s="60"/>
      <c r="Q11" s="60"/>
      <c r="R11" s="60"/>
      <c r="S11" s="60"/>
      <c r="T11" s="60"/>
      <c r="U11" s="60"/>
      <c r="V11" s="60"/>
      <c r="W11" s="60">
        <v>325320000</v>
      </c>
      <c r="X11" s="60">
        <v>175708500</v>
      </c>
      <c r="Y11" s="60">
        <v>149611500</v>
      </c>
      <c r="Z11" s="140">
        <v>85.15</v>
      </c>
      <c r="AA11" s="62">
        <v>351417000</v>
      </c>
    </row>
    <row r="12" spans="1:27" ht="13.5">
      <c r="A12" s="250" t="s">
        <v>56</v>
      </c>
      <c r="B12" s="251"/>
      <c r="C12" s="168">
        <f aca="true" t="shared" si="0" ref="C12:Y12">SUM(C6:C11)</f>
        <v>13879455000</v>
      </c>
      <c r="D12" s="168">
        <f>SUM(D6:D11)</f>
        <v>0</v>
      </c>
      <c r="E12" s="72">
        <f t="shared" si="0"/>
        <v>12542939000</v>
      </c>
      <c r="F12" s="73">
        <f t="shared" si="0"/>
        <v>12542939000</v>
      </c>
      <c r="G12" s="73">
        <f t="shared" si="0"/>
        <v>14983719000</v>
      </c>
      <c r="H12" s="73">
        <f t="shared" si="0"/>
        <v>14983719000</v>
      </c>
      <c r="I12" s="73">
        <f t="shared" si="0"/>
        <v>12609686000</v>
      </c>
      <c r="J12" s="73">
        <f t="shared" si="0"/>
        <v>12609686000</v>
      </c>
      <c r="K12" s="73">
        <f t="shared" si="0"/>
        <v>12138264000</v>
      </c>
      <c r="L12" s="73">
        <f t="shared" si="0"/>
        <v>12344628000</v>
      </c>
      <c r="M12" s="73">
        <f t="shared" si="0"/>
        <v>12344628000</v>
      </c>
      <c r="N12" s="73">
        <f t="shared" si="0"/>
        <v>12344628000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12344628000</v>
      </c>
      <c r="X12" s="73">
        <f t="shared" si="0"/>
        <v>6271469500</v>
      </c>
      <c r="Y12" s="73">
        <f t="shared" si="0"/>
        <v>6073158500</v>
      </c>
      <c r="Z12" s="170">
        <f>+IF(X12&lt;&gt;0,+(Y12/X12)*100,0)</f>
        <v>96.8378862402185</v>
      </c>
      <c r="AA12" s="74">
        <f>SUM(AA6:AA11)</f>
        <v>12542939000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36483000</v>
      </c>
      <c r="D15" s="155"/>
      <c r="E15" s="59">
        <v>106516000</v>
      </c>
      <c r="F15" s="60">
        <v>106516000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53258000</v>
      </c>
      <c r="Y15" s="60">
        <v>-53258000</v>
      </c>
      <c r="Z15" s="140">
        <v>-100</v>
      </c>
      <c r="AA15" s="62">
        <v>106516000</v>
      </c>
    </row>
    <row r="16" spans="1:27" ht="13.5">
      <c r="A16" s="249" t="s">
        <v>151</v>
      </c>
      <c r="B16" s="182"/>
      <c r="C16" s="155">
        <v>31691000</v>
      </c>
      <c r="D16" s="155"/>
      <c r="E16" s="59">
        <v>3016513000</v>
      </c>
      <c r="F16" s="60">
        <v>3016513000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1508256500</v>
      </c>
      <c r="Y16" s="159">
        <v>-1508256500</v>
      </c>
      <c r="Z16" s="141">
        <v>-100</v>
      </c>
      <c r="AA16" s="225">
        <v>3016513000</v>
      </c>
    </row>
    <row r="17" spans="1:27" ht="13.5">
      <c r="A17" s="249" t="s">
        <v>152</v>
      </c>
      <c r="B17" s="182"/>
      <c r="C17" s="155">
        <v>1271254000</v>
      </c>
      <c r="D17" s="155"/>
      <c r="E17" s="59">
        <v>1311585000</v>
      </c>
      <c r="F17" s="60">
        <v>1311585000</v>
      </c>
      <c r="G17" s="60">
        <v>1293130000</v>
      </c>
      <c r="H17" s="60">
        <v>1293130000</v>
      </c>
      <c r="I17" s="60">
        <v>1327823000</v>
      </c>
      <c r="J17" s="60">
        <v>1327823000</v>
      </c>
      <c r="K17" s="60">
        <v>1327367000</v>
      </c>
      <c r="L17" s="60">
        <v>1327365000</v>
      </c>
      <c r="M17" s="60">
        <v>1327365000</v>
      </c>
      <c r="N17" s="60">
        <v>1327365000</v>
      </c>
      <c r="O17" s="60"/>
      <c r="P17" s="60"/>
      <c r="Q17" s="60"/>
      <c r="R17" s="60"/>
      <c r="S17" s="60"/>
      <c r="T17" s="60"/>
      <c r="U17" s="60"/>
      <c r="V17" s="60"/>
      <c r="W17" s="60">
        <v>1327365000</v>
      </c>
      <c r="X17" s="60">
        <v>655792500</v>
      </c>
      <c r="Y17" s="60">
        <v>671572500</v>
      </c>
      <c r="Z17" s="140">
        <v>102.41</v>
      </c>
      <c r="AA17" s="62">
        <v>1311585000</v>
      </c>
    </row>
    <row r="18" spans="1:27" ht="13.5">
      <c r="A18" s="249" t="s">
        <v>153</v>
      </c>
      <c r="B18" s="182"/>
      <c r="C18" s="155">
        <v>15847000</v>
      </c>
      <c r="D18" s="155"/>
      <c r="E18" s="59">
        <v>50817000</v>
      </c>
      <c r="F18" s="60">
        <v>50817000</v>
      </c>
      <c r="G18" s="60">
        <v>45312000</v>
      </c>
      <c r="H18" s="60">
        <v>45312000</v>
      </c>
      <c r="I18" s="60">
        <v>47538000</v>
      </c>
      <c r="J18" s="60">
        <v>47538000</v>
      </c>
      <c r="K18" s="60">
        <v>47538000</v>
      </c>
      <c r="L18" s="60">
        <v>47538000</v>
      </c>
      <c r="M18" s="60">
        <v>47538000</v>
      </c>
      <c r="N18" s="60">
        <v>47538000</v>
      </c>
      <c r="O18" s="60"/>
      <c r="P18" s="60"/>
      <c r="Q18" s="60"/>
      <c r="R18" s="60"/>
      <c r="S18" s="60"/>
      <c r="T18" s="60"/>
      <c r="U18" s="60"/>
      <c r="V18" s="60"/>
      <c r="W18" s="60">
        <v>47538000</v>
      </c>
      <c r="X18" s="60">
        <v>25408500</v>
      </c>
      <c r="Y18" s="60">
        <v>22129500</v>
      </c>
      <c r="Z18" s="140">
        <v>87.09</v>
      </c>
      <c r="AA18" s="62">
        <v>50817000</v>
      </c>
    </row>
    <row r="19" spans="1:27" ht="13.5">
      <c r="A19" s="249" t="s">
        <v>154</v>
      </c>
      <c r="B19" s="182"/>
      <c r="C19" s="155">
        <v>41685580000</v>
      </c>
      <c r="D19" s="155"/>
      <c r="E19" s="59">
        <v>45217249000</v>
      </c>
      <c r="F19" s="60">
        <v>45217249000</v>
      </c>
      <c r="G19" s="60">
        <v>40424679000</v>
      </c>
      <c r="H19" s="60">
        <v>40424679000</v>
      </c>
      <c r="I19" s="60">
        <v>41975869000</v>
      </c>
      <c r="J19" s="60">
        <v>41975869000</v>
      </c>
      <c r="K19" s="60">
        <v>42286622000</v>
      </c>
      <c r="L19" s="60">
        <v>42869019000</v>
      </c>
      <c r="M19" s="60">
        <v>42869019000</v>
      </c>
      <c r="N19" s="60">
        <v>42869019000</v>
      </c>
      <c r="O19" s="60"/>
      <c r="P19" s="60"/>
      <c r="Q19" s="60"/>
      <c r="R19" s="60"/>
      <c r="S19" s="60"/>
      <c r="T19" s="60"/>
      <c r="U19" s="60"/>
      <c r="V19" s="60"/>
      <c r="W19" s="60">
        <v>42869019000</v>
      </c>
      <c r="X19" s="60">
        <v>22608624500</v>
      </c>
      <c r="Y19" s="60">
        <v>20260394500</v>
      </c>
      <c r="Z19" s="140">
        <v>89.61</v>
      </c>
      <c r="AA19" s="62">
        <v>45217249000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16872000</v>
      </c>
      <c r="D21" s="155"/>
      <c r="E21" s="59"/>
      <c r="F21" s="60"/>
      <c r="G21" s="60"/>
      <c r="H21" s="60"/>
      <c r="I21" s="60">
        <v>16872000</v>
      </c>
      <c r="J21" s="60">
        <v>16872000</v>
      </c>
      <c r="K21" s="60">
        <v>16872000</v>
      </c>
      <c r="L21" s="60">
        <v>16872000</v>
      </c>
      <c r="M21" s="60">
        <v>16872000</v>
      </c>
      <c r="N21" s="60">
        <v>16872000</v>
      </c>
      <c r="O21" s="60"/>
      <c r="P21" s="60"/>
      <c r="Q21" s="60"/>
      <c r="R21" s="60"/>
      <c r="S21" s="60"/>
      <c r="T21" s="60"/>
      <c r="U21" s="60"/>
      <c r="V21" s="60"/>
      <c r="W21" s="60">
        <v>16872000</v>
      </c>
      <c r="X21" s="60"/>
      <c r="Y21" s="60">
        <v>16872000</v>
      </c>
      <c r="Z21" s="140"/>
      <c r="AA21" s="62"/>
    </row>
    <row r="22" spans="1:27" ht="13.5">
      <c r="A22" s="249" t="s">
        <v>157</v>
      </c>
      <c r="B22" s="182"/>
      <c r="C22" s="155">
        <v>492541000</v>
      </c>
      <c r="D22" s="155"/>
      <c r="E22" s="59">
        <v>770289000</v>
      </c>
      <c r="F22" s="60">
        <v>770289000</v>
      </c>
      <c r="G22" s="60">
        <v>457157000</v>
      </c>
      <c r="H22" s="60">
        <v>457157000</v>
      </c>
      <c r="I22" s="60">
        <v>516028000</v>
      </c>
      <c r="J22" s="60">
        <v>516028000</v>
      </c>
      <c r="K22" s="60">
        <v>340071000</v>
      </c>
      <c r="L22" s="60">
        <v>398587000</v>
      </c>
      <c r="M22" s="60">
        <v>398587000</v>
      </c>
      <c r="N22" s="60">
        <v>398587000</v>
      </c>
      <c r="O22" s="60"/>
      <c r="P22" s="60"/>
      <c r="Q22" s="60"/>
      <c r="R22" s="60"/>
      <c r="S22" s="60"/>
      <c r="T22" s="60"/>
      <c r="U22" s="60"/>
      <c r="V22" s="60"/>
      <c r="W22" s="60">
        <v>398587000</v>
      </c>
      <c r="X22" s="60">
        <v>385144500</v>
      </c>
      <c r="Y22" s="60">
        <v>13442500</v>
      </c>
      <c r="Z22" s="140">
        <v>3.49</v>
      </c>
      <c r="AA22" s="62">
        <v>770289000</v>
      </c>
    </row>
    <row r="23" spans="1:27" ht="13.5">
      <c r="A23" s="249" t="s">
        <v>158</v>
      </c>
      <c r="B23" s="182"/>
      <c r="C23" s="155">
        <v>2744558000</v>
      </c>
      <c r="D23" s="155"/>
      <c r="E23" s="59">
        <v>227351000</v>
      </c>
      <c r="F23" s="60">
        <v>227351000</v>
      </c>
      <c r="G23" s="159">
        <v>2905034000</v>
      </c>
      <c r="H23" s="159">
        <v>2905034000</v>
      </c>
      <c r="I23" s="159">
        <v>2316469000</v>
      </c>
      <c r="J23" s="60">
        <v>2316469000</v>
      </c>
      <c r="K23" s="159">
        <v>3952675000</v>
      </c>
      <c r="L23" s="159">
        <v>3954756000</v>
      </c>
      <c r="M23" s="60">
        <v>3954756000</v>
      </c>
      <c r="N23" s="159">
        <v>3954756000</v>
      </c>
      <c r="O23" s="159"/>
      <c r="P23" s="159"/>
      <c r="Q23" s="60"/>
      <c r="R23" s="159"/>
      <c r="S23" s="159"/>
      <c r="T23" s="60"/>
      <c r="U23" s="159"/>
      <c r="V23" s="159"/>
      <c r="W23" s="159">
        <v>3954756000</v>
      </c>
      <c r="X23" s="60">
        <v>113675500</v>
      </c>
      <c r="Y23" s="159">
        <v>3841080500</v>
      </c>
      <c r="Z23" s="141">
        <v>3378.99</v>
      </c>
      <c r="AA23" s="225">
        <v>227351000</v>
      </c>
    </row>
    <row r="24" spans="1:27" ht="13.5">
      <c r="A24" s="250" t="s">
        <v>57</v>
      </c>
      <c r="B24" s="253"/>
      <c r="C24" s="168">
        <f aca="true" t="shared" si="1" ref="C24:Y24">SUM(C15:C23)</f>
        <v>46294826000</v>
      </c>
      <c r="D24" s="168">
        <f>SUM(D15:D23)</f>
        <v>0</v>
      </c>
      <c r="E24" s="76">
        <f t="shared" si="1"/>
        <v>50700320000</v>
      </c>
      <c r="F24" s="77">
        <f t="shared" si="1"/>
        <v>50700320000</v>
      </c>
      <c r="G24" s="77">
        <f t="shared" si="1"/>
        <v>45125312000</v>
      </c>
      <c r="H24" s="77">
        <f t="shared" si="1"/>
        <v>45125312000</v>
      </c>
      <c r="I24" s="77">
        <f t="shared" si="1"/>
        <v>46200599000</v>
      </c>
      <c r="J24" s="77">
        <f t="shared" si="1"/>
        <v>46200599000</v>
      </c>
      <c r="K24" s="77">
        <f t="shared" si="1"/>
        <v>47971145000</v>
      </c>
      <c r="L24" s="77">
        <f t="shared" si="1"/>
        <v>48614137000</v>
      </c>
      <c r="M24" s="77">
        <f t="shared" si="1"/>
        <v>48614137000</v>
      </c>
      <c r="N24" s="77">
        <f t="shared" si="1"/>
        <v>48614137000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48614137000</v>
      </c>
      <c r="X24" s="77">
        <f t="shared" si="1"/>
        <v>25350160000</v>
      </c>
      <c r="Y24" s="77">
        <f t="shared" si="1"/>
        <v>23263977000</v>
      </c>
      <c r="Z24" s="212">
        <f>+IF(X24&lt;&gt;0,+(Y24/X24)*100,0)</f>
        <v>91.7705332037352</v>
      </c>
      <c r="AA24" s="79">
        <f>SUM(AA15:AA23)</f>
        <v>50700320000</v>
      </c>
    </row>
    <row r="25" spans="1:27" ht="13.5">
      <c r="A25" s="250" t="s">
        <v>159</v>
      </c>
      <c r="B25" s="251"/>
      <c r="C25" s="168">
        <f aca="true" t="shared" si="2" ref="C25:Y25">+C12+C24</f>
        <v>60174281000</v>
      </c>
      <c r="D25" s="168">
        <f>+D12+D24</f>
        <v>0</v>
      </c>
      <c r="E25" s="72">
        <f t="shared" si="2"/>
        <v>63243259000</v>
      </c>
      <c r="F25" s="73">
        <f t="shared" si="2"/>
        <v>63243259000</v>
      </c>
      <c r="G25" s="73">
        <f t="shared" si="2"/>
        <v>60109031000</v>
      </c>
      <c r="H25" s="73">
        <f t="shared" si="2"/>
        <v>60109031000</v>
      </c>
      <c r="I25" s="73">
        <f t="shared" si="2"/>
        <v>58810285000</v>
      </c>
      <c r="J25" s="73">
        <f t="shared" si="2"/>
        <v>58810285000</v>
      </c>
      <c r="K25" s="73">
        <f t="shared" si="2"/>
        <v>60109409000</v>
      </c>
      <c r="L25" s="73">
        <f t="shared" si="2"/>
        <v>60958765000</v>
      </c>
      <c r="M25" s="73">
        <f t="shared" si="2"/>
        <v>60958765000</v>
      </c>
      <c r="N25" s="73">
        <f t="shared" si="2"/>
        <v>60958765000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60958765000</v>
      </c>
      <c r="X25" s="73">
        <f t="shared" si="2"/>
        <v>31621629500</v>
      </c>
      <c r="Y25" s="73">
        <f t="shared" si="2"/>
        <v>29337135500</v>
      </c>
      <c r="Z25" s="170">
        <f>+IF(X25&lt;&gt;0,+(Y25/X25)*100,0)</f>
        <v>92.77553359481364</v>
      </c>
      <c r="AA25" s="74">
        <f>+AA12+AA24</f>
        <v>63243259000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397000</v>
      </c>
      <c r="H29" s="60">
        <v>397000</v>
      </c>
      <c r="I29" s="60"/>
      <c r="J29" s="60"/>
      <c r="K29" s="60">
        <v>10650000</v>
      </c>
      <c r="L29" s="60">
        <v>36380000</v>
      </c>
      <c r="M29" s="60">
        <v>36380000</v>
      </c>
      <c r="N29" s="60">
        <v>36380000</v>
      </c>
      <c r="O29" s="60"/>
      <c r="P29" s="60"/>
      <c r="Q29" s="60"/>
      <c r="R29" s="60"/>
      <c r="S29" s="60"/>
      <c r="T29" s="60"/>
      <c r="U29" s="60"/>
      <c r="V29" s="60"/>
      <c r="W29" s="60">
        <v>36380000</v>
      </c>
      <c r="X29" s="60"/>
      <c r="Y29" s="60">
        <v>36380000</v>
      </c>
      <c r="Z29" s="140"/>
      <c r="AA29" s="62"/>
    </row>
    <row r="30" spans="1:27" ht="13.5">
      <c r="A30" s="249" t="s">
        <v>52</v>
      </c>
      <c r="B30" s="182"/>
      <c r="C30" s="155">
        <v>625164000</v>
      </c>
      <c r="D30" s="155"/>
      <c r="E30" s="59">
        <v>835923000</v>
      </c>
      <c r="F30" s="60">
        <v>835923000</v>
      </c>
      <c r="G30" s="60">
        <v>657752000</v>
      </c>
      <c r="H30" s="60">
        <v>657752000</v>
      </c>
      <c r="I30" s="60">
        <v>625164000</v>
      </c>
      <c r="J30" s="60">
        <v>625164000</v>
      </c>
      <c r="K30" s="60">
        <v>519573000</v>
      </c>
      <c r="L30" s="60">
        <v>521635000</v>
      </c>
      <c r="M30" s="60">
        <v>521635000</v>
      </c>
      <c r="N30" s="60">
        <v>521635000</v>
      </c>
      <c r="O30" s="60"/>
      <c r="P30" s="60"/>
      <c r="Q30" s="60"/>
      <c r="R30" s="60"/>
      <c r="S30" s="60"/>
      <c r="T30" s="60"/>
      <c r="U30" s="60"/>
      <c r="V30" s="60"/>
      <c r="W30" s="60">
        <v>521635000</v>
      </c>
      <c r="X30" s="60">
        <v>417961500</v>
      </c>
      <c r="Y30" s="60">
        <v>103673500</v>
      </c>
      <c r="Z30" s="140">
        <v>24.8</v>
      </c>
      <c r="AA30" s="62">
        <v>835923000</v>
      </c>
    </row>
    <row r="31" spans="1:27" ht="13.5">
      <c r="A31" s="249" t="s">
        <v>163</v>
      </c>
      <c r="B31" s="182"/>
      <c r="C31" s="155">
        <v>6313000</v>
      </c>
      <c r="D31" s="155"/>
      <c r="E31" s="59"/>
      <c r="F31" s="60"/>
      <c r="G31" s="60">
        <v>260070000</v>
      </c>
      <c r="H31" s="60">
        <v>260070000</v>
      </c>
      <c r="I31" s="60">
        <v>6819000</v>
      </c>
      <c r="J31" s="60">
        <v>6819000</v>
      </c>
      <c r="K31" s="60">
        <v>7095000</v>
      </c>
      <c r="L31" s="60">
        <v>7180000</v>
      </c>
      <c r="M31" s="60">
        <v>7180000</v>
      </c>
      <c r="N31" s="60">
        <v>7180000</v>
      </c>
      <c r="O31" s="60"/>
      <c r="P31" s="60"/>
      <c r="Q31" s="60"/>
      <c r="R31" s="60"/>
      <c r="S31" s="60"/>
      <c r="T31" s="60"/>
      <c r="U31" s="60"/>
      <c r="V31" s="60"/>
      <c r="W31" s="60">
        <v>7180000</v>
      </c>
      <c r="X31" s="60"/>
      <c r="Y31" s="60">
        <v>7180000</v>
      </c>
      <c r="Z31" s="140"/>
      <c r="AA31" s="62"/>
    </row>
    <row r="32" spans="1:27" ht="13.5">
      <c r="A32" s="249" t="s">
        <v>164</v>
      </c>
      <c r="B32" s="182"/>
      <c r="C32" s="155">
        <v>12763252000</v>
      </c>
      <c r="D32" s="155"/>
      <c r="E32" s="59">
        <v>8872175000</v>
      </c>
      <c r="F32" s="60">
        <v>8872175000</v>
      </c>
      <c r="G32" s="60">
        <v>14762903000</v>
      </c>
      <c r="H32" s="60">
        <v>14762903000</v>
      </c>
      <c r="I32" s="60">
        <v>10820523000</v>
      </c>
      <c r="J32" s="60">
        <v>10820523000</v>
      </c>
      <c r="K32" s="60">
        <v>9827618000</v>
      </c>
      <c r="L32" s="60">
        <v>10542825000</v>
      </c>
      <c r="M32" s="60">
        <v>10542825000</v>
      </c>
      <c r="N32" s="60">
        <v>10542825000</v>
      </c>
      <c r="O32" s="60"/>
      <c r="P32" s="60"/>
      <c r="Q32" s="60"/>
      <c r="R32" s="60"/>
      <c r="S32" s="60"/>
      <c r="T32" s="60"/>
      <c r="U32" s="60"/>
      <c r="V32" s="60"/>
      <c r="W32" s="60">
        <v>10542825000</v>
      </c>
      <c r="X32" s="60">
        <v>4436087500</v>
      </c>
      <c r="Y32" s="60">
        <v>6106737500</v>
      </c>
      <c r="Z32" s="140">
        <v>137.66</v>
      </c>
      <c r="AA32" s="62">
        <v>8872175000</v>
      </c>
    </row>
    <row r="33" spans="1:27" ht="13.5">
      <c r="A33" s="249" t="s">
        <v>165</v>
      </c>
      <c r="B33" s="182"/>
      <c r="C33" s="155">
        <v>63000</v>
      </c>
      <c r="D33" s="155"/>
      <c r="E33" s="59">
        <v>18719000</v>
      </c>
      <c r="F33" s="60">
        <v>18719000</v>
      </c>
      <c r="G33" s="60">
        <v>11051000</v>
      </c>
      <c r="H33" s="60">
        <v>11051000</v>
      </c>
      <c r="I33" s="60">
        <v>63000</v>
      </c>
      <c r="J33" s="60">
        <v>63000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9359500</v>
      </c>
      <c r="Y33" s="60">
        <v>-9359500</v>
      </c>
      <c r="Z33" s="140">
        <v>-100</v>
      </c>
      <c r="AA33" s="62">
        <v>18719000</v>
      </c>
    </row>
    <row r="34" spans="1:27" ht="13.5">
      <c r="A34" s="250" t="s">
        <v>58</v>
      </c>
      <c r="B34" s="251"/>
      <c r="C34" s="168">
        <f aca="true" t="shared" si="3" ref="C34:Y34">SUM(C29:C33)</f>
        <v>13394792000</v>
      </c>
      <c r="D34" s="168">
        <f>SUM(D29:D33)</f>
        <v>0</v>
      </c>
      <c r="E34" s="72">
        <f t="shared" si="3"/>
        <v>9726817000</v>
      </c>
      <c r="F34" s="73">
        <f t="shared" si="3"/>
        <v>9726817000</v>
      </c>
      <c r="G34" s="73">
        <f t="shared" si="3"/>
        <v>15692173000</v>
      </c>
      <c r="H34" s="73">
        <f t="shared" si="3"/>
        <v>15692173000</v>
      </c>
      <c r="I34" s="73">
        <f t="shared" si="3"/>
        <v>11452569000</v>
      </c>
      <c r="J34" s="73">
        <f t="shared" si="3"/>
        <v>11452569000</v>
      </c>
      <c r="K34" s="73">
        <f t="shared" si="3"/>
        <v>10364936000</v>
      </c>
      <c r="L34" s="73">
        <f t="shared" si="3"/>
        <v>11108020000</v>
      </c>
      <c r="M34" s="73">
        <f t="shared" si="3"/>
        <v>11108020000</v>
      </c>
      <c r="N34" s="73">
        <f t="shared" si="3"/>
        <v>11108020000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11108020000</v>
      </c>
      <c r="X34" s="73">
        <f t="shared" si="3"/>
        <v>4863408500</v>
      </c>
      <c r="Y34" s="73">
        <f t="shared" si="3"/>
        <v>6244611500</v>
      </c>
      <c r="Z34" s="170">
        <f>+IF(X34&lt;&gt;0,+(Y34/X34)*100,0)</f>
        <v>128.3998969035811</v>
      </c>
      <c r="AA34" s="74">
        <f>SUM(AA29:AA33)</f>
        <v>9726817000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11399462000</v>
      </c>
      <c r="D37" s="155"/>
      <c r="E37" s="59">
        <v>12903733000</v>
      </c>
      <c r="F37" s="60">
        <v>12903733000</v>
      </c>
      <c r="G37" s="60"/>
      <c r="H37" s="60"/>
      <c r="I37" s="60">
        <v>11398520000</v>
      </c>
      <c r="J37" s="60">
        <v>11398520000</v>
      </c>
      <c r="K37" s="60">
        <v>12054484000</v>
      </c>
      <c r="L37" s="60">
        <v>12046209000</v>
      </c>
      <c r="M37" s="60">
        <v>12046209000</v>
      </c>
      <c r="N37" s="60">
        <v>12046209000</v>
      </c>
      <c r="O37" s="60"/>
      <c r="P37" s="60"/>
      <c r="Q37" s="60"/>
      <c r="R37" s="60"/>
      <c r="S37" s="60"/>
      <c r="T37" s="60"/>
      <c r="U37" s="60"/>
      <c r="V37" s="60"/>
      <c r="W37" s="60">
        <v>12046209000</v>
      </c>
      <c r="X37" s="60">
        <v>6451866500</v>
      </c>
      <c r="Y37" s="60">
        <v>5594342500</v>
      </c>
      <c r="Z37" s="140">
        <v>86.71</v>
      </c>
      <c r="AA37" s="62">
        <v>12903733000</v>
      </c>
    </row>
    <row r="38" spans="1:27" ht="13.5">
      <c r="A38" s="249" t="s">
        <v>165</v>
      </c>
      <c r="B38" s="182"/>
      <c r="C38" s="155">
        <v>4959515000</v>
      </c>
      <c r="D38" s="155"/>
      <c r="E38" s="59">
        <v>4849368000</v>
      </c>
      <c r="F38" s="60">
        <v>4849368000</v>
      </c>
      <c r="G38" s="60">
        <v>15542597000</v>
      </c>
      <c r="H38" s="60">
        <v>15542597000</v>
      </c>
      <c r="I38" s="60">
        <v>4522755000</v>
      </c>
      <c r="J38" s="60">
        <v>4522755000</v>
      </c>
      <c r="K38" s="60">
        <v>4949461000</v>
      </c>
      <c r="L38" s="60">
        <v>4850830000</v>
      </c>
      <c r="M38" s="60">
        <v>4850830000</v>
      </c>
      <c r="N38" s="60">
        <v>4850830000</v>
      </c>
      <c r="O38" s="60"/>
      <c r="P38" s="60"/>
      <c r="Q38" s="60"/>
      <c r="R38" s="60"/>
      <c r="S38" s="60"/>
      <c r="T38" s="60"/>
      <c r="U38" s="60"/>
      <c r="V38" s="60"/>
      <c r="W38" s="60">
        <v>4850830000</v>
      </c>
      <c r="X38" s="60">
        <v>2424684000</v>
      </c>
      <c r="Y38" s="60">
        <v>2426146000</v>
      </c>
      <c r="Z38" s="140">
        <v>100.06</v>
      </c>
      <c r="AA38" s="62">
        <v>4849368000</v>
      </c>
    </row>
    <row r="39" spans="1:27" ht="13.5">
      <c r="A39" s="250" t="s">
        <v>59</v>
      </c>
      <c r="B39" s="253"/>
      <c r="C39" s="168">
        <f aca="true" t="shared" si="4" ref="C39:Y39">SUM(C37:C38)</f>
        <v>16358977000</v>
      </c>
      <c r="D39" s="168">
        <f>SUM(D37:D38)</f>
        <v>0</v>
      </c>
      <c r="E39" s="76">
        <f t="shared" si="4"/>
        <v>17753101000</v>
      </c>
      <c r="F39" s="77">
        <f t="shared" si="4"/>
        <v>17753101000</v>
      </c>
      <c r="G39" s="77">
        <f t="shared" si="4"/>
        <v>15542597000</v>
      </c>
      <c r="H39" s="77">
        <f t="shared" si="4"/>
        <v>15542597000</v>
      </c>
      <c r="I39" s="77">
        <f t="shared" si="4"/>
        <v>15921275000</v>
      </c>
      <c r="J39" s="77">
        <f t="shared" si="4"/>
        <v>15921275000</v>
      </c>
      <c r="K39" s="77">
        <f t="shared" si="4"/>
        <v>17003945000</v>
      </c>
      <c r="L39" s="77">
        <f t="shared" si="4"/>
        <v>16897039000</v>
      </c>
      <c r="M39" s="77">
        <f t="shared" si="4"/>
        <v>16897039000</v>
      </c>
      <c r="N39" s="77">
        <f t="shared" si="4"/>
        <v>16897039000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16897039000</v>
      </c>
      <c r="X39" s="77">
        <f t="shared" si="4"/>
        <v>8876550500</v>
      </c>
      <c r="Y39" s="77">
        <f t="shared" si="4"/>
        <v>8020488500</v>
      </c>
      <c r="Z39" s="212">
        <f>+IF(X39&lt;&gt;0,+(Y39/X39)*100,0)</f>
        <v>90.35591584816646</v>
      </c>
      <c r="AA39" s="79">
        <f>SUM(AA37:AA38)</f>
        <v>17753101000</v>
      </c>
    </row>
    <row r="40" spans="1:27" ht="13.5">
      <c r="A40" s="250" t="s">
        <v>167</v>
      </c>
      <c r="B40" s="251"/>
      <c r="C40" s="168">
        <f aca="true" t="shared" si="5" ref="C40:Y40">+C34+C39</f>
        <v>29753769000</v>
      </c>
      <c r="D40" s="168">
        <f>+D34+D39</f>
        <v>0</v>
      </c>
      <c r="E40" s="72">
        <f t="shared" si="5"/>
        <v>27479918000</v>
      </c>
      <c r="F40" s="73">
        <f t="shared" si="5"/>
        <v>27479918000</v>
      </c>
      <c r="G40" s="73">
        <f t="shared" si="5"/>
        <v>31234770000</v>
      </c>
      <c r="H40" s="73">
        <f t="shared" si="5"/>
        <v>31234770000</v>
      </c>
      <c r="I40" s="73">
        <f t="shared" si="5"/>
        <v>27373844000</v>
      </c>
      <c r="J40" s="73">
        <f t="shared" si="5"/>
        <v>27373844000</v>
      </c>
      <c r="K40" s="73">
        <f t="shared" si="5"/>
        <v>27368881000</v>
      </c>
      <c r="L40" s="73">
        <f t="shared" si="5"/>
        <v>28005059000</v>
      </c>
      <c r="M40" s="73">
        <f t="shared" si="5"/>
        <v>28005059000</v>
      </c>
      <c r="N40" s="73">
        <f t="shared" si="5"/>
        <v>28005059000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28005059000</v>
      </c>
      <c r="X40" s="73">
        <f t="shared" si="5"/>
        <v>13739959000</v>
      </c>
      <c r="Y40" s="73">
        <f t="shared" si="5"/>
        <v>14265100000</v>
      </c>
      <c r="Z40" s="170">
        <f>+IF(X40&lt;&gt;0,+(Y40/X40)*100,0)</f>
        <v>103.82199830436176</v>
      </c>
      <c r="AA40" s="74">
        <f>+AA34+AA39</f>
        <v>27479918000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30420512000</v>
      </c>
      <c r="D42" s="257">
        <f>+D25-D40</f>
        <v>0</v>
      </c>
      <c r="E42" s="258">
        <f t="shared" si="6"/>
        <v>35763341000</v>
      </c>
      <c r="F42" s="259">
        <f t="shared" si="6"/>
        <v>35763341000</v>
      </c>
      <c r="G42" s="259">
        <f t="shared" si="6"/>
        <v>28874261000</v>
      </c>
      <c r="H42" s="259">
        <f t="shared" si="6"/>
        <v>28874261000</v>
      </c>
      <c r="I42" s="259">
        <f t="shared" si="6"/>
        <v>31436441000</v>
      </c>
      <c r="J42" s="259">
        <f t="shared" si="6"/>
        <v>31436441000</v>
      </c>
      <c r="K42" s="259">
        <f t="shared" si="6"/>
        <v>32740528000</v>
      </c>
      <c r="L42" s="259">
        <f t="shared" si="6"/>
        <v>32953706000</v>
      </c>
      <c r="M42" s="259">
        <f t="shared" si="6"/>
        <v>32953706000</v>
      </c>
      <c r="N42" s="259">
        <f t="shared" si="6"/>
        <v>32953706000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32953706000</v>
      </c>
      <c r="X42" s="259">
        <f t="shared" si="6"/>
        <v>17881670500</v>
      </c>
      <c r="Y42" s="259">
        <f t="shared" si="6"/>
        <v>15072035500</v>
      </c>
      <c r="Z42" s="260">
        <f>+IF(X42&lt;&gt;0,+(Y42/X42)*100,0)</f>
        <v>84.28762570029461</v>
      </c>
      <c r="AA42" s="261">
        <f>+AA25-AA40</f>
        <v>35763341000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30475440000</v>
      </c>
      <c r="D45" s="155"/>
      <c r="E45" s="59">
        <v>35606757000</v>
      </c>
      <c r="F45" s="60">
        <v>35606757000</v>
      </c>
      <c r="G45" s="60">
        <v>28927329000</v>
      </c>
      <c r="H45" s="60">
        <v>28927329000</v>
      </c>
      <c r="I45" s="60">
        <v>31491369000</v>
      </c>
      <c r="J45" s="60">
        <v>31491369000</v>
      </c>
      <c r="K45" s="60">
        <v>32795456000</v>
      </c>
      <c r="L45" s="60">
        <v>33008634000</v>
      </c>
      <c r="M45" s="60">
        <v>33008634000</v>
      </c>
      <c r="N45" s="60">
        <v>33008634000</v>
      </c>
      <c r="O45" s="60"/>
      <c r="P45" s="60"/>
      <c r="Q45" s="60"/>
      <c r="R45" s="60"/>
      <c r="S45" s="60"/>
      <c r="T45" s="60"/>
      <c r="U45" s="60"/>
      <c r="V45" s="60"/>
      <c r="W45" s="60">
        <v>33008634000</v>
      </c>
      <c r="X45" s="60">
        <v>17803378500</v>
      </c>
      <c r="Y45" s="60">
        <v>15205255500</v>
      </c>
      <c r="Z45" s="139">
        <v>85.41</v>
      </c>
      <c r="AA45" s="62">
        <v>35606757000</v>
      </c>
    </row>
    <row r="46" spans="1:27" ht="13.5">
      <c r="A46" s="249" t="s">
        <v>171</v>
      </c>
      <c r="B46" s="182"/>
      <c r="C46" s="155">
        <v>-54928000</v>
      </c>
      <c r="D46" s="155"/>
      <c r="E46" s="59">
        <v>156584000</v>
      </c>
      <c r="F46" s="60">
        <v>156584000</v>
      </c>
      <c r="G46" s="60">
        <v>-53068000</v>
      </c>
      <c r="H46" s="60">
        <v>-53068000</v>
      </c>
      <c r="I46" s="60">
        <v>-54928000</v>
      </c>
      <c r="J46" s="60">
        <v>-54928000</v>
      </c>
      <c r="K46" s="60">
        <v>-54928000</v>
      </c>
      <c r="L46" s="60">
        <v>-54928000</v>
      </c>
      <c r="M46" s="60">
        <v>-54928000</v>
      </c>
      <c r="N46" s="60">
        <v>-54928000</v>
      </c>
      <c r="O46" s="60"/>
      <c r="P46" s="60"/>
      <c r="Q46" s="60"/>
      <c r="R46" s="60"/>
      <c r="S46" s="60"/>
      <c r="T46" s="60"/>
      <c r="U46" s="60"/>
      <c r="V46" s="60"/>
      <c r="W46" s="60">
        <v>-54928000</v>
      </c>
      <c r="X46" s="60">
        <v>78292000</v>
      </c>
      <c r="Y46" s="60">
        <v>-133220000</v>
      </c>
      <c r="Z46" s="139">
        <v>-170.16</v>
      </c>
      <c r="AA46" s="62">
        <v>156584000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30420512000</v>
      </c>
      <c r="D48" s="217">
        <f>SUM(D45:D47)</f>
        <v>0</v>
      </c>
      <c r="E48" s="264">
        <f t="shared" si="7"/>
        <v>35763341000</v>
      </c>
      <c r="F48" s="219">
        <f t="shared" si="7"/>
        <v>35763341000</v>
      </c>
      <c r="G48" s="219">
        <f t="shared" si="7"/>
        <v>28874261000</v>
      </c>
      <c r="H48" s="219">
        <f t="shared" si="7"/>
        <v>28874261000</v>
      </c>
      <c r="I48" s="219">
        <f t="shared" si="7"/>
        <v>31436441000</v>
      </c>
      <c r="J48" s="219">
        <f t="shared" si="7"/>
        <v>31436441000</v>
      </c>
      <c r="K48" s="219">
        <f t="shared" si="7"/>
        <v>32740528000</v>
      </c>
      <c r="L48" s="219">
        <f t="shared" si="7"/>
        <v>32953706000</v>
      </c>
      <c r="M48" s="219">
        <f t="shared" si="7"/>
        <v>32953706000</v>
      </c>
      <c r="N48" s="219">
        <f t="shared" si="7"/>
        <v>32953706000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32953706000</v>
      </c>
      <c r="X48" s="219">
        <f t="shared" si="7"/>
        <v>17881670500</v>
      </c>
      <c r="Y48" s="219">
        <f t="shared" si="7"/>
        <v>15072035500</v>
      </c>
      <c r="Z48" s="265">
        <f>+IF(X48&lt;&gt;0,+(Y48/X48)*100,0)</f>
        <v>84.28762570029461</v>
      </c>
      <c r="AA48" s="232">
        <f>SUM(AA45:AA47)</f>
        <v>35763341000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27582024000</v>
      </c>
      <c r="D6" s="155"/>
      <c r="E6" s="59">
        <v>29304523341</v>
      </c>
      <c r="F6" s="60">
        <v>29304523341</v>
      </c>
      <c r="G6" s="60">
        <v>2457937000</v>
      </c>
      <c r="H6" s="60">
        <v>2109180000</v>
      </c>
      <c r="I6" s="60">
        <v>1768310000</v>
      </c>
      <c r="J6" s="60">
        <v>6335427000</v>
      </c>
      <c r="K6" s="60">
        <v>2007189000</v>
      </c>
      <c r="L6" s="60">
        <v>2150996000</v>
      </c>
      <c r="M6" s="60">
        <v>2665233000</v>
      </c>
      <c r="N6" s="60">
        <v>6823418000</v>
      </c>
      <c r="O6" s="60"/>
      <c r="P6" s="60"/>
      <c r="Q6" s="60"/>
      <c r="R6" s="60"/>
      <c r="S6" s="60"/>
      <c r="T6" s="60"/>
      <c r="U6" s="60"/>
      <c r="V6" s="60"/>
      <c r="W6" s="60">
        <v>13158845000</v>
      </c>
      <c r="X6" s="60">
        <v>14843539040</v>
      </c>
      <c r="Y6" s="60">
        <v>-1684694040</v>
      </c>
      <c r="Z6" s="140">
        <v>-11.35</v>
      </c>
      <c r="AA6" s="62">
        <v>29304523341</v>
      </c>
    </row>
    <row r="7" spans="1:27" ht="13.5">
      <c r="A7" s="249" t="s">
        <v>178</v>
      </c>
      <c r="B7" s="182"/>
      <c r="C7" s="155">
        <v>6823877000</v>
      </c>
      <c r="D7" s="155"/>
      <c r="E7" s="59">
        <v>5146290000</v>
      </c>
      <c r="F7" s="60">
        <v>5146290000</v>
      </c>
      <c r="G7" s="60">
        <v>224854000</v>
      </c>
      <c r="H7" s="60">
        <v>630836000</v>
      </c>
      <c r="I7" s="60">
        <v>275048000</v>
      </c>
      <c r="J7" s="60">
        <v>1130738000</v>
      </c>
      <c r="K7" s="60">
        <v>398479000</v>
      </c>
      <c r="L7" s="60">
        <v>394396000</v>
      </c>
      <c r="M7" s="60">
        <v>506069000</v>
      </c>
      <c r="N7" s="60">
        <v>1298944000</v>
      </c>
      <c r="O7" s="60"/>
      <c r="P7" s="60"/>
      <c r="Q7" s="60"/>
      <c r="R7" s="60"/>
      <c r="S7" s="60"/>
      <c r="T7" s="60"/>
      <c r="U7" s="60"/>
      <c r="V7" s="60"/>
      <c r="W7" s="60">
        <v>2429682000</v>
      </c>
      <c r="X7" s="60">
        <v>2107226543</v>
      </c>
      <c r="Y7" s="60">
        <v>322455457</v>
      </c>
      <c r="Z7" s="140">
        <v>15.3</v>
      </c>
      <c r="AA7" s="62">
        <v>5146290000</v>
      </c>
    </row>
    <row r="8" spans="1:27" ht="13.5">
      <c r="A8" s="249" t="s">
        <v>179</v>
      </c>
      <c r="B8" s="182"/>
      <c r="C8" s="155"/>
      <c r="D8" s="155"/>
      <c r="E8" s="59">
        <v>2524743000</v>
      </c>
      <c r="F8" s="60">
        <v>2524743000</v>
      </c>
      <c r="G8" s="60">
        <v>53958000</v>
      </c>
      <c r="H8" s="60"/>
      <c r="I8" s="60">
        <v>86467000</v>
      </c>
      <c r="J8" s="60">
        <v>140425000</v>
      </c>
      <c r="K8" s="60">
        <v>229280</v>
      </c>
      <c r="L8" s="60">
        <v>309055000</v>
      </c>
      <c r="M8" s="60">
        <v>124205000</v>
      </c>
      <c r="N8" s="60">
        <v>433489280</v>
      </c>
      <c r="O8" s="60"/>
      <c r="P8" s="60"/>
      <c r="Q8" s="60"/>
      <c r="R8" s="60"/>
      <c r="S8" s="60"/>
      <c r="T8" s="60"/>
      <c r="U8" s="60"/>
      <c r="V8" s="60"/>
      <c r="W8" s="60">
        <v>573914280</v>
      </c>
      <c r="X8" s="60">
        <v>852049606</v>
      </c>
      <c r="Y8" s="60">
        <v>-278135326</v>
      </c>
      <c r="Z8" s="140">
        <v>-32.64</v>
      </c>
      <c r="AA8" s="62">
        <v>2524743000</v>
      </c>
    </row>
    <row r="9" spans="1:27" ht="13.5">
      <c r="A9" s="249" t="s">
        <v>180</v>
      </c>
      <c r="B9" s="182"/>
      <c r="C9" s="155">
        <v>405433000</v>
      </c>
      <c r="D9" s="155"/>
      <c r="E9" s="59">
        <v>348932997</v>
      </c>
      <c r="F9" s="60">
        <v>348932997</v>
      </c>
      <c r="G9" s="60">
        <v>21762000</v>
      </c>
      <c r="H9" s="60">
        <v>10972000</v>
      </c>
      <c r="I9" s="60">
        <v>34439000</v>
      </c>
      <c r="J9" s="60">
        <v>67173000</v>
      </c>
      <c r="K9" s="60">
        <v>45492000</v>
      </c>
      <c r="L9" s="60">
        <v>-3763000</v>
      </c>
      <c r="M9" s="60">
        <v>45890000</v>
      </c>
      <c r="N9" s="60">
        <v>87619000</v>
      </c>
      <c r="O9" s="60"/>
      <c r="P9" s="60"/>
      <c r="Q9" s="60"/>
      <c r="R9" s="60"/>
      <c r="S9" s="60"/>
      <c r="T9" s="60"/>
      <c r="U9" s="60"/>
      <c r="V9" s="60"/>
      <c r="W9" s="60">
        <v>154792000</v>
      </c>
      <c r="X9" s="60">
        <v>174466832</v>
      </c>
      <c r="Y9" s="60">
        <v>-19674832</v>
      </c>
      <c r="Z9" s="140">
        <v>-11.28</v>
      </c>
      <c r="AA9" s="62">
        <v>348932997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-24680879000</v>
      </c>
      <c r="D12" s="155"/>
      <c r="E12" s="59">
        <v>-28530700517</v>
      </c>
      <c r="F12" s="60">
        <v>-28530700517</v>
      </c>
      <c r="G12" s="60">
        <v>-2133089000</v>
      </c>
      <c r="H12" s="60">
        <v>-2784527000</v>
      </c>
      <c r="I12" s="60">
        <v>-2592834000</v>
      </c>
      <c r="J12" s="60">
        <v>-7510450000</v>
      </c>
      <c r="K12" s="60">
        <v>-1836113232</v>
      </c>
      <c r="L12" s="60">
        <v>-2246436000</v>
      </c>
      <c r="M12" s="60">
        <v>-2155918000</v>
      </c>
      <c r="N12" s="60">
        <v>-6238467232</v>
      </c>
      <c r="O12" s="60"/>
      <c r="P12" s="60"/>
      <c r="Q12" s="60"/>
      <c r="R12" s="60"/>
      <c r="S12" s="60"/>
      <c r="T12" s="60"/>
      <c r="U12" s="60"/>
      <c r="V12" s="60"/>
      <c r="W12" s="60">
        <v>-13748917232</v>
      </c>
      <c r="X12" s="60">
        <v>-14650476210</v>
      </c>
      <c r="Y12" s="60">
        <v>901558978</v>
      </c>
      <c r="Z12" s="140">
        <v>-6.15</v>
      </c>
      <c r="AA12" s="62">
        <v>-28530700517</v>
      </c>
    </row>
    <row r="13" spans="1:27" ht="13.5">
      <c r="A13" s="249" t="s">
        <v>40</v>
      </c>
      <c r="B13" s="182"/>
      <c r="C13" s="155">
        <v>-1477487000</v>
      </c>
      <c r="D13" s="155"/>
      <c r="E13" s="59">
        <v>-1403070998</v>
      </c>
      <c r="F13" s="60">
        <v>-1403070998</v>
      </c>
      <c r="G13" s="60">
        <v>-117258000</v>
      </c>
      <c r="H13" s="60"/>
      <c r="I13" s="60">
        <v>-196642000</v>
      </c>
      <c r="J13" s="60">
        <v>-313900000</v>
      </c>
      <c r="K13" s="60">
        <v>-98568000</v>
      </c>
      <c r="L13" s="60">
        <v>-119037000</v>
      </c>
      <c r="M13" s="60">
        <v>-172928000</v>
      </c>
      <c r="N13" s="60">
        <v>-390533000</v>
      </c>
      <c r="O13" s="60"/>
      <c r="P13" s="60"/>
      <c r="Q13" s="60"/>
      <c r="R13" s="60"/>
      <c r="S13" s="60"/>
      <c r="T13" s="60"/>
      <c r="U13" s="60"/>
      <c r="V13" s="60"/>
      <c r="W13" s="60">
        <v>-704433000</v>
      </c>
      <c r="X13" s="60">
        <v>-701380009</v>
      </c>
      <c r="Y13" s="60">
        <v>-3052991</v>
      </c>
      <c r="Z13" s="140">
        <v>0.44</v>
      </c>
      <c r="AA13" s="62">
        <v>-1403070998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488000</v>
      </c>
      <c r="H14" s="60">
        <v>-7904000</v>
      </c>
      <c r="I14" s="60">
        <v>-6801000</v>
      </c>
      <c r="J14" s="60">
        <v>-14217000</v>
      </c>
      <c r="K14" s="60">
        <v>-7946000</v>
      </c>
      <c r="L14" s="60">
        <v>-14969000</v>
      </c>
      <c r="M14" s="60">
        <v>-25840000</v>
      </c>
      <c r="N14" s="60">
        <v>-48755000</v>
      </c>
      <c r="O14" s="60"/>
      <c r="P14" s="60"/>
      <c r="Q14" s="60"/>
      <c r="R14" s="60"/>
      <c r="S14" s="60"/>
      <c r="T14" s="60"/>
      <c r="U14" s="60"/>
      <c r="V14" s="60"/>
      <c r="W14" s="60">
        <v>-62972000</v>
      </c>
      <c r="X14" s="60"/>
      <c r="Y14" s="60">
        <v>-62972000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8652968000</v>
      </c>
      <c r="D15" s="168">
        <f>SUM(D6:D14)</f>
        <v>0</v>
      </c>
      <c r="E15" s="72">
        <f t="shared" si="0"/>
        <v>7390717823</v>
      </c>
      <c r="F15" s="73">
        <f t="shared" si="0"/>
        <v>7390717823</v>
      </c>
      <c r="G15" s="73">
        <f t="shared" si="0"/>
        <v>508652000</v>
      </c>
      <c r="H15" s="73">
        <f t="shared" si="0"/>
        <v>-41443000</v>
      </c>
      <c r="I15" s="73">
        <f t="shared" si="0"/>
        <v>-632013000</v>
      </c>
      <c r="J15" s="73">
        <f t="shared" si="0"/>
        <v>-164804000</v>
      </c>
      <c r="K15" s="73">
        <f t="shared" si="0"/>
        <v>508762048</v>
      </c>
      <c r="L15" s="73">
        <f t="shared" si="0"/>
        <v>470242000</v>
      </c>
      <c r="M15" s="73">
        <f t="shared" si="0"/>
        <v>986711000</v>
      </c>
      <c r="N15" s="73">
        <f t="shared" si="0"/>
        <v>1965715048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1800911048</v>
      </c>
      <c r="X15" s="73">
        <f t="shared" si="0"/>
        <v>2625425802</v>
      </c>
      <c r="Y15" s="73">
        <f t="shared" si="0"/>
        <v>-824514754</v>
      </c>
      <c r="Z15" s="170">
        <f>+IF(X15&lt;&gt;0,+(Y15/X15)*100,0)</f>
        <v>-31.404991653997616</v>
      </c>
      <c r="AA15" s="74">
        <f>SUM(AA6:AA14)</f>
        <v>7390717823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246057000</v>
      </c>
      <c r="D19" s="155"/>
      <c r="E19" s="59">
        <v>-50004</v>
      </c>
      <c r="F19" s="60">
        <v>-50004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-25002</v>
      </c>
      <c r="Y19" s="159">
        <v>25002</v>
      </c>
      <c r="Z19" s="141">
        <v>-100</v>
      </c>
      <c r="AA19" s="225">
        <v>-50004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-10331000</v>
      </c>
      <c r="D21" s="157"/>
      <c r="E21" s="59">
        <v>-21088500</v>
      </c>
      <c r="F21" s="60">
        <v>-21088500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-10544250</v>
      </c>
      <c r="Y21" s="159">
        <v>10544250</v>
      </c>
      <c r="Z21" s="141">
        <v>-100</v>
      </c>
      <c r="AA21" s="225">
        <v>-21088500</v>
      </c>
    </row>
    <row r="22" spans="1:27" ht="13.5">
      <c r="A22" s="249" t="s">
        <v>189</v>
      </c>
      <c r="B22" s="182"/>
      <c r="C22" s="155">
        <v>-1172351000</v>
      </c>
      <c r="D22" s="155"/>
      <c r="E22" s="59">
        <v>-654170568</v>
      </c>
      <c r="F22" s="60">
        <v>-654170568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-327085284</v>
      </c>
      <c r="Y22" s="60">
        <v>327085284</v>
      </c>
      <c r="Z22" s="140">
        <v>-100</v>
      </c>
      <c r="AA22" s="62">
        <v>-654170568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-4226183000</v>
      </c>
      <c r="D24" s="155"/>
      <c r="E24" s="59">
        <v>-7215320004</v>
      </c>
      <c r="F24" s="60">
        <v>-7215320004</v>
      </c>
      <c r="G24" s="60">
        <v>-270643000</v>
      </c>
      <c r="H24" s="60">
        <v>-417838000</v>
      </c>
      <c r="I24" s="60">
        <v>-422984000</v>
      </c>
      <c r="J24" s="60">
        <v>-1111465000</v>
      </c>
      <c r="K24" s="60">
        <v>-323034000</v>
      </c>
      <c r="L24" s="60">
        <v>-161801000</v>
      </c>
      <c r="M24" s="60">
        <v>-619088000</v>
      </c>
      <c r="N24" s="60">
        <v>-1103923000</v>
      </c>
      <c r="O24" s="60"/>
      <c r="P24" s="60"/>
      <c r="Q24" s="60"/>
      <c r="R24" s="60"/>
      <c r="S24" s="60"/>
      <c r="T24" s="60"/>
      <c r="U24" s="60"/>
      <c r="V24" s="60"/>
      <c r="W24" s="60">
        <v>-2215388000</v>
      </c>
      <c r="X24" s="60">
        <v>-3607660002</v>
      </c>
      <c r="Y24" s="60">
        <v>1392272002</v>
      </c>
      <c r="Z24" s="140">
        <v>-38.59</v>
      </c>
      <c r="AA24" s="62">
        <v>-7215320004</v>
      </c>
    </row>
    <row r="25" spans="1:27" ht="13.5">
      <c r="A25" s="250" t="s">
        <v>191</v>
      </c>
      <c r="B25" s="251"/>
      <c r="C25" s="168">
        <f aca="true" t="shared" si="1" ref="C25:Y25">SUM(C19:C24)</f>
        <v>-5162808000</v>
      </c>
      <c r="D25" s="168">
        <f>SUM(D19:D24)</f>
        <v>0</v>
      </c>
      <c r="E25" s="72">
        <f t="shared" si="1"/>
        <v>-7890629076</v>
      </c>
      <c r="F25" s="73">
        <f t="shared" si="1"/>
        <v>-7890629076</v>
      </c>
      <c r="G25" s="73">
        <f t="shared" si="1"/>
        <v>-270643000</v>
      </c>
      <c r="H25" s="73">
        <f t="shared" si="1"/>
        <v>-417838000</v>
      </c>
      <c r="I25" s="73">
        <f t="shared" si="1"/>
        <v>-422984000</v>
      </c>
      <c r="J25" s="73">
        <f t="shared" si="1"/>
        <v>-1111465000</v>
      </c>
      <c r="K25" s="73">
        <f t="shared" si="1"/>
        <v>-323034000</v>
      </c>
      <c r="L25" s="73">
        <f t="shared" si="1"/>
        <v>-161801000</v>
      </c>
      <c r="M25" s="73">
        <f t="shared" si="1"/>
        <v>-619088000</v>
      </c>
      <c r="N25" s="73">
        <f t="shared" si="1"/>
        <v>-1103923000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-2215388000</v>
      </c>
      <c r="X25" s="73">
        <f t="shared" si="1"/>
        <v>-3945314538</v>
      </c>
      <c r="Y25" s="73">
        <f t="shared" si="1"/>
        <v>1729926538</v>
      </c>
      <c r="Z25" s="170">
        <f>+IF(X25&lt;&gt;0,+(Y25/X25)*100,0)</f>
        <v>-43.8476202933354</v>
      </c>
      <c r="AA25" s="74">
        <f>SUM(AA19:AA24)</f>
        <v>-7890629076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703000000</v>
      </c>
      <c r="D30" s="155"/>
      <c r="E30" s="59">
        <v>1458631000</v>
      </c>
      <c r="F30" s="60">
        <v>1458631000</v>
      </c>
      <c r="G30" s="60"/>
      <c r="H30" s="60">
        <v>608000000</v>
      </c>
      <c r="I30" s="60"/>
      <c r="J30" s="60">
        <v>608000000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608000000</v>
      </c>
      <c r="X30" s="60"/>
      <c r="Y30" s="60">
        <v>608000000</v>
      </c>
      <c r="Z30" s="140"/>
      <c r="AA30" s="62">
        <v>1458631000</v>
      </c>
    </row>
    <row r="31" spans="1:27" ht="13.5">
      <c r="A31" s="249" t="s">
        <v>195</v>
      </c>
      <c r="B31" s="182"/>
      <c r="C31" s="155">
        <v>8038000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-1020184000</v>
      </c>
      <c r="D33" s="155"/>
      <c r="E33" s="59">
        <v>-415150764</v>
      </c>
      <c r="F33" s="60">
        <v>-415150764</v>
      </c>
      <c r="G33" s="60">
        <v>-450475000</v>
      </c>
      <c r="H33" s="60">
        <v>-36470000</v>
      </c>
      <c r="I33" s="60">
        <v>-133284000</v>
      </c>
      <c r="J33" s="60">
        <v>-620229000</v>
      </c>
      <c r="K33" s="60">
        <v>-15313000</v>
      </c>
      <c r="L33" s="60">
        <v>-6651000</v>
      </c>
      <c r="M33" s="60">
        <v>-169163000</v>
      </c>
      <c r="N33" s="60">
        <v>-191127000</v>
      </c>
      <c r="O33" s="60"/>
      <c r="P33" s="60"/>
      <c r="Q33" s="60"/>
      <c r="R33" s="60"/>
      <c r="S33" s="60"/>
      <c r="T33" s="60"/>
      <c r="U33" s="60"/>
      <c r="V33" s="60"/>
      <c r="W33" s="60">
        <v>-811356000</v>
      </c>
      <c r="X33" s="60">
        <v>-207575382</v>
      </c>
      <c r="Y33" s="60">
        <v>-603780618</v>
      </c>
      <c r="Z33" s="140">
        <v>290.87</v>
      </c>
      <c r="AA33" s="62">
        <v>-415150764</v>
      </c>
    </row>
    <row r="34" spans="1:27" ht="13.5">
      <c r="A34" s="250" t="s">
        <v>197</v>
      </c>
      <c r="B34" s="251"/>
      <c r="C34" s="168">
        <f aca="true" t="shared" si="2" ref="C34:Y34">SUM(C29:C33)</f>
        <v>-309146000</v>
      </c>
      <c r="D34" s="168">
        <f>SUM(D29:D33)</f>
        <v>0</v>
      </c>
      <c r="E34" s="72">
        <f t="shared" si="2"/>
        <v>1043480236</v>
      </c>
      <c r="F34" s="73">
        <f t="shared" si="2"/>
        <v>1043480236</v>
      </c>
      <c r="G34" s="73">
        <f t="shared" si="2"/>
        <v>-450475000</v>
      </c>
      <c r="H34" s="73">
        <f t="shared" si="2"/>
        <v>571530000</v>
      </c>
      <c r="I34" s="73">
        <f t="shared" si="2"/>
        <v>-133284000</v>
      </c>
      <c r="J34" s="73">
        <f t="shared" si="2"/>
        <v>-12229000</v>
      </c>
      <c r="K34" s="73">
        <f t="shared" si="2"/>
        <v>-15313000</v>
      </c>
      <c r="L34" s="73">
        <f t="shared" si="2"/>
        <v>-6651000</v>
      </c>
      <c r="M34" s="73">
        <f t="shared" si="2"/>
        <v>-169163000</v>
      </c>
      <c r="N34" s="73">
        <f t="shared" si="2"/>
        <v>-191127000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-203356000</v>
      </c>
      <c r="X34" s="73">
        <f t="shared" si="2"/>
        <v>-207575382</v>
      </c>
      <c r="Y34" s="73">
        <f t="shared" si="2"/>
        <v>4219382</v>
      </c>
      <c r="Z34" s="170">
        <f>+IF(X34&lt;&gt;0,+(Y34/X34)*100,0)</f>
        <v>-2.0326986559514078</v>
      </c>
      <c r="AA34" s="74">
        <f>SUM(AA29:AA33)</f>
        <v>1043480236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3181014000</v>
      </c>
      <c r="D36" s="153">
        <f>+D15+D25+D34</f>
        <v>0</v>
      </c>
      <c r="E36" s="99">
        <f t="shared" si="3"/>
        <v>543568983</v>
      </c>
      <c r="F36" s="100">
        <f t="shared" si="3"/>
        <v>543568983</v>
      </c>
      <c r="G36" s="100">
        <f t="shared" si="3"/>
        <v>-212466000</v>
      </c>
      <c r="H36" s="100">
        <f t="shared" si="3"/>
        <v>112249000</v>
      </c>
      <c r="I36" s="100">
        <f t="shared" si="3"/>
        <v>-1188281000</v>
      </c>
      <c r="J36" s="100">
        <f t="shared" si="3"/>
        <v>-1288498000</v>
      </c>
      <c r="K36" s="100">
        <f t="shared" si="3"/>
        <v>170415048</v>
      </c>
      <c r="L36" s="100">
        <f t="shared" si="3"/>
        <v>301790000</v>
      </c>
      <c r="M36" s="100">
        <f t="shared" si="3"/>
        <v>198460000</v>
      </c>
      <c r="N36" s="100">
        <f t="shared" si="3"/>
        <v>670665048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-617832952</v>
      </c>
      <c r="X36" s="100">
        <f t="shared" si="3"/>
        <v>-1527464118</v>
      </c>
      <c r="Y36" s="100">
        <f t="shared" si="3"/>
        <v>909631166</v>
      </c>
      <c r="Z36" s="137">
        <f>+IF(X36&lt;&gt;0,+(Y36/X36)*100,0)</f>
        <v>-59.55172074294186</v>
      </c>
      <c r="AA36" s="102">
        <f>+AA15+AA25+AA34</f>
        <v>543568983</v>
      </c>
    </row>
    <row r="37" spans="1:27" ht="13.5">
      <c r="A37" s="249" t="s">
        <v>199</v>
      </c>
      <c r="B37" s="182"/>
      <c r="C37" s="153">
        <v>2219904000</v>
      </c>
      <c r="D37" s="153"/>
      <c r="E37" s="99">
        <v>3752719804</v>
      </c>
      <c r="F37" s="100">
        <v>3752719804</v>
      </c>
      <c r="G37" s="100">
        <v>4974257000</v>
      </c>
      <c r="H37" s="100">
        <v>4761791000</v>
      </c>
      <c r="I37" s="100">
        <v>4874040000</v>
      </c>
      <c r="J37" s="100">
        <v>4974257000</v>
      </c>
      <c r="K37" s="100">
        <v>3685759000</v>
      </c>
      <c r="L37" s="100">
        <v>3856174048</v>
      </c>
      <c r="M37" s="100">
        <v>4157964048</v>
      </c>
      <c r="N37" s="100">
        <v>3685759000</v>
      </c>
      <c r="O37" s="100"/>
      <c r="P37" s="100"/>
      <c r="Q37" s="100"/>
      <c r="R37" s="100"/>
      <c r="S37" s="100"/>
      <c r="T37" s="100"/>
      <c r="U37" s="100"/>
      <c r="V37" s="100"/>
      <c r="W37" s="100">
        <v>4974257000</v>
      </c>
      <c r="X37" s="100">
        <v>3752719804</v>
      </c>
      <c r="Y37" s="100">
        <v>1221537196</v>
      </c>
      <c r="Z37" s="137">
        <v>32.55</v>
      </c>
      <c r="AA37" s="102">
        <v>3752719804</v>
      </c>
    </row>
    <row r="38" spans="1:27" ht="13.5">
      <c r="A38" s="269" t="s">
        <v>200</v>
      </c>
      <c r="B38" s="256"/>
      <c r="C38" s="257">
        <v>5400918000</v>
      </c>
      <c r="D38" s="257"/>
      <c r="E38" s="258">
        <v>4296288787</v>
      </c>
      <c r="F38" s="259">
        <v>4296288787</v>
      </c>
      <c r="G38" s="259">
        <v>4761791000</v>
      </c>
      <c r="H38" s="259">
        <v>4874040000</v>
      </c>
      <c r="I38" s="259">
        <v>3685759000</v>
      </c>
      <c r="J38" s="259">
        <v>3685759000</v>
      </c>
      <c r="K38" s="259">
        <v>3856174048</v>
      </c>
      <c r="L38" s="259">
        <v>4157964048</v>
      </c>
      <c r="M38" s="259">
        <v>4356424048</v>
      </c>
      <c r="N38" s="259">
        <v>4356424048</v>
      </c>
      <c r="O38" s="259"/>
      <c r="P38" s="259"/>
      <c r="Q38" s="259"/>
      <c r="R38" s="259"/>
      <c r="S38" s="259"/>
      <c r="T38" s="259"/>
      <c r="U38" s="259"/>
      <c r="V38" s="259"/>
      <c r="W38" s="259">
        <v>4356424048</v>
      </c>
      <c r="X38" s="259">
        <v>2225255686</v>
      </c>
      <c r="Y38" s="259">
        <v>2131168362</v>
      </c>
      <c r="Z38" s="260">
        <v>95.77</v>
      </c>
      <c r="AA38" s="261">
        <v>4296288787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4226183000</v>
      </c>
      <c r="D5" s="200">
        <f t="shared" si="0"/>
        <v>0</v>
      </c>
      <c r="E5" s="106">
        <f t="shared" si="0"/>
        <v>3098816000</v>
      </c>
      <c r="F5" s="106">
        <f t="shared" si="0"/>
        <v>3098816000</v>
      </c>
      <c r="G5" s="106">
        <f t="shared" si="0"/>
        <v>65249000</v>
      </c>
      <c r="H5" s="106">
        <f t="shared" si="0"/>
        <v>181740000</v>
      </c>
      <c r="I5" s="106">
        <f t="shared" si="0"/>
        <v>273906000</v>
      </c>
      <c r="J5" s="106">
        <f t="shared" si="0"/>
        <v>520895000</v>
      </c>
      <c r="K5" s="106">
        <f t="shared" si="0"/>
        <v>278332000</v>
      </c>
      <c r="L5" s="106">
        <f t="shared" si="0"/>
        <v>311821000</v>
      </c>
      <c r="M5" s="106">
        <f t="shared" si="0"/>
        <v>350653000</v>
      </c>
      <c r="N5" s="106">
        <f t="shared" si="0"/>
        <v>940806000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1461701000</v>
      </c>
      <c r="X5" s="106">
        <f t="shared" si="0"/>
        <v>1549408000</v>
      </c>
      <c r="Y5" s="106">
        <f t="shared" si="0"/>
        <v>-87707000</v>
      </c>
      <c r="Z5" s="201">
        <f>+IF(X5&lt;&gt;0,+(Y5/X5)*100,0)</f>
        <v>-5.660678142877796</v>
      </c>
      <c r="AA5" s="199">
        <f>SUM(AA11:AA18)</f>
        <v>3098816000</v>
      </c>
    </row>
    <row r="6" spans="1:27" ht="13.5">
      <c r="A6" s="291" t="s">
        <v>204</v>
      </c>
      <c r="B6" s="142"/>
      <c r="C6" s="62">
        <v>400248000</v>
      </c>
      <c r="D6" s="156"/>
      <c r="E6" s="60">
        <v>1012185000</v>
      </c>
      <c r="F6" s="60">
        <v>1012185000</v>
      </c>
      <c r="G6" s="60"/>
      <c r="H6" s="60">
        <v>3111000</v>
      </c>
      <c r="I6" s="60"/>
      <c r="J6" s="60">
        <v>3111000</v>
      </c>
      <c r="K6" s="60">
        <v>18223000</v>
      </c>
      <c r="L6" s="60">
        <v>7231000</v>
      </c>
      <c r="M6" s="60">
        <v>9660000</v>
      </c>
      <c r="N6" s="60">
        <v>35114000</v>
      </c>
      <c r="O6" s="60"/>
      <c r="P6" s="60"/>
      <c r="Q6" s="60"/>
      <c r="R6" s="60"/>
      <c r="S6" s="60"/>
      <c r="T6" s="60"/>
      <c r="U6" s="60"/>
      <c r="V6" s="60"/>
      <c r="W6" s="60">
        <v>38225000</v>
      </c>
      <c r="X6" s="60">
        <v>506092500</v>
      </c>
      <c r="Y6" s="60">
        <v>-467867500</v>
      </c>
      <c r="Z6" s="140">
        <v>-92.45</v>
      </c>
      <c r="AA6" s="155">
        <v>1012185000</v>
      </c>
    </row>
    <row r="7" spans="1:27" ht="13.5">
      <c r="A7" s="291" t="s">
        <v>205</v>
      </c>
      <c r="B7" s="142"/>
      <c r="C7" s="62">
        <v>1494991000</v>
      </c>
      <c r="D7" s="156"/>
      <c r="E7" s="60">
        <v>332151000</v>
      </c>
      <c r="F7" s="60">
        <v>332151000</v>
      </c>
      <c r="G7" s="60">
        <v>7148000</v>
      </c>
      <c r="H7" s="60">
        <v>74658000</v>
      </c>
      <c r="I7" s="60">
        <v>8314000</v>
      </c>
      <c r="J7" s="60">
        <v>90120000</v>
      </c>
      <c r="K7" s="60">
        <v>96522000</v>
      </c>
      <c r="L7" s="60">
        <v>127330000</v>
      </c>
      <c r="M7" s="60">
        <v>122762000</v>
      </c>
      <c r="N7" s="60">
        <v>346614000</v>
      </c>
      <c r="O7" s="60"/>
      <c r="P7" s="60"/>
      <c r="Q7" s="60"/>
      <c r="R7" s="60"/>
      <c r="S7" s="60"/>
      <c r="T7" s="60"/>
      <c r="U7" s="60"/>
      <c r="V7" s="60"/>
      <c r="W7" s="60">
        <v>436734000</v>
      </c>
      <c r="X7" s="60">
        <v>166075500</v>
      </c>
      <c r="Y7" s="60">
        <v>270658500</v>
      </c>
      <c r="Z7" s="140">
        <v>162.97</v>
      </c>
      <c r="AA7" s="155">
        <v>332151000</v>
      </c>
    </row>
    <row r="8" spans="1:27" ht="13.5">
      <c r="A8" s="291" t="s">
        <v>206</v>
      </c>
      <c r="B8" s="142"/>
      <c r="C8" s="62">
        <v>539514000</v>
      </c>
      <c r="D8" s="156"/>
      <c r="E8" s="60">
        <v>579467000</v>
      </c>
      <c r="F8" s="60">
        <v>579467000</v>
      </c>
      <c r="G8" s="60"/>
      <c r="H8" s="60">
        <v>12102000</v>
      </c>
      <c r="I8" s="60">
        <v>38971000</v>
      </c>
      <c r="J8" s="60">
        <v>51073000</v>
      </c>
      <c r="K8" s="60">
        <v>37823000</v>
      </c>
      <c r="L8" s="60">
        <v>63006000</v>
      </c>
      <c r="M8" s="60">
        <v>93360000</v>
      </c>
      <c r="N8" s="60">
        <v>194189000</v>
      </c>
      <c r="O8" s="60"/>
      <c r="P8" s="60"/>
      <c r="Q8" s="60"/>
      <c r="R8" s="60"/>
      <c r="S8" s="60"/>
      <c r="T8" s="60"/>
      <c r="U8" s="60"/>
      <c r="V8" s="60"/>
      <c r="W8" s="60">
        <v>245262000</v>
      </c>
      <c r="X8" s="60">
        <v>289733500</v>
      </c>
      <c r="Y8" s="60">
        <v>-44471500</v>
      </c>
      <c r="Z8" s="140">
        <v>-15.35</v>
      </c>
      <c r="AA8" s="155">
        <v>579467000</v>
      </c>
    </row>
    <row r="9" spans="1:27" ht="13.5">
      <c r="A9" s="291" t="s">
        <v>207</v>
      </c>
      <c r="B9" s="142"/>
      <c r="C9" s="62">
        <v>522963000</v>
      </c>
      <c r="D9" s="156"/>
      <c r="E9" s="60"/>
      <c r="F9" s="60"/>
      <c r="G9" s="60"/>
      <c r="H9" s="60"/>
      <c r="I9" s="60">
        <v>29102000</v>
      </c>
      <c r="J9" s="60">
        <v>29102000</v>
      </c>
      <c r="K9" s="60"/>
      <c r="L9" s="60"/>
      <c r="M9" s="60">
        <v>1419000</v>
      </c>
      <c r="N9" s="60">
        <v>1419000</v>
      </c>
      <c r="O9" s="60"/>
      <c r="P9" s="60"/>
      <c r="Q9" s="60"/>
      <c r="R9" s="60"/>
      <c r="S9" s="60"/>
      <c r="T9" s="60"/>
      <c r="U9" s="60"/>
      <c r="V9" s="60"/>
      <c r="W9" s="60">
        <v>30521000</v>
      </c>
      <c r="X9" s="60"/>
      <c r="Y9" s="60">
        <v>30521000</v>
      </c>
      <c r="Z9" s="140"/>
      <c r="AA9" s="155"/>
    </row>
    <row r="10" spans="1:27" ht="13.5">
      <c r="A10" s="291" t="s">
        <v>208</v>
      </c>
      <c r="B10" s="142"/>
      <c r="C10" s="62">
        <v>212011000</v>
      </c>
      <c r="D10" s="156"/>
      <c r="E10" s="60">
        <v>646562000</v>
      </c>
      <c r="F10" s="60">
        <v>646562000</v>
      </c>
      <c r="G10" s="60">
        <v>55815000</v>
      </c>
      <c r="H10" s="60">
        <v>83835000</v>
      </c>
      <c r="I10" s="60">
        <v>176011000</v>
      </c>
      <c r="J10" s="60">
        <v>315661000</v>
      </c>
      <c r="K10" s="60">
        <v>108144000</v>
      </c>
      <c r="L10" s="60">
        <v>96672000</v>
      </c>
      <c r="M10" s="60">
        <v>101960000</v>
      </c>
      <c r="N10" s="60">
        <v>306776000</v>
      </c>
      <c r="O10" s="60"/>
      <c r="P10" s="60"/>
      <c r="Q10" s="60"/>
      <c r="R10" s="60"/>
      <c r="S10" s="60"/>
      <c r="T10" s="60"/>
      <c r="U10" s="60"/>
      <c r="V10" s="60"/>
      <c r="W10" s="60">
        <v>622437000</v>
      </c>
      <c r="X10" s="60">
        <v>323281000</v>
      </c>
      <c r="Y10" s="60">
        <v>299156000</v>
      </c>
      <c r="Z10" s="140">
        <v>92.54</v>
      </c>
      <c r="AA10" s="155">
        <v>646562000</v>
      </c>
    </row>
    <row r="11" spans="1:27" ht="13.5">
      <c r="A11" s="292" t="s">
        <v>209</v>
      </c>
      <c r="B11" s="142"/>
      <c r="C11" s="293">
        <f aca="true" t="shared" si="1" ref="C11:Y11">SUM(C6:C10)</f>
        <v>3169727000</v>
      </c>
      <c r="D11" s="294">
        <f t="shared" si="1"/>
        <v>0</v>
      </c>
      <c r="E11" s="295">
        <f t="shared" si="1"/>
        <v>2570365000</v>
      </c>
      <c r="F11" s="295">
        <f t="shared" si="1"/>
        <v>2570365000</v>
      </c>
      <c r="G11" s="295">
        <f t="shared" si="1"/>
        <v>62963000</v>
      </c>
      <c r="H11" s="295">
        <f t="shared" si="1"/>
        <v>173706000</v>
      </c>
      <c r="I11" s="295">
        <f t="shared" si="1"/>
        <v>252398000</v>
      </c>
      <c r="J11" s="295">
        <f t="shared" si="1"/>
        <v>489067000</v>
      </c>
      <c r="K11" s="295">
        <f t="shared" si="1"/>
        <v>260712000</v>
      </c>
      <c r="L11" s="295">
        <f t="shared" si="1"/>
        <v>294239000</v>
      </c>
      <c r="M11" s="295">
        <f t="shared" si="1"/>
        <v>329161000</v>
      </c>
      <c r="N11" s="295">
        <f t="shared" si="1"/>
        <v>884112000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1373179000</v>
      </c>
      <c r="X11" s="295">
        <f t="shared" si="1"/>
        <v>1285182500</v>
      </c>
      <c r="Y11" s="295">
        <f t="shared" si="1"/>
        <v>87996500</v>
      </c>
      <c r="Z11" s="296">
        <f>+IF(X11&lt;&gt;0,+(Y11/X11)*100,0)</f>
        <v>6.847004219245127</v>
      </c>
      <c r="AA11" s="297">
        <f>SUM(AA6:AA10)</f>
        <v>2570365000</v>
      </c>
    </row>
    <row r="12" spans="1:27" ht="13.5">
      <c r="A12" s="298" t="s">
        <v>210</v>
      </c>
      <c r="B12" s="136"/>
      <c r="C12" s="62">
        <v>535339000</v>
      </c>
      <c r="D12" s="156"/>
      <c r="E12" s="60">
        <v>381451000</v>
      </c>
      <c r="F12" s="60">
        <v>381451000</v>
      </c>
      <c r="G12" s="60">
        <v>47000</v>
      </c>
      <c r="H12" s="60"/>
      <c r="I12" s="60">
        <v>4807000</v>
      </c>
      <c r="J12" s="60">
        <v>4854000</v>
      </c>
      <c r="K12" s="60">
        <v>6256000</v>
      </c>
      <c r="L12" s="60">
        <v>7408000</v>
      </c>
      <c r="M12" s="60">
        <v>11412000</v>
      </c>
      <c r="N12" s="60">
        <v>25076000</v>
      </c>
      <c r="O12" s="60"/>
      <c r="P12" s="60"/>
      <c r="Q12" s="60"/>
      <c r="R12" s="60"/>
      <c r="S12" s="60"/>
      <c r="T12" s="60"/>
      <c r="U12" s="60"/>
      <c r="V12" s="60"/>
      <c r="W12" s="60">
        <v>29930000</v>
      </c>
      <c r="X12" s="60">
        <v>190725500</v>
      </c>
      <c r="Y12" s="60">
        <v>-160795500</v>
      </c>
      <c r="Z12" s="140">
        <v>-84.31</v>
      </c>
      <c r="AA12" s="155">
        <v>381451000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521117000</v>
      </c>
      <c r="D15" s="156"/>
      <c r="E15" s="60">
        <v>147000000</v>
      </c>
      <c r="F15" s="60">
        <v>147000000</v>
      </c>
      <c r="G15" s="60">
        <v>2184000</v>
      </c>
      <c r="H15" s="60">
        <v>8034000</v>
      </c>
      <c r="I15" s="60">
        <v>14408000</v>
      </c>
      <c r="J15" s="60">
        <v>24626000</v>
      </c>
      <c r="K15" s="60">
        <v>11364000</v>
      </c>
      <c r="L15" s="60">
        <v>10164000</v>
      </c>
      <c r="M15" s="60">
        <v>10080000</v>
      </c>
      <c r="N15" s="60">
        <v>31608000</v>
      </c>
      <c r="O15" s="60"/>
      <c r="P15" s="60"/>
      <c r="Q15" s="60"/>
      <c r="R15" s="60"/>
      <c r="S15" s="60"/>
      <c r="T15" s="60"/>
      <c r="U15" s="60"/>
      <c r="V15" s="60"/>
      <c r="W15" s="60">
        <v>56234000</v>
      </c>
      <c r="X15" s="60">
        <v>73500000</v>
      </c>
      <c r="Y15" s="60">
        <v>-17266000</v>
      </c>
      <c r="Z15" s="140">
        <v>-23.49</v>
      </c>
      <c r="AA15" s="155">
        <v>147000000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>
        <v>55000</v>
      </c>
      <c r="H18" s="82"/>
      <c r="I18" s="82">
        <v>2293000</v>
      </c>
      <c r="J18" s="82">
        <v>2348000</v>
      </c>
      <c r="K18" s="82"/>
      <c r="L18" s="82">
        <v>10000</v>
      </c>
      <c r="M18" s="82"/>
      <c r="N18" s="82">
        <v>10000</v>
      </c>
      <c r="O18" s="82"/>
      <c r="P18" s="82"/>
      <c r="Q18" s="82"/>
      <c r="R18" s="82"/>
      <c r="S18" s="82"/>
      <c r="T18" s="82"/>
      <c r="U18" s="82"/>
      <c r="V18" s="82"/>
      <c r="W18" s="82">
        <v>2358000</v>
      </c>
      <c r="X18" s="82"/>
      <c r="Y18" s="82">
        <v>2358000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4496257000</v>
      </c>
      <c r="F20" s="100">
        <f t="shared" si="2"/>
        <v>4496257000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2248128500</v>
      </c>
      <c r="Y20" s="100">
        <f t="shared" si="2"/>
        <v>-2248128500</v>
      </c>
      <c r="Z20" s="137">
        <f>+IF(X20&lt;&gt;0,+(Y20/X20)*100,0)</f>
        <v>-100</v>
      </c>
      <c r="AA20" s="153">
        <f>SUM(AA26:AA33)</f>
        <v>4496257000</v>
      </c>
    </row>
    <row r="21" spans="1:27" ht="13.5">
      <c r="A21" s="291" t="s">
        <v>204</v>
      </c>
      <c r="B21" s="142"/>
      <c r="C21" s="62"/>
      <c r="D21" s="156"/>
      <c r="E21" s="60">
        <v>680677000</v>
      </c>
      <c r="F21" s="60">
        <v>680677000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340338500</v>
      </c>
      <c r="Y21" s="60">
        <v>-340338500</v>
      </c>
      <c r="Z21" s="140">
        <v>-100</v>
      </c>
      <c r="AA21" s="155">
        <v>680677000</v>
      </c>
    </row>
    <row r="22" spans="1:27" ht="13.5">
      <c r="A22" s="291" t="s">
        <v>205</v>
      </c>
      <c r="B22" s="142"/>
      <c r="C22" s="62"/>
      <c r="D22" s="156"/>
      <c r="E22" s="60">
        <v>1394907000</v>
      </c>
      <c r="F22" s="60">
        <v>1394907000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697453500</v>
      </c>
      <c r="Y22" s="60">
        <v>-697453500</v>
      </c>
      <c r="Z22" s="140">
        <v>-100</v>
      </c>
      <c r="AA22" s="155">
        <v>1394907000</v>
      </c>
    </row>
    <row r="23" spans="1:27" ht="13.5">
      <c r="A23" s="291" t="s">
        <v>206</v>
      </c>
      <c r="B23" s="142"/>
      <c r="C23" s="62"/>
      <c r="D23" s="156"/>
      <c r="E23" s="60">
        <v>440816000</v>
      </c>
      <c r="F23" s="60">
        <v>440816000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220408000</v>
      </c>
      <c r="Y23" s="60">
        <v>-220408000</v>
      </c>
      <c r="Z23" s="140">
        <v>-100</v>
      </c>
      <c r="AA23" s="155">
        <v>440816000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1366405000</v>
      </c>
      <c r="F25" s="60">
        <v>1366405000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683202500</v>
      </c>
      <c r="Y25" s="60">
        <v>-683202500</v>
      </c>
      <c r="Z25" s="140">
        <v>-100</v>
      </c>
      <c r="AA25" s="155">
        <v>1366405000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3882805000</v>
      </c>
      <c r="F26" s="295">
        <f t="shared" si="3"/>
        <v>3882805000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1941402500</v>
      </c>
      <c r="Y26" s="295">
        <f t="shared" si="3"/>
        <v>-1941402500</v>
      </c>
      <c r="Z26" s="296">
        <f>+IF(X26&lt;&gt;0,+(Y26/X26)*100,0)</f>
        <v>-100</v>
      </c>
      <c r="AA26" s="297">
        <f>SUM(AA21:AA25)</f>
        <v>3882805000</v>
      </c>
    </row>
    <row r="27" spans="1:27" ht="13.5">
      <c r="A27" s="298" t="s">
        <v>210</v>
      </c>
      <c r="B27" s="147"/>
      <c r="C27" s="62"/>
      <c r="D27" s="156"/>
      <c r="E27" s="60">
        <v>455277000</v>
      </c>
      <c r="F27" s="60">
        <v>455277000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227638500</v>
      </c>
      <c r="Y27" s="60">
        <v>-227638500</v>
      </c>
      <c r="Z27" s="140">
        <v>-100</v>
      </c>
      <c r="AA27" s="155">
        <v>455277000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158175000</v>
      </c>
      <c r="F30" s="60">
        <v>158175000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79087500</v>
      </c>
      <c r="Y30" s="60">
        <v>-79087500</v>
      </c>
      <c r="Z30" s="140">
        <v>-100</v>
      </c>
      <c r="AA30" s="155">
        <v>158175000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400248000</v>
      </c>
      <c r="D36" s="156">
        <f t="shared" si="4"/>
        <v>0</v>
      </c>
      <c r="E36" s="60">
        <f t="shared" si="4"/>
        <v>1692862000</v>
      </c>
      <c r="F36" s="60">
        <f t="shared" si="4"/>
        <v>1692862000</v>
      </c>
      <c r="G36" s="60">
        <f t="shared" si="4"/>
        <v>0</v>
      </c>
      <c r="H36" s="60">
        <f t="shared" si="4"/>
        <v>3111000</v>
      </c>
      <c r="I36" s="60">
        <f t="shared" si="4"/>
        <v>0</v>
      </c>
      <c r="J36" s="60">
        <f t="shared" si="4"/>
        <v>3111000</v>
      </c>
      <c r="K36" s="60">
        <f t="shared" si="4"/>
        <v>18223000</v>
      </c>
      <c r="L36" s="60">
        <f t="shared" si="4"/>
        <v>7231000</v>
      </c>
      <c r="M36" s="60">
        <f t="shared" si="4"/>
        <v>9660000</v>
      </c>
      <c r="N36" s="60">
        <f t="shared" si="4"/>
        <v>35114000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38225000</v>
      </c>
      <c r="X36" s="60">
        <f t="shared" si="4"/>
        <v>846431000</v>
      </c>
      <c r="Y36" s="60">
        <f t="shared" si="4"/>
        <v>-808206000</v>
      </c>
      <c r="Z36" s="140">
        <f aca="true" t="shared" si="5" ref="Z36:Z49">+IF(X36&lt;&gt;0,+(Y36/X36)*100,0)</f>
        <v>-95.483979202085</v>
      </c>
      <c r="AA36" s="155">
        <f>AA6+AA21</f>
        <v>1692862000</v>
      </c>
    </row>
    <row r="37" spans="1:27" ht="13.5">
      <c r="A37" s="291" t="s">
        <v>205</v>
      </c>
      <c r="B37" s="142"/>
      <c r="C37" s="62">
        <f t="shared" si="4"/>
        <v>1494991000</v>
      </c>
      <c r="D37" s="156">
        <f t="shared" si="4"/>
        <v>0</v>
      </c>
      <c r="E37" s="60">
        <f t="shared" si="4"/>
        <v>1727058000</v>
      </c>
      <c r="F37" s="60">
        <f t="shared" si="4"/>
        <v>1727058000</v>
      </c>
      <c r="G37" s="60">
        <f t="shared" si="4"/>
        <v>7148000</v>
      </c>
      <c r="H37" s="60">
        <f t="shared" si="4"/>
        <v>74658000</v>
      </c>
      <c r="I37" s="60">
        <f t="shared" si="4"/>
        <v>8314000</v>
      </c>
      <c r="J37" s="60">
        <f t="shared" si="4"/>
        <v>90120000</v>
      </c>
      <c r="K37" s="60">
        <f t="shared" si="4"/>
        <v>96522000</v>
      </c>
      <c r="L37" s="60">
        <f t="shared" si="4"/>
        <v>127330000</v>
      </c>
      <c r="M37" s="60">
        <f t="shared" si="4"/>
        <v>122762000</v>
      </c>
      <c r="N37" s="60">
        <f t="shared" si="4"/>
        <v>346614000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436734000</v>
      </c>
      <c r="X37" s="60">
        <f t="shared" si="4"/>
        <v>863529000</v>
      </c>
      <c r="Y37" s="60">
        <f t="shared" si="4"/>
        <v>-426795000</v>
      </c>
      <c r="Z37" s="140">
        <f t="shared" si="5"/>
        <v>-49.42451266836435</v>
      </c>
      <c r="AA37" s="155">
        <f>AA7+AA22</f>
        <v>1727058000</v>
      </c>
    </row>
    <row r="38" spans="1:27" ht="13.5">
      <c r="A38" s="291" t="s">
        <v>206</v>
      </c>
      <c r="B38" s="142"/>
      <c r="C38" s="62">
        <f t="shared" si="4"/>
        <v>539514000</v>
      </c>
      <c r="D38" s="156">
        <f t="shared" si="4"/>
        <v>0</v>
      </c>
      <c r="E38" s="60">
        <f t="shared" si="4"/>
        <v>1020283000</v>
      </c>
      <c r="F38" s="60">
        <f t="shared" si="4"/>
        <v>1020283000</v>
      </c>
      <c r="G38" s="60">
        <f t="shared" si="4"/>
        <v>0</v>
      </c>
      <c r="H38" s="60">
        <f t="shared" si="4"/>
        <v>12102000</v>
      </c>
      <c r="I38" s="60">
        <f t="shared" si="4"/>
        <v>38971000</v>
      </c>
      <c r="J38" s="60">
        <f t="shared" si="4"/>
        <v>51073000</v>
      </c>
      <c r="K38" s="60">
        <f t="shared" si="4"/>
        <v>37823000</v>
      </c>
      <c r="L38" s="60">
        <f t="shared" si="4"/>
        <v>63006000</v>
      </c>
      <c r="M38" s="60">
        <f t="shared" si="4"/>
        <v>93360000</v>
      </c>
      <c r="N38" s="60">
        <f t="shared" si="4"/>
        <v>194189000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245262000</v>
      </c>
      <c r="X38" s="60">
        <f t="shared" si="4"/>
        <v>510141500</v>
      </c>
      <c r="Y38" s="60">
        <f t="shared" si="4"/>
        <v>-264879500</v>
      </c>
      <c r="Z38" s="140">
        <f t="shared" si="5"/>
        <v>-51.922750844618605</v>
      </c>
      <c r="AA38" s="155">
        <f>AA8+AA23</f>
        <v>1020283000</v>
      </c>
    </row>
    <row r="39" spans="1:27" ht="13.5">
      <c r="A39" s="291" t="s">
        <v>207</v>
      </c>
      <c r="B39" s="142"/>
      <c r="C39" s="62">
        <f t="shared" si="4"/>
        <v>522963000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29102000</v>
      </c>
      <c r="J39" s="60">
        <f t="shared" si="4"/>
        <v>29102000</v>
      </c>
      <c r="K39" s="60">
        <f t="shared" si="4"/>
        <v>0</v>
      </c>
      <c r="L39" s="60">
        <f t="shared" si="4"/>
        <v>0</v>
      </c>
      <c r="M39" s="60">
        <f t="shared" si="4"/>
        <v>1419000</v>
      </c>
      <c r="N39" s="60">
        <f t="shared" si="4"/>
        <v>1419000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30521000</v>
      </c>
      <c r="X39" s="60">
        <f t="shared" si="4"/>
        <v>0</v>
      </c>
      <c r="Y39" s="60">
        <f t="shared" si="4"/>
        <v>30521000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212011000</v>
      </c>
      <c r="D40" s="156">
        <f t="shared" si="4"/>
        <v>0</v>
      </c>
      <c r="E40" s="60">
        <f t="shared" si="4"/>
        <v>2012967000</v>
      </c>
      <c r="F40" s="60">
        <f t="shared" si="4"/>
        <v>2012967000</v>
      </c>
      <c r="G40" s="60">
        <f t="shared" si="4"/>
        <v>55815000</v>
      </c>
      <c r="H40" s="60">
        <f t="shared" si="4"/>
        <v>83835000</v>
      </c>
      <c r="I40" s="60">
        <f t="shared" si="4"/>
        <v>176011000</v>
      </c>
      <c r="J40" s="60">
        <f t="shared" si="4"/>
        <v>315661000</v>
      </c>
      <c r="K40" s="60">
        <f t="shared" si="4"/>
        <v>108144000</v>
      </c>
      <c r="L40" s="60">
        <f t="shared" si="4"/>
        <v>96672000</v>
      </c>
      <c r="M40" s="60">
        <f t="shared" si="4"/>
        <v>101960000</v>
      </c>
      <c r="N40" s="60">
        <f t="shared" si="4"/>
        <v>306776000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622437000</v>
      </c>
      <c r="X40" s="60">
        <f t="shared" si="4"/>
        <v>1006483500</v>
      </c>
      <c r="Y40" s="60">
        <f t="shared" si="4"/>
        <v>-384046500</v>
      </c>
      <c r="Z40" s="140">
        <f t="shared" si="5"/>
        <v>-38.15725742150766</v>
      </c>
      <c r="AA40" s="155">
        <f>AA10+AA25</f>
        <v>2012967000</v>
      </c>
    </row>
    <row r="41" spans="1:27" ht="13.5">
      <c r="A41" s="292" t="s">
        <v>209</v>
      </c>
      <c r="B41" s="142"/>
      <c r="C41" s="293">
        <f aca="true" t="shared" si="6" ref="C41:Y41">SUM(C36:C40)</f>
        <v>3169727000</v>
      </c>
      <c r="D41" s="294">
        <f t="shared" si="6"/>
        <v>0</v>
      </c>
      <c r="E41" s="295">
        <f t="shared" si="6"/>
        <v>6453170000</v>
      </c>
      <c r="F41" s="295">
        <f t="shared" si="6"/>
        <v>6453170000</v>
      </c>
      <c r="G41" s="295">
        <f t="shared" si="6"/>
        <v>62963000</v>
      </c>
      <c r="H41" s="295">
        <f t="shared" si="6"/>
        <v>173706000</v>
      </c>
      <c r="I41" s="295">
        <f t="shared" si="6"/>
        <v>252398000</v>
      </c>
      <c r="J41" s="295">
        <f t="shared" si="6"/>
        <v>489067000</v>
      </c>
      <c r="K41" s="295">
        <f t="shared" si="6"/>
        <v>260712000</v>
      </c>
      <c r="L41" s="295">
        <f t="shared" si="6"/>
        <v>294239000</v>
      </c>
      <c r="M41" s="295">
        <f t="shared" si="6"/>
        <v>329161000</v>
      </c>
      <c r="N41" s="295">
        <f t="shared" si="6"/>
        <v>884112000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1373179000</v>
      </c>
      <c r="X41" s="295">
        <f t="shared" si="6"/>
        <v>3226585000</v>
      </c>
      <c r="Y41" s="295">
        <f t="shared" si="6"/>
        <v>-1853406000</v>
      </c>
      <c r="Z41" s="296">
        <f t="shared" si="5"/>
        <v>-57.441722440289034</v>
      </c>
      <c r="AA41" s="297">
        <f>SUM(AA36:AA40)</f>
        <v>6453170000</v>
      </c>
    </row>
    <row r="42" spans="1:27" ht="13.5">
      <c r="A42" s="298" t="s">
        <v>210</v>
      </c>
      <c r="B42" s="136"/>
      <c r="C42" s="95">
        <f aca="true" t="shared" si="7" ref="C42:Y48">C12+C27</f>
        <v>535339000</v>
      </c>
      <c r="D42" s="129">
        <f t="shared" si="7"/>
        <v>0</v>
      </c>
      <c r="E42" s="54">
        <f t="shared" si="7"/>
        <v>836728000</v>
      </c>
      <c r="F42" s="54">
        <f t="shared" si="7"/>
        <v>836728000</v>
      </c>
      <c r="G42" s="54">
        <f t="shared" si="7"/>
        <v>47000</v>
      </c>
      <c r="H42" s="54">
        <f t="shared" si="7"/>
        <v>0</v>
      </c>
      <c r="I42" s="54">
        <f t="shared" si="7"/>
        <v>4807000</v>
      </c>
      <c r="J42" s="54">
        <f t="shared" si="7"/>
        <v>4854000</v>
      </c>
      <c r="K42" s="54">
        <f t="shared" si="7"/>
        <v>6256000</v>
      </c>
      <c r="L42" s="54">
        <f t="shared" si="7"/>
        <v>7408000</v>
      </c>
      <c r="M42" s="54">
        <f t="shared" si="7"/>
        <v>11412000</v>
      </c>
      <c r="N42" s="54">
        <f t="shared" si="7"/>
        <v>25076000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29930000</v>
      </c>
      <c r="X42" s="54">
        <f t="shared" si="7"/>
        <v>418364000</v>
      </c>
      <c r="Y42" s="54">
        <f t="shared" si="7"/>
        <v>-388434000</v>
      </c>
      <c r="Z42" s="184">
        <f t="shared" si="5"/>
        <v>-92.84594276754214</v>
      </c>
      <c r="AA42" s="130">
        <f aca="true" t="shared" si="8" ref="AA42:AA48">AA12+AA27</f>
        <v>836728000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521117000</v>
      </c>
      <c r="D45" s="129">
        <f t="shared" si="7"/>
        <v>0</v>
      </c>
      <c r="E45" s="54">
        <f t="shared" si="7"/>
        <v>305175000</v>
      </c>
      <c r="F45" s="54">
        <f t="shared" si="7"/>
        <v>305175000</v>
      </c>
      <c r="G45" s="54">
        <f t="shared" si="7"/>
        <v>2184000</v>
      </c>
      <c r="H45" s="54">
        <f t="shared" si="7"/>
        <v>8034000</v>
      </c>
      <c r="I45" s="54">
        <f t="shared" si="7"/>
        <v>14408000</v>
      </c>
      <c r="J45" s="54">
        <f t="shared" si="7"/>
        <v>24626000</v>
      </c>
      <c r="K45" s="54">
        <f t="shared" si="7"/>
        <v>11364000</v>
      </c>
      <c r="L45" s="54">
        <f t="shared" si="7"/>
        <v>10164000</v>
      </c>
      <c r="M45" s="54">
        <f t="shared" si="7"/>
        <v>10080000</v>
      </c>
      <c r="N45" s="54">
        <f t="shared" si="7"/>
        <v>31608000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56234000</v>
      </c>
      <c r="X45" s="54">
        <f t="shared" si="7"/>
        <v>152587500</v>
      </c>
      <c r="Y45" s="54">
        <f t="shared" si="7"/>
        <v>-96353500</v>
      </c>
      <c r="Z45" s="184">
        <f t="shared" si="5"/>
        <v>-63.14639141476203</v>
      </c>
      <c r="AA45" s="130">
        <f t="shared" si="8"/>
        <v>305175000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55000</v>
      </c>
      <c r="H48" s="54">
        <f t="shared" si="7"/>
        <v>0</v>
      </c>
      <c r="I48" s="54">
        <f t="shared" si="7"/>
        <v>2293000</v>
      </c>
      <c r="J48" s="54">
        <f t="shared" si="7"/>
        <v>2348000</v>
      </c>
      <c r="K48" s="54">
        <f t="shared" si="7"/>
        <v>0</v>
      </c>
      <c r="L48" s="54">
        <f t="shared" si="7"/>
        <v>10000</v>
      </c>
      <c r="M48" s="54">
        <f t="shared" si="7"/>
        <v>0</v>
      </c>
      <c r="N48" s="54">
        <f t="shared" si="7"/>
        <v>10000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2358000</v>
      </c>
      <c r="X48" s="54">
        <f t="shared" si="7"/>
        <v>0</v>
      </c>
      <c r="Y48" s="54">
        <f t="shared" si="7"/>
        <v>2358000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4226183000</v>
      </c>
      <c r="D49" s="218">
        <f t="shared" si="9"/>
        <v>0</v>
      </c>
      <c r="E49" s="220">
        <f t="shared" si="9"/>
        <v>7595073000</v>
      </c>
      <c r="F49" s="220">
        <f t="shared" si="9"/>
        <v>7595073000</v>
      </c>
      <c r="G49" s="220">
        <f t="shared" si="9"/>
        <v>65249000</v>
      </c>
      <c r="H49" s="220">
        <f t="shared" si="9"/>
        <v>181740000</v>
      </c>
      <c r="I49" s="220">
        <f t="shared" si="9"/>
        <v>273906000</v>
      </c>
      <c r="J49" s="220">
        <f t="shared" si="9"/>
        <v>520895000</v>
      </c>
      <c r="K49" s="220">
        <f t="shared" si="9"/>
        <v>278332000</v>
      </c>
      <c r="L49" s="220">
        <f t="shared" si="9"/>
        <v>311821000</v>
      </c>
      <c r="M49" s="220">
        <f t="shared" si="9"/>
        <v>350653000</v>
      </c>
      <c r="N49" s="220">
        <f t="shared" si="9"/>
        <v>940806000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1461701000</v>
      </c>
      <c r="X49" s="220">
        <f t="shared" si="9"/>
        <v>3797536500</v>
      </c>
      <c r="Y49" s="220">
        <f t="shared" si="9"/>
        <v>-2335835500</v>
      </c>
      <c r="Z49" s="221">
        <f t="shared" si="5"/>
        <v>-61.50923105018214</v>
      </c>
      <c r="AA49" s="222">
        <f>SUM(AA41:AA48)</f>
        <v>7595073000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3034104000</v>
      </c>
      <c r="F51" s="54">
        <f t="shared" si="10"/>
        <v>3034104000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1517052000</v>
      </c>
      <c r="Y51" s="54">
        <f t="shared" si="10"/>
        <v>-1517052000</v>
      </c>
      <c r="Z51" s="184">
        <f>+IF(X51&lt;&gt;0,+(Y51/X51)*100,0)</f>
        <v>-100</v>
      </c>
      <c r="AA51" s="130">
        <f>SUM(AA57:AA61)</f>
        <v>3034104000</v>
      </c>
    </row>
    <row r="52" spans="1:27" ht="13.5">
      <c r="A52" s="310" t="s">
        <v>204</v>
      </c>
      <c r="B52" s="142"/>
      <c r="C52" s="62"/>
      <c r="D52" s="156"/>
      <c r="E52" s="60">
        <v>654551000</v>
      </c>
      <c r="F52" s="60">
        <v>654551000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327275500</v>
      </c>
      <c r="Y52" s="60">
        <v>-327275500</v>
      </c>
      <c r="Z52" s="140">
        <v>-100</v>
      </c>
      <c r="AA52" s="155">
        <v>654551000</v>
      </c>
    </row>
    <row r="53" spans="1:27" ht="13.5">
      <c r="A53" s="310" t="s">
        <v>205</v>
      </c>
      <c r="B53" s="142"/>
      <c r="C53" s="62"/>
      <c r="D53" s="156"/>
      <c r="E53" s="60">
        <v>468910000</v>
      </c>
      <c r="F53" s="60">
        <v>468910000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234455000</v>
      </c>
      <c r="Y53" s="60">
        <v>-234455000</v>
      </c>
      <c r="Z53" s="140">
        <v>-100</v>
      </c>
      <c r="AA53" s="155">
        <v>468910000</v>
      </c>
    </row>
    <row r="54" spans="1:27" ht="13.5">
      <c r="A54" s="310" t="s">
        <v>206</v>
      </c>
      <c r="B54" s="142"/>
      <c r="C54" s="62"/>
      <c r="D54" s="156"/>
      <c r="E54" s="60">
        <v>376100000</v>
      </c>
      <c r="F54" s="60">
        <v>376100000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188050000</v>
      </c>
      <c r="Y54" s="60">
        <v>-188050000</v>
      </c>
      <c r="Z54" s="140">
        <v>-100</v>
      </c>
      <c r="AA54" s="155">
        <v>376100000</v>
      </c>
    </row>
    <row r="55" spans="1:27" ht="13.5">
      <c r="A55" s="310" t="s">
        <v>207</v>
      </c>
      <c r="B55" s="142"/>
      <c r="C55" s="62"/>
      <c r="D55" s="156"/>
      <c r="E55" s="60">
        <v>354677000</v>
      </c>
      <c r="F55" s="60">
        <v>354677000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177338500</v>
      </c>
      <c r="Y55" s="60">
        <v>-177338500</v>
      </c>
      <c r="Z55" s="140">
        <v>-100</v>
      </c>
      <c r="AA55" s="155">
        <v>354677000</v>
      </c>
    </row>
    <row r="56" spans="1:27" ht="13.5">
      <c r="A56" s="310" t="s">
        <v>208</v>
      </c>
      <c r="B56" s="142"/>
      <c r="C56" s="62"/>
      <c r="D56" s="156"/>
      <c r="E56" s="60">
        <v>18797000</v>
      </c>
      <c r="F56" s="60">
        <v>18797000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9398500</v>
      </c>
      <c r="Y56" s="60">
        <v>-9398500</v>
      </c>
      <c r="Z56" s="140">
        <v>-100</v>
      </c>
      <c r="AA56" s="155">
        <v>18797000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1873035000</v>
      </c>
      <c r="F57" s="295">
        <f t="shared" si="11"/>
        <v>1873035000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936517500</v>
      </c>
      <c r="Y57" s="295">
        <f t="shared" si="11"/>
        <v>-936517500</v>
      </c>
      <c r="Z57" s="296">
        <f>+IF(X57&lt;&gt;0,+(Y57/X57)*100,0)</f>
        <v>-100</v>
      </c>
      <c r="AA57" s="297">
        <f>SUM(AA52:AA56)</f>
        <v>1873035000</v>
      </c>
    </row>
    <row r="58" spans="1:27" ht="13.5">
      <c r="A58" s="311" t="s">
        <v>210</v>
      </c>
      <c r="B58" s="136"/>
      <c r="C58" s="62"/>
      <c r="D58" s="156"/>
      <c r="E58" s="60">
        <v>137255000</v>
      </c>
      <c r="F58" s="60">
        <v>137255000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68627500</v>
      </c>
      <c r="Y58" s="60">
        <v>-68627500</v>
      </c>
      <c r="Z58" s="140">
        <v>-100</v>
      </c>
      <c r="AA58" s="155">
        <v>137255000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1023814000</v>
      </c>
      <c r="F61" s="60">
        <v>1023814000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511907000</v>
      </c>
      <c r="Y61" s="60">
        <v>-511907000</v>
      </c>
      <c r="Z61" s="140">
        <v>-100</v>
      </c>
      <c r="AA61" s="155">
        <v>1023814000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815880000</v>
      </c>
      <c r="F65" s="60"/>
      <c r="G65" s="60">
        <v>39459057</v>
      </c>
      <c r="H65" s="60">
        <v>61574358</v>
      </c>
      <c r="I65" s="60">
        <v>124939630</v>
      </c>
      <c r="J65" s="60">
        <v>225973045</v>
      </c>
      <c r="K65" s="60">
        <v>148066727</v>
      </c>
      <c r="L65" s="60">
        <v>185546915</v>
      </c>
      <c r="M65" s="60">
        <v>198148844</v>
      </c>
      <c r="N65" s="60">
        <v>531762486</v>
      </c>
      <c r="O65" s="60"/>
      <c r="P65" s="60"/>
      <c r="Q65" s="60"/>
      <c r="R65" s="60"/>
      <c r="S65" s="60"/>
      <c r="T65" s="60"/>
      <c r="U65" s="60"/>
      <c r="V65" s="60"/>
      <c r="W65" s="60">
        <v>757735531</v>
      </c>
      <c r="X65" s="60"/>
      <c r="Y65" s="60">
        <v>757735531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42481000</v>
      </c>
      <c r="F66" s="275"/>
      <c r="G66" s="275">
        <v>21622915</v>
      </c>
      <c r="H66" s="275">
        <v>17766334</v>
      </c>
      <c r="I66" s="275">
        <v>28312405</v>
      </c>
      <c r="J66" s="275">
        <v>67701654</v>
      </c>
      <c r="K66" s="275">
        <v>41399818</v>
      </c>
      <c r="L66" s="275">
        <v>59474979</v>
      </c>
      <c r="M66" s="275">
        <v>47376597</v>
      </c>
      <c r="N66" s="275">
        <v>148251394</v>
      </c>
      <c r="O66" s="275"/>
      <c r="P66" s="275"/>
      <c r="Q66" s="275"/>
      <c r="R66" s="275"/>
      <c r="S66" s="275"/>
      <c r="T66" s="275"/>
      <c r="U66" s="275"/>
      <c r="V66" s="275"/>
      <c r="W66" s="275">
        <v>215953048</v>
      </c>
      <c r="X66" s="275"/>
      <c r="Y66" s="275">
        <v>215953048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874793000</v>
      </c>
      <c r="F67" s="60"/>
      <c r="G67" s="60">
        <v>27140989</v>
      </c>
      <c r="H67" s="60">
        <v>51860648</v>
      </c>
      <c r="I67" s="60">
        <v>54217755</v>
      </c>
      <c r="J67" s="60">
        <v>133219392</v>
      </c>
      <c r="K67" s="60">
        <v>103791036</v>
      </c>
      <c r="L67" s="60">
        <v>102352567</v>
      </c>
      <c r="M67" s="60">
        <v>109862883</v>
      </c>
      <c r="N67" s="60">
        <v>316006486</v>
      </c>
      <c r="O67" s="60"/>
      <c r="P67" s="60"/>
      <c r="Q67" s="60"/>
      <c r="R67" s="60"/>
      <c r="S67" s="60"/>
      <c r="T67" s="60"/>
      <c r="U67" s="60"/>
      <c r="V67" s="60"/>
      <c r="W67" s="60">
        <v>449225878</v>
      </c>
      <c r="X67" s="60"/>
      <c r="Y67" s="60">
        <v>449225878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1300950000</v>
      </c>
      <c r="F68" s="60"/>
      <c r="G68" s="60">
        <v>11829641</v>
      </c>
      <c r="H68" s="60">
        <v>36856414</v>
      </c>
      <c r="I68" s="60">
        <v>47560412</v>
      </c>
      <c r="J68" s="60">
        <v>96246467</v>
      </c>
      <c r="K68" s="60">
        <v>50266841</v>
      </c>
      <c r="L68" s="60">
        <v>51484436</v>
      </c>
      <c r="M68" s="60">
        <v>50436796</v>
      </c>
      <c r="N68" s="60">
        <v>152188073</v>
      </c>
      <c r="O68" s="60"/>
      <c r="P68" s="60"/>
      <c r="Q68" s="60"/>
      <c r="R68" s="60"/>
      <c r="S68" s="60"/>
      <c r="T68" s="60"/>
      <c r="U68" s="60"/>
      <c r="V68" s="60"/>
      <c r="W68" s="60">
        <v>248434540</v>
      </c>
      <c r="X68" s="60"/>
      <c r="Y68" s="60">
        <v>248434540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3034104000</v>
      </c>
      <c r="F69" s="220">
        <f t="shared" si="12"/>
        <v>0</v>
      </c>
      <c r="G69" s="220">
        <f t="shared" si="12"/>
        <v>100052602</v>
      </c>
      <c r="H69" s="220">
        <f t="shared" si="12"/>
        <v>168057754</v>
      </c>
      <c r="I69" s="220">
        <f t="shared" si="12"/>
        <v>255030202</v>
      </c>
      <c r="J69" s="220">
        <f t="shared" si="12"/>
        <v>523140558</v>
      </c>
      <c r="K69" s="220">
        <f t="shared" si="12"/>
        <v>343524422</v>
      </c>
      <c r="L69" s="220">
        <f t="shared" si="12"/>
        <v>398858897</v>
      </c>
      <c r="M69" s="220">
        <f t="shared" si="12"/>
        <v>405825120</v>
      </c>
      <c r="N69" s="220">
        <f t="shared" si="12"/>
        <v>1148208439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1671348997</v>
      </c>
      <c r="X69" s="220">
        <f t="shared" si="12"/>
        <v>0</v>
      </c>
      <c r="Y69" s="220">
        <f t="shared" si="12"/>
        <v>1671348997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3169727000</v>
      </c>
      <c r="D5" s="357">
        <f t="shared" si="0"/>
        <v>0</v>
      </c>
      <c r="E5" s="356">
        <f t="shared" si="0"/>
        <v>2570365000</v>
      </c>
      <c r="F5" s="358">
        <f t="shared" si="0"/>
        <v>2570365000</v>
      </c>
      <c r="G5" s="358">
        <f t="shared" si="0"/>
        <v>62963000</v>
      </c>
      <c r="H5" s="356">
        <f t="shared" si="0"/>
        <v>173706000</v>
      </c>
      <c r="I5" s="356">
        <f t="shared" si="0"/>
        <v>252398000</v>
      </c>
      <c r="J5" s="358">
        <f t="shared" si="0"/>
        <v>489067000</v>
      </c>
      <c r="K5" s="358">
        <f t="shared" si="0"/>
        <v>260712000</v>
      </c>
      <c r="L5" s="356">
        <f t="shared" si="0"/>
        <v>294239000</v>
      </c>
      <c r="M5" s="356">
        <f t="shared" si="0"/>
        <v>329161000</v>
      </c>
      <c r="N5" s="358">
        <f t="shared" si="0"/>
        <v>884112000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1373179000</v>
      </c>
      <c r="X5" s="356">
        <f t="shared" si="0"/>
        <v>1285182500</v>
      </c>
      <c r="Y5" s="358">
        <f t="shared" si="0"/>
        <v>87996500</v>
      </c>
      <c r="Z5" s="359">
        <f>+IF(X5&lt;&gt;0,+(Y5/X5)*100,0)</f>
        <v>6.847004219245127</v>
      </c>
      <c r="AA5" s="360">
        <f>+AA6+AA8+AA11+AA13+AA15</f>
        <v>2570365000</v>
      </c>
    </row>
    <row r="6" spans="1:27" ht="13.5">
      <c r="A6" s="361" t="s">
        <v>204</v>
      </c>
      <c r="B6" s="142"/>
      <c r="C6" s="60">
        <f>+C7</f>
        <v>400248000</v>
      </c>
      <c r="D6" s="340">
        <f aca="true" t="shared" si="1" ref="D6:AA6">+D7</f>
        <v>0</v>
      </c>
      <c r="E6" s="60">
        <f t="shared" si="1"/>
        <v>1012185000</v>
      </c>
      <c r="F6" s="59">
        <f t="shared" si="1"/>
        <v>1012185000</v>
      </c>
      <c r="G6" s="59">
        <f t="shared" si="1"/>
        <v>0</v>
      </c>
      <c r="H6" s="60">
        <f t="shared" si="1"/>
        <v>3111000</v>
      </c>
      <c r="I6" s="60">
        <f t="shared" si="1"/>
        <v>0</v>
      </c>
      <c r="J6" s="59">
        <f t="shared" si="1"/>
        <v>3111000</v>
      </c>
      <c r="K6" s="59">
        <f t="shared" si="1"/>
        <v>18223000</v>
      </c>
      <c r="L6" s="60">
        <f t="shared" si="1"/>
        <v>7231000</v>
      </c>
      <c r="M6" s="60">
        <f t="shared" si="1"/>
        <v>9660000</v>
      </c>
      <c r="N6" s="59">
        <f t="shared" si="1"/>
        <v>35114000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38225000</v>
      </c>
      <c r="X6" s="60">
        <f t="shared" si="1"/>
        <v>506092500</v>
      </c>
      <c r="Y6" s="59">
        <f t="shared" si="1"/>
        <v>-467867500</v>
      </c>
      <c r="Z6" s="61">
        <f>+IF(X6&lt;&gt;0,+(Y6/X6)*100,0)</f>
        <v>-92.44703290406397</v>
      </c>
      <c r="AA6" s="62">
        <f t="shared" si="1"/>
        <v>1012185000</v>
      </c>
    </row>
    <row r="7" spans="1:27" ht="13.5">
      <c r="A7" s="291" t="s">
        <v>228</v>
      </c>
      <c r="B7" s="142"/>
      <c r="C7" s="60">
        <v>400248000</v>
      </c>
      <c r="D7" s="340"/>
      <c r="E7" s="60">
        <v>1012185000</v>
      </c>
      <c r="F7" s="59">
        <v>1012185000</v>
      </c>
      <c r="G7" s="59"/>
      <c r="H7" s="60">
        <v>3111000</v>
      </c>
      <c r="I7" s="60"/>
      <c r="J7" s="59">
        <v>3111000</v>
      </c>
      <c r="K7" s="59">
        <v>18223000</v>
      </c>
      <c r="L7" s="60">
        <v>7231000</v>
      </c>
      <c r="M7" s="60">
        <v>9660000</v>
      </c>
      <c r="N7" s="59">
        <v>35114000</v>
      </c>
      <c r="O7" s="59"/>
      <c r="P7" s="60"/>
      <c r="Q7" s="60"/>
      <c r="R7" s="59"/>
      <c r="S7" s="59"/>
      <c r="T7" s="60"/>
      <c r="U7" s="60"/>
      <c r="V7" s="59"/>
      <c r="W7" s="59">
        <v>38225000</v>
      </c>
      <c r="X7" s="60">
        <v>506092500</v>
      </c>
      <c r="Y7" s="59">
        <v>-467867500</v>
      </c>
      <c r="Z7" s="61">
        <v>-92.45</v>
      </c>
      <c r="AA7" s="62">
        <v>1012185000</v>
      </c>
    </row>
    <row r="8" spans="1:27" ht="13.5">
      <c r="A8" s="361" t="s">
        <v>205</v>
      </c>
      <c r="B8" s="142"/>
      <c r="C8" s="60">
        <f aca="true" t="shared" si="2" ref="C8:Y8">SUM(C9:C10)</f>
        <v>1494991000</v>
      </c>
      <c r="D8" s="340">
        <f t="shared" si="2"/>
        <v>0</v>
      </c>
      <c r="E8" s="60">
        <f t="shared" si="2"/>
        <v>332151000</v>
      </c>
      <c r="F8" s="59">
        <f t="shared" si="2"/>
        <v>332151000</v>
      </c>
      <c r="G8" s="59">
        <f t="shared" si="2"/>
        <v>7148000</v>
      </c>
      <c r="H8" s="60">
        <f t="shared" si="2"/>
        <v>74658000</v>
      </c>
      <c r="I8" s="60">
        <f t="shared" si="2"/>
        <v>8314000</v>
      </c>
      <c r="J8" s="59">
        <f t="shared" si="2"/>
        <v>90120000</v>
      </c>
      <c r="K8" s="59">
        <f t="shared" si="2"/>
        <v>96522000</v>
      </c>
      <c r="L8" s="60">
        <f t="shared" si="2"/>
        <v>127330000</v>
      </c>
      <c r="M8" s="60">
        <f t="shared" si="2"/>
        <v>122762000</v>
      </c>
      <c r="N8" s="59">
        <f t="shared" si="2"/>
        <v>346614000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436734000</v>
      </c>
      <c r="X8" s="60">
        <f t="shared" si="2"/>
        <v>166075500</v>
      </c>
      <c r="Y8" s="59">
        <f t="shared" si="2"/>
        <v>270658500</v>
      </c>
      <c r="Z8" s="61">
        <f>+IF(X8&lt;&gt;0,+(Y8/X8)*100,0)</f>
        <v>162.97316581916056</v>
      </c>
      <c r="AA8" s="62">
        <f>SUM(AA9:AA10)</f>
        <v>332151000</v>
      </c>
    </row>
    <row r="9" spans="1:27" ht="13.5">
      <c r="A9" s="291" t="s">
        <v>229</v>
      </c>
      <c r="B9" s="142"/>
      <c r="C9" s="60">
        <v>1494991000</v>
      </c>
      <c r="D9" s="340"/>
      <c r="E9" s="60">
        <v>332151000</v>
      </c>
      <c r="F9" s="59">
        <v>332151000</v>
      </c>
      <c r="G9" s="59">
        <v>7148000</v>
      </c>
      <c r="H9" s="60">
        <v>74658000</v>
      </c>
      <c r="I9" s="60">
        <v>6883000</v>
      </c>
      <c r="J9" s="59">
        <v>88689000</v>
      </c>
      <c r="K9" s="59">
        <v>94199000</v>
      </c>
      <c r="L9" s="60">
        <v>123918000</v>
      </c>
      <c r="M9" s="60">
        <v>121361000</v>
      </c>
      <c r="N9" s="59">
        <v>339478000</v>
      </c>
      <c r="O9" s="59"/>
      <c r="P9" s="60"/>
      <c r="Q9" s="60"/>
      <c r="R9" s="59"/>
      <c r="S9" s="59"/>
      <c r="T9" s="60"/>
      <c r="U9" s="60"/>
      <c r="V9" s="59"/>
      <c r="W9" s="59">
        <v>428167000</v>
      </c>
      <c r="X9" s="60">
        <v>166075500</v>
      </c>
      <c r="Y9" s="59">
        <v>262091500</v>
      </c>
      <c r="Z9" s="61">
        <v>157.81</v>
      </c>
      <c r="AA9" s="62">
        <v>332151000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>
        <v>1431000</v>
      </c>
      <c r="J10" s="59">
        <v>1431000</v>
      </c>
      <c r="K10" s="59">
        <v>2323000</v>
      </c>
      <c r="L10" s="60">
        <v>3412000</v>
      </c>
      <c r="M10" s="60">
        <v>1401000</v>
      </c>
      <c r="N10" s="59">
        <v>7136000</v>
      </c>
      <c r="O10" s="59"/>
      <c r="P10" s="60"/>
      <c r="Q10" s="60"/>
      <c r="R10" s="59"/>
      <c r="S10" s="59"/>
      <c r="T10" s="60"/>
      <c r="U10" s="60"/>
      <c r="V10" s="59"/>
      <c r="W10" s="59">
        <v>8567000</v>
      </c>
      <c r="X10" s="60"/>
      <c r="Y10" s="59">
        <v>8567000</v>
      </c>
      <c r="Z10" s="61"/>
      <c r="AA10" s="62"/>
    </row>
    <row r="11" spans="1:27" ht="13.5">
      <c r="A11" s="361" t="s">
        <v>206</v>
      </c>
      <c r="B11" s="142"/>
      <c r="C11" s="362">
        <f>+C12</f>
        <v>539514000</v>
      </c>
      <c r="D11" s="363">
        <f aca="true" t="shared" si="3" ref="D11:AA11">+D12</f>
        <v>0</v>
      </c>
      <c r="E11" s="362">
        <f t="shared" si="3"/>
        <v>579467000</v>
      </c>
      <c r="F11" s="364">
        <f t="shared" si="3"/>
        <v>579467000</v>
      </c>
      <c r="G11" s="364">
        <f t="shared" si="3"/>
        <v>0</v>
      </c>
      <c r="H11" s="362">
        <f t="shared" si="3"/>
        <v>12102000</v>
      </c>
      <c r="I11" s="362">
        <f t="shared" si="3"/>
        <v>38971000</v>
      </c>
      <c r="J11" s="364">
        <f t="shared" si="3"/>
        <v>51073000</v>
      </c>
      <c r="K11" s="364">
        <f t="shared" si="3"/>
        <v>37823000</v>
      </c>
      <c r="L11" s="362">
        <f t="shared" si="3"/>
        <v>63006000</v>
      </c>
      <c r="M11" s="362">
        <f t="shared" si="3"/>
        <v>93360000</v>
      </c>
      <c r="N11" s="364">
        <f t="shared" si="3"/>
        <v>194189000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245262000</v>
      </c>
      <c r="X11" s="362">
        <f t="shared" si="3"/>
        <v>289733500</v>
      </c>
      <c r="Y11" s="364">
        <f t="shared" si="3"/>
        <v>-44471500</v>
      </c>
      <c r="Z11" s="365">
        <f>+IF(X11&lt;&gt;0,+(Y11/X11)*100,0)</f>
        <v>-15.349105298489818</v>
      </c>
      <c r="AA11" s="366">
        <f t="shared" si="3"/>
        <v>579467000</v>
      </c>
    </row>
    <row r="12" spans="1:27" ht="13.5">
      <c r="A12" s="291" t="s">
        <v>231</v>
      </c>
      <c r="B12" s="136"/>
      <c r="C12" s="60">
        <v>539514000</v>
      </c>
      <c r="D12" s="340"/>
      <c r="E12" s="60">
        <v>579467000</v>
      </c>
      <c r="F12" s="59">
        <v>579467000</v>
      </c>
      <c r="G12" s="59"/>
      <c r="H12" s="60">
        <v>12102000</v>
      </c>
      <c r="I12" s="60">
        <v>38971000</v>
      </c>
      <c r="J12" s="59">
        <v>51073000</v>
      </c>
      <c r="K12" s="59">
        <v>37823000</v>
      </c>
      <c r="L12" s="60">
        <v>63006000</v>
      </c>
      <c r="M12" s="60">
        <v>93360000</v>
      </c>
      <c r="N12" s="59">
        <v>194189000</v>
      </c>
      <c r="O12" s="59"/>
      <c r="P12" s="60"/>
      <c r="Q12" s="60"/>
      <c r="R12" s="59"/>
      <c r="S12" s="59"/>
      <c r="T12" s="60"/>
      <c r="U12" s="60"/>
      <c r="V12" s="59"/>
      <c r="W12" s="59">
        <v>245262000</v>
      </c>
      <c r="X12" s="60">
        <v>289733500</v>
      </c>
      <c r="Y12" s="59">
        <v>-44471500</v>
      </c>
      <c r="Z12" s="61">
        <v>-15.35</v>
      </c>
      <c r="AA12" s="62">
        <v>579467000</v>
      </c>
    </row>
    <row r="13" spans="1:27" ht="13.5">
      <c r="A13" s="361" t="s">
        <v>207</v>
      </c>
      <c r="B13" s="136"/>
      <c r="C13" s="275">
        <f>+C14</f>
        <v>522963000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29102000</v>
      </c>
      <c r="J13" s="342">
        <f t="shared" si="4"/>
        <v>29102000</v>
      </c>
      <c r="K13" s="342">
        <f t="shared" si="4"/>
        <v>0</v>
      </c>
      <c r="L13" s="275">
        <f t="shared" si="4"/>
        <v>0</v>
      </c>
      <c r="M13" s="275">
        <f t="shared" si="4"/>
        <v>1419000</v>
      </c>
      <c r="N13" s="342">
        <f t="shared" si="4"/>
        <v>1419000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30521000</v>
      </c>
      <c r="X13" s="275">
        <f t="shared" si="4"/>
        <v>0</v>
      </c>
      <c r="Y13" s="342">
        <f t="shared" si="4"/>
        <v>30521000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522963000</v>
      </c>
      <c r="D14" s="340"/>
      <c r="E14" s="60"/>
      <c r="F14" s="59"/>
      <c r="G14" s="59"/>
      <c r="H14" s="60"/>
      <c r="I14" s="60">
        <v>29102000</v>
      </c>
      <c r="J14" s="59">
        <v>29102000</v>
      </c>
      <c r="K14" s="59"/>
      <c r="L14" s="60"/>
      <c r="M14" s="60">
        <v>1419000</v>
      </c>
      <c r="N14" s="59">
        <v>1419000</v>
      </c>
      <c r="O14" s="59"/>
      <c r="P14" s="60"/>
      <c r="Q14" s="60"/>
      <c r="R14" s="59"/>
      <c r="S14" s="59"/>
      <c r="T14" s="60"/>
      <c r="U14" s="60"/>
      <c r="V14" s="59"/>
      <c r="W14" s="59">
        <v>30521000</v>
      </c>
      <c r="X14" s="60"/>
      <c r="Y14" s="59">
        <v>30521000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212011000</v>
      </c>
      <c r="D15" s="340">
        <f t="shared" si="5"/>
        <v>0</v>
      </c>
      <c r="E15" s="60">
        <f t="shared" si="5"/>
        <v>646562000</v>
      </c>
      <c r="F15" s="59">
        <f t="shared" si="5"/>
        <v>646562000</v>
      </c>
      <c r="G15" s="59">
        <f t="shared" si="5"/>
        <v>55815000</v>
      </c>
      <c r="H15" s="60">
        <f t="shared" si="5"/>
        <v>83835000</v>
      </c>
      <c r="I15" s="60">
        <f t="shared" si="5"/>
        <v>176011000</v>
      </c>
      <c r="J15" s="59">
        <f t="shared" si="5"/>
        <v>315661000</v>
      </c>
      <c r="K15" s="59">
        <f t="shared" si="5"/>
        <v>108144000</v>
      </c>
      <c r="L15" s="60">
        <f t="shared" si="5"/>
        <v>96672000</v>
      </c>
      <c r="M15" s="60">
        <f t="shared" si="5"/>
        <v>101960000</v>
      </c>
      <c r="N15" s="59">
        <f t="shared" si="5"/>
        <v>306776000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622437000</v>
      </c>
      <c r="X15" s="60">
        <f t="shared" si="5"/>
        <v>323281000</v>
      </c>
      <c r="Y15" s="59">
        <f t="shared" si="5"/>
        <v>299156000</v>
      </c>
      <c r="Z15" s="61">
        <f>+IF(X15&lt;&gt;0,+(Y15/X15)*100,0)</f>
        <v>92.53745193809719</v>
      </c>
      <c r="AA15" s="62">
        <f>SUM(AA16:AA20)</f>
        <v>646562000</v>
      </c>
    </row>
    <row r="16" spans="1:27" ht="13.5">
      <c r="A16" s="291" t="s">
        <v>233</v>
      </c>
      <c r="B16" s="300"/>
      <c r="C16" s="60">
        <v>38807000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13647000</v>
      </c>
      <c r="D17" s="340"/>
      <c r="E17" s="60"/>
      <c r="F17" s="59"/>
      <c r="G17" s="59">
        <v>53895000</v>
      </c>
      <c r="H17" s="60">
        <v>47119000</v>
      </c>
      <c r="I17" s="60">
        <v>10905000</v>
      </c>
      <c r="J17" s="59">
        <v>111919000</v>
      </c>
      <c r="K17" s="59">
        <v>26528000</v>
      </c>
      <c r="L17" s="60">
        <v>31327000</v>
      </c>
      <c r="M17" s="60">
        <v>44385000</v>
      </c>
      <c r="N17" s="59">
        <v>102240000</v>
      </c>
      <c r="O17" s="59"/>
      <c r="P17" s="60"/>
      <c r="Q17" s="60"/>
      <c r="R17" s="59"/>
      <c r="S17" s="59"/>
      <c r="T17" s="60"/>
      <c r="U17" s="60"/>
      <c r="V17" s="59"/>
      <c r="W17" s="59">
        <v>214159000</v>
      </c>
      <c r="X17" s="60"/>
      <c r="Y17" s="59">
        <v>214159000</v>
      </c>
      <c r="Z17" s="61"/>
      <c r="AA17" s="62"/>
    </row>
    <row r="18" spans="1:27" ht="13.5">
      <c r="A18" s="291" t="s">
        <v>82</v>
      </c>
      <c r="B18" s="136"/>
      <c r="C18" s="60">
        <v>159557000</v>
      </c>
      <c r="D18" s="340"/>
      <c r="E18" s="60"/>
      <c r="F18" s="59"/>
      <c r="G18" s="59"/>
      <c r="H18" s="60"/>
      <c r="I18" s="60">
        <v>79765000</v>
      </c>
      <c r="J18" s="59">
        <v>79765000</v>
      </c>
      <c r="K18" s="59">
        <v>22531000</v>
      </c>
      <c r="L18" s="60">
        <v>394000</v>
      </c>
      <c r="M18" s="60">
        <v>51293000</v>
      </c>
      <c r="N18" s="59">
        <v>74218000</v>
      </c>
      <c r="O18" s="59"/>
      <c r="P18" s="60"/>
      <c r="Q18" s="60"/>
      <c r="R18" s="59"/>
      <c r="S18" s="59"/>
      <c r="T18" s="60"/>
      <c r="U18" s="60"/>
      <c r="V18" s="59"/>
      <c r="W18" s="59">
        <v>153983000</v>
      </c>
      <c r="X18" s="60"/>
      <c r="Y18" s="59">
        <v>153983000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646562000</v>
      </c>
      <c r="F20" s="59">
        <v>646562000</v>
      </c>
      <c r="G20" s="59">
        <v>1920000</v>
      </c>
      <c r="H20" s="60">
        <v>36716000</v>
      </c>
      <c r="I20" s="60">
        <v>85341000</v>
      </c>
      <c r="J20" s="59">
        <v>123977000</v>
      </c>
      <c r="K20" s="59">
        <v>59085000</v>
      </c>
      <c r="L20" s="60">
        <v>64951000</v>
      </c>
      <c r="M20" s="60">
        <v>6282000</v>
      </c>
      <c r="N20" s="59">
        <v>130318000</v>
      </c>
      <c r="O20" s="59"/>
      <c r="P20" s="60"/>
      <c r="Q20" s="60"/>
      <c r="R20" s="59"/>
      <c r="S20" s="59"/>
      <c r="T20" s="60"/>
      <c r="U20" s="60"/>
      <c r="V20" s="59"/>
      <c r="W20" s="59">
        <v>254295000</v>
      </c>
      <c r="X20" s="60">
        <v>323281000</v>
      </c>
      <c r="Y20" s="59">
        <v>-68986000</v>
      </c>
      <c r="Z20" s="61">
        <v>-21.34</v>
      </c>
      <c r="AA20" s="62">
        <v>646562000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535339000</v>
      </c>
      <c r="D22" s="344">
        <f t="shared" si="6"/>
        <v>0</v>
      </c>
      <c r="E22" s="343">
        <f t="shared" si="6"/>
        <v>381451000</v>
      </c>
      <c r="F22" s="345">
        <f t="shared" si="6"/>
        <v>381451000</v>
      </c>
      <c r="G22" s="345">
        <f t="shared" si="6"/>
        <v>47000</v>
      </c>
      <c r="H22" s="343">
        <f t="shared" si="6"/>
        <v>0</v>
      </c>
      <c r="I22" s="343">
        <f t="shared" si="6"/>
        <v>4807000</v>
      </c>
      <c r="J22" s="345">
        <f t="shared" si="6"/>
        <v>4854000</v>
      </c>
      <c r="K22" s="345">
        <f t="shared" si="6"/>
        <v>6256000</v>
      </c>
      <c r="L22" s="343">
        <f t="shared" si="6"/>
        <v>7408000</v>
      </c>
      <c r="M22" s="343">
        <f t="shared" si="6"/>
        <v>11412000</v>
      </c>
      <c r="N22" s="345">
        <f t="shared" si="6"/>
        <v>25076000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29930000</v>
      </c>
      <c r="X22" s="343">
        <f t="shared" si="6"/>
        <v>190725500</v>
      </c>
      <c r="Y22" s="345">
        <f t="shared" si="6"/>
        <v>-160795500</v>
      </c>
      <c r="Z22" s="336">
        <f>+IF(X22&lt;&gt;0,+(Y22/X22)*100,0)</f>
        <v>-84.30728979606818</v>
      </c>
      <c r="AA22" s="350">
        <f>SUM(AA23:AA32)</f>
        <v>381451000</v>
      </c>
    </row>
    <row r="23" spans="1:27" ht="13.5">
      <c r="A23" s="361" t="s">
        <v>236</v>
      </c>
      <c r="B23" s="142"/>
      <c r="C23" s="60">
        <v>65755000</v>
      </c>
      <c r="D23" s="340"/>
      <c r="E23" s="60"/>
      <c r="F23" s="59"/>
      <c r="G23" s="59"/>
      <c r="H23" s="60"/>
      <c r="I23" s="60">
        <v>291000</v>
      </c>
      <c r="J23" s="59">
        <v>291000</v>
      </c>
      <c r="K23" s="59">
        <v>296000</v>
      </c>
      <c r="L23" s="60">
        <v>287000</v>
      </c>
      <c r="M23" s="60"/>
      <c r="N23" s="59">
        <v>583000</v>
      </c>
      <c r="O23" s="59"/>
      <c r="P23" s="60"/>
      <c r="Q23" s="60"/>
      <c r="R23" s="59"/>
      <c r="S23" s="59"/>
      <c r="T23" s="60"/>
      <c r="U23" s="60"/>
      <c r="V23" s="59"/>
      <c r="W23" s="59">
        <v>874000</v>
      </c>
      <c r="X23" s="60"/>
      <c r="Y23" s="59">
        <v>874000</v>
      </c>
      <c r="Z23" s="61"/>
      <c r="AA23" s="62"/>
    </row>
    <row r="24" spans="1:27" ht="13.5">
      <c r="A24" s="361" t="s">
        <v>237</v>
      </c>
      <c r="B24" s="142"/>
      <c r="C24" s="60">
        <v>9405000</v>
      </c>
      <c r="D24" s="340"/>
      <c r="E24" s="60">
        <v>158560000</v>
      </c>
      <c r="F24" s="59">
        <v>158560000</v>
      </c>
      <c r="G24" s="59"/>
      <c r="H24" s="60"/>
      <c r="I24" s="60"/>
      <c r="J24" s="59"/>
      <c r="K24" s="59">
        <v>1411000</v>
      </c>
      <c r="L24" s="60">
        <v>1089000</v>
      </c>
      <c r="M24" s="60"/>
      <c r="N24" s="59">
        <v>2500000</v>
      </c>
      <c r="O24" s="59"/>
      <c r="P24" s="60"/>
      <c r="Q24" s="60"/>
      <c r="R24" s="59"/>
      <c r="S24" s="59"/>
      <c r="T24" s="60"/>
      <c r="U24" s="60"/>
      <c r="V24" s="59"/>
      <c r="W24" s="59">
        <v>2500000</v>
      </c>
      <c r="X24" s="60">
        <v>79280000</v>
      </c>
      <c r="Y24" s="59">
        <v>-76780000</v>
      </c>
      <c r="Z24" s="61">
        <v>-96.85</v>
      </c>
      <c r="AA24" s="62">
        <v>158560000</v>
      </c>
    </row>
    <row r="25" spans="1:27" ht="13.5">
      <c r="A25" s="361" t="s">
        <v>238</v>
      </c>
      <c r="B25" s="142"/>
      <c r="C25" s="60">
        <v>25409000</v>
      </c>
      <c r="D25" s="340"/>
      <c r="E25" s="60">
        <v>1783000</v>
      </c>
      <c r="F25" s="59">
        <v>1783000</v>
      </c>
      <c r="G25" s="59"/>
      <c r="H25" s="60"/>
      <c r="I25" s="60"/>
      <c r="J25" s="59"/>
      <c r="K25" s="59"/>
      <c r="L25" s="60"/>
      <c r="M25" s="60">
        <v>68000</v>
      </c>
      <c r="N25" s="59">
        <v>68000</v>
      </c>
      <c r="O25" s="59"/>
      <c r="P25" s="60"/>
      <c r="Q25" s="60"/>
      <c r="R25" s="59"/>
      <c r="S25" s="59"/>
      <c r="T25" s="60"/>
      <c r="U25" s="60"/>
      <c r="V25" s="59"/>
      <c r="W25" s="59">
        <v>68000</v>
      </c>
      <c r="X25" s="60">
        <v>891500</v>
      </c>
      <c r="Y25" s="59">
        <v>-823500</v>
      </c>
      <c r="Z25" s="61">
        <v>-92.37</v>
      </c>
      <c r="AA25" s="62">
        <v>1783000</v>
      </c>
    </row>
    <row r="26" spans="1:27" ht="13.5">
      <c r="A26" s="361" t="s">
        <v>239</v>
      </c>
      <c r="B26" s="302"/>
      <c r="C26" s="362">
        <v>16307000</v>
      </c>
      <c r="D26" s="363"/>
      <c r="E26" s="362"/>
      <c r="F26" s="364"/>
      <c r="G26" s="364"/>
      <c r="H26" s="362"/>
      <c r="I26" s="362"/>
      <c r="J26" s="364"/>
      <c r="K26" s="364"/>
      <c r="L26" s="362">
        <v>1588000</v>
      </c>
      <c r="M26" s="362">
        <v>1980000</v>
      </c>
      <c r="N26" s="364">
        <v>3568000</v>
      </c>
      <c r="O26" s="364"/>
      <c r="P26" s="362"/>
      <c r="Q26" s="362"/>
      <c r="R26" s="364"/>
      <c r="S26" s="364"/>
      <c r="T26" s="362"/>
      <c r="U26" s="362"/>
      <c r="V26" s="364"/>
      <c r="W26" s="364">
        <v>3568000</v>
      </c>
      <c r="X26" s="362"/>
      <c r="Y26" s="364">
        <v>3568000</v>
      </c>
      <c r="Z26" s="365"/>
      <c r="AA26" s="366"/>
    </row>
    <row r="27" spans="1:27" ht="13.5">
      <c r="A27" s="361" t="s">
        <v>240</v>
      </c>
      <c r="B27" s="147"/>
      <c r="C27" s="60">
        <v>1678000</v>
      </c>
      <c r="D27" s="340"/>
      <c r="E27" s="60"/>
      <c r="F27" s="59"/>
      <c r="G27" s="59"/>
      <c r="H27" s="60"/>
      <c r="I27" s="60"/>
      <c r="J27" s="59"/>
      <c r="K27" s="59">
        <v>1023000</v>
      </c>
      <c r="L27" s="60">
        <v>2185000</v>
      </c>
      <c r="M27" s="60">
        <v>5626000</v>
      </c>
      <c r="N27" s="59">
        <v>8834000</v>
      </c>
      <c r="O27" s="59"/>
      <c r="P27" s="60"/>
      <c r="Q27" s="60"/>
      <c r="R27" s="59"/>
      <c r="S27" s="59"/>
      <c r="T27" s="60"/>
      <c r="U27" s="60"/>
      <c r="V27" s="59"/>
      <c r="W27" s="59">
        <v>8834000</v>
      </c>
      <c r="X27" s="60"/>
      <c r="Y27" s="59">
        <v>8834000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>
        <v>1373000</v>
      </c>
      <c r="L28" s="275"/>
      <c r="M28" s="275">
        <v>2395000</v>
      </c>
      <c r="N28" s="342">
        <v>3768000</v>
      </c>
      <c r="O28" s="342"/>
      <c r="P28" s="275"/>
      <c r="Q28" s="275"/>
      <c r="R28" s="342"/>
      <c r="S28" s="342"/>
      <c r="T28" s="275"/>
      <c r="U28" s="275"/>
      <c r="V28" s="342"/>
      <c r="W28" s="342">
        <v>3768000</v>
      </c>
      <c r="X28" s="275"/>
      <c r="Y28" s="342">
        <v>3768000</v>
      </c>
      <c r="Z28" s="335"/>
      <c r="AA28" s="273"/>
    </row>
    <row r="29" spans="1:27" ht="13.5">
      <c r="A29" s="361" t="s">
        <v>242</v>
      </c>
      <c r="B29" s="147"/>
      <c r="C29" s="60">
        <v>389728000</v>
      </c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27057000</v>
      </c>
      <c r="D30" s="340"/>
      <c r="E30" s="60">
        <v>54213000</v>
      </c>
      <c r="F30" s="59">
        <v>54213000</v>
      </c>
      <c r="G30" s="59">
        <v>47000</v>
      </c>
      <c r="H30" s="60"/>
      <c r="I30" s="60">
        <v>-47000</v>
      </c>
      <c r="J30" s="59"/>
      <c r="K30" s="59">
        <v>470000</v>
      </c>
      <c r="L30" s="60">
        <v>280000</v>
      </c>
      <c r="M30" s="60">
        <v>1175000</v>
      </c>
      <c r="N30" s="59">
        <v>1925000</v>
      </c>
      <c r="O30" s="59"/>
      <c r="P30" s="60"/>
      <c r="Q30" s="60"/>
      <c r="R30" s="59"/>
      <c r="S30" s="59"/>
      <c r="T30" s="60"/>
      <c r="U30" s="60"/>
      <c r="V30" s="59"/>
      <c r="W30" s="59">
        <v>1925000</v>
      </c>
      <c r="X30" s="60">
        <v>27106500</v>
      </c>
      <c r="Y30" s="59">
        <v>-25181500</v>
      </c>
      <c r="Z30" s="61">
        <v>-92.9</v>
      </c>
      <c r="AA30" s="62">
        <v>54213000</v>
      </c>
    </row>
    <row r="31" spans="1:27" ht="13.5">
      <c r="A31" s="361" t="s">
        <v>244</v>
      </c>
      <c r="B31" s="300"/>
      <c r="C31" s="60"/>
      <c r="D31" s="340"/>
      <c r="E31" s="60">
        <v>3004000</v>
      </c>
      <c r="F31" s="59">
        <v>3004000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1502000</v>
      </c>
      <c r="Y31" s="59">
        <v>-1502000</v>
      </c>
      <c r="Z31" s="61">
        <v>-100</v>
      </c>
      <c r="AA31" s="62">
        <v>3004000</v>
      </c>
    </row>
    <row r="32" spans="1:27" ht="13.5">
      <c r="A32" s="361" t="s">
        <v>93</v>
      </c>
      <c r="B32" s="136"/>
      <c r="C32" s="60"/>
      <c r="D32" s="340"/>
      <c r="E32" s="60">
        <v>163891000</v>
      </c>
      <c r="F32" s="59">
        <v>163891000</v>
      </c>
      <c r="G32" s="59"/>
      <c r="H32" s="60"/>
      <c r="I32" s="60">
        <v>4563000</v>
      </c>
      <c r="J32" s="59">
        <v>4563000</v>
      </c>
      <c r="K32" s="59">
        <v>1683000</v>
      </c>
      <c r="L32" s="60">
        <v>1979000</v>
      </c>
      <c r="M32" s="60">
        <v>168000</v>
      </c>
      <c r="N32" s="59">
        <v>3830000</v>
      </c>
      <c r="O32" s="59"/>
      <c r="P32" s="60"/>
      <c r="Q32" s="60"/>
      <c r="R32" s="59"/>
      <c r="S32" s="59"/>
      <c r="T32" s="60"/>
      <c r="U32" s="60"/>
      <c r="V32" s="59"/>
      <c r="W32" s="59">
        <v>8393000</v>
      </c>
      <c r="X32" s="60">
        <v>81945500</v>
      </c>
      <c r="Y32" s="59">
        <v>-73552500</v>
      </c>
      <c r="Z32" s="61">
        <v>-89.76</v>
      </c>
      <c r="AA32" s="62">
        <v>163891000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521117000</v>
      </c>
      <c r="D40" s="344">
        <f t="shared" si="9"/>
        <v>0</v>
      </c>
      <c r="E40" s="343">
        <f t="shared" si="9"/>
        <v>147000000</v>
      </c>
      <c r="F40" s="345">
        <f t="shared" si="9"/>
        <v>147000000</v>
      </c>
      <c r="G40" s="345">
        <f t="shared" si="9"/>
        <v>2184000</v>
      </c>
      <c r="H40" s="343">
        <f t="shared" si="9"/>
        <v>8034000</v>
      </c>
      <c r="I40" s="343">
        <f t="shared" si="9"/>
        <v>14408000</v>
      </c>
      <c r="J40" s="345">
        <f t="shared" si="9"/>
        <v>24626000</v>
      </c>
      <c r="K40" s="345">
        <f t="shared" si="9"/>
        <v>11364000</v>
      </c>
      <c r="L40" s="343">
        <f t="shared" si="9"/>
        <v>10164000</v>
      </c>
      <c r="M40" s="343">
        <f t="shared" si="9"/>
        <v>10080000</v>
      </c>
      <c r="N40" s="345">
        <f t="shared" si="9"/>
        <v>31608000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56234000</v>
      </c>
      <c r="X40" s="343">
        <f t="shared" si="9"/>
        <v>73500000</v>
      </c>
      <c r="Y40" s="345">
        <f t="shared" si="9"/>
        <v>-17266000</v>
      </c>
      <c r="Z40" s="336">
        <f>+IF(X40&lt;&gt;0,+(Y40/X40)*100,0)</f>
        <v>-23.49115646258503</v>
      </c>
      <c r="AA40" s="350">
        <f>SUM(AA41:AA49)</f>
        <v>147000000</v>
      </c>
    </row>
    <row r="41" spans="1:27" ht="13.5">
      <c r="A41" s="361" t="s">
        <v>247</v>
      </c>
      <c r="B41" s="142"/>
      <c r="C41" s="362">
        <v>103951000</v>
      </c>
      <c r="D41" s="363"/>
      <c r="E41" s="362">
        <v>147000000</v>
      </c>
      <c r="F41" s="364">
        <v>147000000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73500000</v>
      </c>
      <c r="Y41" s="364">
        <v>-73500000</v>
      </c>
      <c r="Z41" s="365">
        <v>-100</v>
      </c>
      <c r="AA41" s="366">
        <v>147000000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15000</v>
      </c>
      <c r="H42" s="54">
        <f t="shared" si="10"/>
        <v>0</v>
      </c>
      <c r="I42" s="54">
        <f t="shared" si="10"/>
        <v>0</v>
      </c>
      <c r="J42" s="53">
        <f t="shared" si="10"/>
        <v>15000</v>
      </c>
      <c r="K42" s="53">
        <f t="shared" si="10"/>
        <v>0</v>
      </c>
      <c r="L42" s="54">
        <f t="shared" si="10"/>
        <v>71000</v>
      </c>
      <c r="M42" s="54">
        <f t="shared" si="10"/>
        <v>16000</v>
      </c>
      <c r="N42" s="53">
        <f t="shared" si="10"/>
        <v>87000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102000</v>
      </c>
      <c r="X42" s="54">
        <f t="shared" si="10"/>
        <v>0</v>
      </c>
      <c r="Y42" s="53">
        <f t="shared" si="10"/>
        <v>102000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8570000</v>
      </c>
      <c r="D43" s="369"/>
      <c r="E43" s="305"/>
      <c r="F43" s="370"/>
      <c r="G43" s="370">
        <v>72000</v>
      </c>
      <c r="H43" s="305"/>
      <c r="I43" s="305">
        <v>573000</v>
      </c>
      <c r="J43" s="370">
        <v>645000</v>
      </c>
      <c r="K43" s="370">
        <v>576000</v>
      </c>
      <c r="L43" s="305"/>
      <c r="M43" s="305">
        <v>1536000</v>
      </c>
      <c r="N43" s="370">
        <v>2112000</v>
      </c>
      <c r="O43" s="370"/>
      <c r="P43" s="305"/>
      <c r="Q43" s="305"/>
      <c r="R43" s="370"/>
      <c r="S43" s="370"/>
      <c r="T43" s="305"/>
      <c r="U43" s="305"/>
      <c r="V43" s="370"/>
      <c r="W43" s="370">
        <v>2757000</v>
      </c>
      <c r="X43" s="305"/>
      <c r="Y43" s="370">
        <v>2757000</v>
      </c>
      <c r="Z43" s="371"/>
      <c r="AA43" s="303"/>
    </row>
    <row r="44" spans="1:27" ht="13.5">
      <c r="A44" s="361" t="s">
        <v>250</v>
      </c>
      <c r="B44" s="136"/>
      <c r="C44" s="60">
        <v>134188000</v>
      </c>
      <c r="D44" s="368"/>
      <c r="E44" s="54"/>
      <c r="F44" s="53"/>
      <c r="G44" s="53">
        <v>184000</v>
      </c>
      <c r="H44" s="54">
        <v>1456000</v>
      </c>
      <c r="I44" s="54">
        <v>1300000</v>
      </c>
      <c r="J44" s="53">
        <v>2940000</v>
      </c>
      <c r="K44" s="53">
        <v>429000</v>
      </c>
      <c r="L44" s="54">
        <v>15000</v>
      </c>
      <c r="M44" s="54">
        <v>58000</v>
      </c>
      <c r="N44" s="53">
        <v>502000</v>
      </c>
      <c r="O44" s="53"/>
      <c r="P44" s="54"/>
      <c r="Q44" s="54"/>
      <c r="R44" s="53"/>
      <c r="S44" s="53"/>
      <c r="T44" s="54"/>
      <c r="U44" s="54"/>
      <c r="V44" s="53"/>
      <c r="W44" s="53">
        <v>3442000</v>
      </c>
      <c r="X44" s="54"/>
      <c r="Y44" s="53">
        <v>3442000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>
        <v>26000</v>
      </c>
      <c r="N45" s="53">
        <v>26000</v>
      </c>
      <c r="O45" s="53"/>
      <c r="P45" s="54"/>
      <c r="Q45" s="54"/>
      <c r="R45" s="53"/>
      <c r="S45" s="53"/>
      <c r="T45" s="54"/>
      <c r="U45" s="54"/>
      <c r="V45" s="53"/>
      <c r="W45" s="53">
        <v>26000</v>
      </c>
      <c r="X45" s="54"/>
      <c r="Y45" s="53">
        <v>26000</v>
      </c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197578000</v>
      </c>
      <c r="D47" s="368"/>
      <c r="E47" s="54"/>
      <c r="F47" s="53"/>
      <c r="G47" s="53"/>
      <c r="H47" s="54"/>
      <c r="I47" s="54">
        <v>1320000</v>
      </c>
      <c r="J47" s="53">
        <v>1320000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1320000</v>
      </c>
      <c r="X47" s="54"/>
      <c r="Y47" s="53">
        <v>1320000</v>
      </c>
      <c r="Z47" s="94"/>
      <c r="AA47" s="95"/>
    </row>
    <row r="48" spans="1:27" ht="13.5">
      <c r="A48" s="361" t="s">
        <v>254</v>
      </c>
      <c r="B48" s="136"/>
      <c r="C48" s="60">
        <v>63601000</v>
      </c>
      <c r="D48" s="368"/>
      <c r="E48" s="54"/>
      <c r="F48" s="53"/>
      <c r="G48" s="53"/>
      <c r="H48" s="54">
        <v>3525000</v>
      </c>
      <c r="I48" s="54">
        <v>4460000</v>
      </c>
      <c r="J48" s="53">
        <v>7985000</v>
      </c>
      <c r="K48" s="53">
        <v>2773000</v>
      </c>
      <c r="L48" s="54">
        <v>4713000</v>
      </c>
      <c r="M48" s="54">
        <v>648000</v>
      </c>
      <c r="N48" s="53">
        <v>8134000</v>
      </c>
      <c r="O48" s="53"/>
      <c r="P48" s="54"/>
      <c r="Q48" s="54"/>
      <c r="R48" s="53"/>
      <c r="S48" s="53"/>
      <c r="T48" s="54"/>
      <c r="U48" s="54"/>
      <c r="V48" s="53"/>
      <c r="W48" s="53">
        <v>16119000</v>
      </c>
      <c r="X48" s="54"/>
      <c r="Y48" s="53">
        <v>16119000</v>
      </c>
      <c r="Z48" s="94"/>
      <c r="AA48" s="95"/>
    </row>
    <row r="49" spans="1:27" ht="13.5">
      <c r="A49" s="361" t="s">
        <v>93</v>
      </c>
      <c r="B49" s="136"/>
      <c r="C49" s="54">
        <v>13229000</v>
      </c>
      <c r="D49" s="368"/>
      <c r="E49" s="54"/>
      <c r="F49" s="53"/>
      <c r="G49" s="53">
        <v>1913000</v>
      </c>
      <c r="H49" s="54">
        <v>3053000</v>
      </c>
      <c r="I49" s="54">
        <v>6755000</v>
      </c>
      <c r="J49" s="53">
        <v>11721000</v>
      </c>
      <c r="K49" s="53">
        <v>7586000</v>
      </c>
      <c r="L49" s="54">
        <v>5365000</v>
      </c>
      <c r="M49" s="54">
        <v>7796000</v>
      </c>
      <c r="N49" s="53">
        <v>20747000</v>
      </c>
      <c r="O49" s="53"/>
      <c r="P49" s="54"/>
      <c r="Q49" s="54"/>
      <c r="R49" s="53"/>
      <c r="S49" s="53"/>
      <c r="T49" s="54"/>
      <c r="U49" s="54"/>
      <c r="V49" s="53"/>
      <c r="W49" s="53">
        <v>32468000</v>
      </c>
      <c r="X49" s="54"/>
      <c r="Y49" s="53">
        <v>32468000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55000</v>
      </c>
      <c r="H57" s="343">
        <f t="shared" si="13"/>
        <v>0</v>
      </c>
      <c r="I57" s="343">
        <f t="shared" si="13"/>
        <v>2293000</v>
      </c>
      <c r="J57" s="345">
        <f t="shared" si="13"/>
        <v>2348000</v>
      </c>
      <c r="K57" s="345">
        <f t="shared" si="13"/>
        <v>0</v>
      </c>
      <c r="L57" s="343">
        <f t="shared" si="13"/>
        <v>10000</v>
      </c>
      <c r="M57" s="343">
        <f t="shared" si="13"/>
        <v>0</v>
      </c>
      <c r="N57" s="345">
        <f t="shared" si="13"/>
        <v>10000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2358000</v>
      </c>
      <c r="X57" s="343">
        <f t="shared" si="13"/>
        <v>0</v>
      </c>
      <c r="Y57" s="345">
        <f t="shared" si="13"/>
        <v>2358000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>
        <v>55000</v>
      </c>
      <c r="H58" s="60"/>
      <c r="I58" s="60">
        <v>2293000</v>
      </c>
      <c r="J58" s="59">
        <v>2348000</v>
      </c>
      <c r="K58" s="59"/>
      <c r="L58" s="60">
        <v>10000</v>
      </c>
      <c r="M58" s="60"/>
      <c r="N58" s="59">
        <v>10000</v>
      </c>
      <c r="O58" s="59"/>
      <c r="P58" s="60"/>
      <c r="Q58" s="60"/>
      <c r="R58" s="59"/>
      <c r="S58" s="59"/>
      <c r="T58" s="60"/>
      <c r="U58" s="60"/>
      <c r="V58" s="59"/>
      <c r="W58" s="59">
        <v>2358000</v>
      </c>
      <c r="X58" s="60"/>
      <c r="Y58" s="59">
        <v>2358000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4226183000</v>
      </c>
      <c r="D60" s="346">
        <f t="shared" si="14"/>
        <v>0</v>
      </c>
      <c r="E60" s="219">
        <f t="shared" si="14"/>
        <v>3098816000</v>
      </c>
      <c r="F60" s="264">
        <f t="shared" si="14"/>
        <v>3098816000</v>
      </c>
      <c r="G60" s="264">
        <f t="shared" si="14"/>
        <v>65249000</v>
      </c>
      <c r="H60" s="219">
        <f t="shared" si="14"/>
        <v>181740000</v>
      </c>
      <c r="I60" s="219">
        <f t="shared" si="14"/>
        <v>273906000</v>
      </c>
      <c r="J60" s="264">
        <f t="shared" si="14"/>
        <v>520895000</v>
      </c>
      <c r="K60" s="264">
        <f t="shared" si="14"/>
        <v>278332000</v>
      </c>
      <c r="L60" s="219">
        <f t="shared" si="14"/>
        <v>311821000</v>
      </c>
      <c r="M60" s="219">
        <f t="shared" si="14"/>
        <v>350653000</v>
      </c>
      <c r="N60" s="264">
        <f t="shared" si="14"/>
        <v>940806000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1461701000</v>
      </c>
      <c r="X60" s="219">
        <f t="shared" si="14"/>
        <v>1549408000</v>
      </c>
      <c r="Y60" s="264">
        <f t="shared" si="14"/>
        <v>-87707000</v>
      </c>
      <c r="Z60" s="337">
        <f>+IF(X60&lt;&gt;0,+(Y60/X60)*100,0)</f>
        <v>-5.660678142877796</v>
      </c>
      <c r="AA60" s="232">
        <f>+AA57+AA54+AA51+AA40+AA37+AA34+AA22+AA5</f>
        <v>3098816000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15000</v>
      </c>
      <c r="H62" s="347">
        <f t="shared" si="15"/>
        <v>0</v>
      </c>
      <c r="I62" s="347">
        <f t="shared" si="15"/>
        <v>0</v>
      </c>
      <c r="J62" s="349">
        <f t="shared" si="15"/>
        <v>15000</v>
      </c>
      <c r="K62" s="349">
        <f t="shared" si="15"/>
        <v>0</v>
      </c>
      <c r="L62" s="347">
        <f t="shared" si="15"/>
        <v>71000</v>
      </c>
      <c r="M62" s="347">
        <f t="shared" si="15"/>
        <v>16000</v>
      </c>
      <c r="N62" s="349">
        <f t="shared" si="15"/>
        <v>87000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102000</v>
      </c>
      <c r="X62" s="347">
        <f t="shared" si="15"/>
        <v>0</v>
      </c>
      <c r="Y62" s="349">
        <f t="shared" si="15"/>
        <v>102000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>
        <v>15000</v>
      </c>
      <c r="H65" s="106"/>
      <c r="I65" s="106"/>
      <c r="J65" s="105">
        <v>15000</v>
      </c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>
        <v>15000</v>
      </c>
      <c r="X65" s="106"/>
      <c r="Y65" s="105">
        <v>15000</v>
      </c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>
        <v>71000</v>
      </c>
      <c r="M66" s="112">
        <v>16000</v>
      </c>
      <c r="N66" s="111">
        <v>87000</v>
      </c>
      <c r="O66" s="111"/>
      <c r="P66" s="112"/>
      <c r="Q66" s="112"/>
      <c r="R66" s="111"/>
      <c r="S66" s="111"/>
      <c r="T66" s="112"/>
      <c r="U66" s="112"/>
      <c r="V66" s="111"/>
      <c r="W66" s="111">
        <v>87000</v>
      </c>
      <c r="X66" s="112"/>
      <c r="Y66" s="111">
        <v>87000</v>
      </c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3882805000</v>
      </c>
      <c r="F5" s="358">
        <f t="shared" si="0"/>
        <v>3882805000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1941402500</v>
      </c>
      <c r="Y5" s="358">
        <f t="shared" si="0"/>
        <v>-1941402500</v>
      </c>
      <c r="Z5" s="359">
        <f>+IF(X5&lt;&gt;0,+(Y5/X5)*100,0)</f>
        <v>-100</v>
      </c>
      <c r="AA5" s="360">
        <f>+AA6+AA8+AA11+AA13+AA15</f>
        <v>3882805000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680677000</v>
      </c>
      <c r="F6" s="59">
        <f t="shared" si="1"/>
        <v>680677000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340338500</v>
      </c>
      <c r="Y6" s="59">
        <f t="shared" si="1"/>
        <v>-340338500</v>
      </c>
      <c r="Z6" s="61">
        <f>+IF(X6&lt;&gt;0,+(Y6/X6)*100,0)</f>
        <v>-100</v>
      </c>
      <c r="AA6" s="62">
        <f t="shared" si="1"/>
        <v>680677000</v>
      </c>
    </row>
    <row r="7" spans="1:27" ht="13.5">
      <c r="A7" s="291" t="s">
        <v>228</v>
      </c>
      <c r="B7" s="142"/>
      <c r="C7" s="60"/>
      <c r="D7" s="340"/>
      <c r="E7" s="60">
        <v>680677000</v>
      </c>
      <c r="F7" s="59">
        <v>680677000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340338500</v>
      </c>
      <c r="Y7" s="59">
        <v>-340338500</v>
      </c>
      <c r="Z7" s="61">
        <v>-100</v>
      </c>
      <c r="AA7" s="62">
        <v>680677000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1394907000</v>
      </c>
      <c r="F8" s="59">
        <f t="shared" si="2"/>
        <v>1394907000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697453500</v>
      </c>
      <c r="Y8" s="59">
        <f t="shared" si="2"/>
        <v>-697453500</v>
      </c>
      <c r="Z8" s="61">
        <f>+IF(X8&lt;&gt;0,+(Y8/X8)*100,0)</f>
        <v>-100</v>
      </c>
      <c r="AA8" s="62">
        <f>SUM(AA9:AA10)</f>
        <v>1394907000</v>
      </c>
    </row>
    <row r="9" spans="1:27" ht="13.5">
      <c r="A9" s="291" t="s">
        <v>229</v>
      </c>
      <c r="B9" s="142"/>
      <c r="C9" s="60"/>
      <c r="D9" s="340"/>
      <c r="E9" s="60">
        <v>1394907000</v>
      </c>
      <c r="F9" s="59">
        <v>1394907000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697453500</v>
      </c>
      <c r="Y9" s="59">
        <v>-697453500</v>
      </c>
      <c r="Z9" s="61">
        <v>-100</v>
      </c>
      <c r="AA9" s="62">
        <v>1394907000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440816000</v>
      </c>
      <c r="F11" s="364">
        <f t="shared" si="3"/>
        <v>440816000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220408000</v>
      </c>
      <c r="Y11" s="364">
        <f t="shared" si="3"/>
        <v>-220408000</v>
      </c>
      <c r="Z11" s="365">
        <f>+IF(X11&lt;&gt;0,+(Y11/X11)*100,0)</f>
        <v>-100</v>
      </c>
      <c r="AA11" s="366">
        <f t="shared" si="3"/>
        <v>440816000</v>
      </c>
    </row>
    <row r="12" spans="1:27" ht="13.5">
      <c r="A12" s="291" t="s">
        <v>231</v>
      </c>
      <c r="B12" s="136"/>
      <c r="C12" s="60"/>
      <c r="D12" s="340"/>
      <c r="E12" s="60">
        <v>440816000</v>
      </c>
      <c r="F12" s="59">
        <v>440816000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220408000</v>
      </c>
      <c r="Y12" s="59">
        <v>-220408000</v>
      </c>
      <c r="Z12" s="61">
        <v>-100</v>
      </c>
      <c r="AA12" s="62">
        <v>440816000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1366405000</v>
      </c>
      <c r="F15" s="59">
        <f t="shared" si="5"/>
        <v>1366405000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683202500</v>
      </c>
      <c r="Y15" s="59">
        <f t="shared" si="5"/>
        <v>-683202500</v>
      </c>
      <c r="Z15" s="61">
        <f>+IF(X15&lt;&gt;0,+(Y15/X15)*100,0)</f>
        <v>-100</v>
      </c>
      <c r="AA15" s="62">
        <f>SUM(AA16:AA20)</f>
        <v>1366405000</v>
      </c>
    </row>
    <row r="16" spans="1:27" ht="13.5">
      <c r="A16" s="291" t="s">
        <v>233</v>
      </c>
      <c r="B16" s="300"/>
      <c r="C16" s="60"/>
      <c r="D16" s="340"/>
      <c r="E16" s="60">
        <v>181405000</v>
      </c>
      <c r="F16" s="59">
        <v>181405000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90702500</v>
      </c>
      <c r="Y16" s="59">
        <v>-90702500</v>
      </c>
      <c r="Z16" s="61">
        <v>-100</v>
      </c>
      <c r="AA16" s="62">
        <v>181405000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902757000</v>
      </c>
      <c r="F18" s="59">
        <v>902757000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451378500</v>
      </c>
      <c r="Y18" s="59">
        <v>-451378500</v>
      </c>
      <c r="Z18" s="61">
        <v>-100</v>
      </c>
      <c r="AA18" s="62">
        <v>902757000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282243000</v>
      </c>
      <c r="F20" s="59">
        <v>282243000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141121500</v>
      </c>
      <c r="Y20" s="59">
        <v>-141121500</v>
      </c>
      <c r="Z20" s="61">
        <v>-100</v>
      </c>
      <c r="AA20" s="62">
        <v>282243000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455277000</v>
      </c>
      <c r="F22" s="345">
        <f t="shared" si="6"/>
        <v>455277000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227638500</v>
      </c>
      <c r="Y22" s="345">
        <f t="shared" si="6"/>
        <v>-227638500</v>
      </c>
      <c r="Z22" s="336">
        <f>+IF(X22&lt;&gt;0,+(Y22/X22)*100,0)</f>
        <v>-100</v>
      </c>
      <c r="AA22" s="350">
        <f>SUM(AA23:AA32)</f>
        <v>455277000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47625000</v>
      </c>
      <c r="F26" s="364">
        <v>47625000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23812500</v>
      </c>
      <c r="Y26" s="364">
        <v>-23812500</v>
      </c>
      <c r="Z26" s="365">
        <v>-100</v>
      </c>
      <c r="AA26" s="366">
        <v>47625000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18544000</v>
      </c>
      <c r="F31" s="59">
        <v>18544000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9272000</v>
      </c>
      <c r="Y31" s="59">
        <v>-9272000</v>
      </c>
      <c r="Z31" s="61">
        <v>-100</v>
      </c>
      <c r="AA31" s="62">
        <v>18544000</v>
      </c>
    </row>
    <row r="32" spans="1:27" ht="13.5">
      <c r="A32" s="361" t="s">
        <v>93</v>
      </c>
      <c r="B32" s="136"/>
      <c r="C32" s="60"/>
      <c r="D32" s="340"/>
      <c r="E32" s="60">
        <v>389108000</v>
      </c>
      <c r="F32" s="59">
        <v>389108000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194554000</v>
      </c>
      <c r="Y32" s="59">
        <v>-194554000</v>
      </c>
      <c r="Z32" s="61">
        <v>-100</v>
      </c>
      <c r="AA32" s="62">
        <v>389108000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158175000</v>
      </c>
      <c r="F40" s="345">
        <f t="shared" si="9"/>
        <v>158175000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79087500</v>
      </c>
      <c r="Y40" s="345">
        <f t="shared" si="9"/>
        <v>-79087500</v>
      </c>
      <c r="Z40" s="336">
        <f>+IF(X40&lt;&gt;0,+(Y40/X40)*100,0)</f>
        <v>-100</v>
      </c>
      <c r="AA40" s="350">
        <f>SUM(AA41:AA49)</f>
        <v>158175000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158175000</v>
      </c>
      <c r="F49" s="53">
        <v>158175000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79087500</v>
      </c>
      <c r="Y49" s="53">
        <v>-79087500</v>
      </c>
      <c r="Z49" s="94">
        <v>-100</v>
      </c>
      <c r="AA49" s="95">
        <v>158175000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4496257000</v>
      </c>
      <c r="F60" s="264">
        <f t="shared" si="14"/>
        <v>4496257000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2248128500</v>
      </c>
      <c r="Y60" s="264">
        <f t="shared" si="14"/>
        <v>-2248128500</v>
      </c>
      <c r="Z60" s="337">
        <f>+IF(X60&lt;&gt;0,+(Y60/X60)*100,0)</f>
        <v>-100</v>
      </c>
      <c r="AA60" s="232">
        <f>+AA57+AA54+AA51+AA40+AA37+AA34+AA22+AA5</f>
        <v>4496257000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2014-02-03T13:30:32Z</dcterms:created>
  <dcterms:modified xsi:type="dcterms:W3CDTF">2014-02-03T13:30:36Z</dcterms:modified>
  <cp:category/>
  <cp:version/>
  <cp:contentType/>
  <cp:contentStatus/>
</cp:coreProperties>
</file>