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<sst xmlns="http://schemas.openxmlformats.org/spreadsheetml/2006/main" count="855" uniqueCount="302">
  <si>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Town(CPT)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</si>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</sst>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451189499</v>
      </c>
      <c r="C5" s="19">
        <v>0</v>
      </c>
      <c r="D5" s="59">
        <v>5488875696</v>
      </c>
      <c r="E5" s="60">
        <v>5527108506</v>
      </c>
      <c r="F5" s="60">
        <v>367489721</v>
      </c>
      <c r="G5" s="60">
        <v>529969568</v>
      </c>
      <c r="H5" s="60">
        <v>511259962</v>
      </c>
      <c r="I5" s="60">
        <v>1408719251</v>
      </c>
      <c r="J5" s="60">
        <v>436676921</v>
      </c>
      <c r="K5" s="60">
        <v>498712259</v>
      </c>
      <c r="L5" s="60">
        <v>452749414</v>
      </c>
      <c r="M5" s="60">
        <v>1388138594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2796857845</v>
      </c>
      <c r="W5" s="60">
        <v>2763554253</v>
      </c>
      <c r="X5" s="60">
        <v>33303592</v>
      </c>
      <c r="Y5" s="61">
        <v>1.21</v>
      </c>
      <c r="Z5" s="62">
        <v>5527108506</v>
      </c>
    </row>
    <row r="6" spans="1:26" ht="13.5">
      <c r="A6" s="58" t="s">
        <v>32</v>
      </c>
      <c r="B6" s="19">
        <v>1160254909</v>
      </c>
      <c r="C6" s="19">
        <v>0</v>
      </c>
      <c r="D6" s="59">
        <v>14442391019</v>
      </c>
      <c r="E6" s="60">
        <v>14442391019</v>
      </c>
      <c r="F6" s="60">
        <v>1050512404</v>
      </c>
      <c r="G6" s="60">
        <v>1190872985</v>
      </c>
      <c r="H6" s="60">
        <v>1197159859</v>
      </c>
      <c r="I6" s="60">
        <v>3438545248</v>
      </c>
      <c r="J6" s="60">
        <v>1142707217</v>
      </c>
      <c r="K6" s="60">
        <v>1066180672</v>
      </c>
      <c r="L6" s="60">
        <v>1169024395</v>
      </c>
      <c r="M6" s="60">
        <v>3377912284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6816457532</v>
      </c>
      <c r="W6" s="60">
        <v>7221195510</v>
      </c>
      <c r="X6" s="60">
        <v>-404737978</v>
      </c>
      <c r="Y6" s="61">
        <v>-5.6</v>
      </c>
      <c r="Z6" s="62">
        <v>14442391019</v>
      </c>
    </row>
    <row r="7" spans="1:26" ht="13.5">
      <c r="A7" s="58" t="s">
        <v>33</v>
      </c>
      <c r="B7" s="19">
        <v>79909677</v>
      </c>
      <c r="C7" s="19">
        <v>0</v>
      </c>
      <c r="D7" s="59">
        <v>284617753</v>
      </c>
      <c r="E7" s="60">
        <v>284617753</v>
      </c>
      <c r="F7" s="60">
        <v>12321815</v>
      </c>
      <c r="G7" s="60">
        <v>34551593</v>
      </c>
      <c r="H7" s="60">
        <v>32514823</v>
      </c>
      <c r="I7" s="60">
        <v>79388231</v>
      </c>
      <c r="J7" s="60">
        <v>39128463</v>
      </c>
      <c r="K7" s="60">
        <v>32574053</v>
      </c>
      <c r="L7" s="60">
        <v>38952835</v>
      </c>
      <c r="M7" s="60">
        <v>110655351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190043582</v>
      </c>
      <c r="W7" s="60">
        <v>142308877</v>
      </c>
      <c r="X7" s="60">
        <v>47734705</v>
      </c>
      <c r="Y7" s="61">
        <v>33.54</v>
      </c>
      <c r="Z7" s="62">
        <v>284617753</v>
      </c>
    </row>
    <row r="8" spans="1:26" ht="13.5">
      <c r="A8" s="58" t="s">
        <v>34</v>
      </c>
      <c r="B8" s="19">
        <v>177154759</v>
      </c>
      <c r="C8" s="19">
        <v>0</v>
      </c>
      <c r="D8" s="59">
        <v>2595903897</v>
      </c>
      <c r="E8" s="60">
        <v>2581300737</v>
      </c>
      <c r="F8" s="60">
        <v>557737028</v>
      </c>
      <c r="G8" s="60">
        <v>36663661</v>
      </c>
      <c r="H8" s="60">
        <v>74390402</v>
      </c>
      <c r="I8" s="60">
        <v>668791091</v>
      </c>
      <c r="J8" s="60">
        <v>97262270</v>
      </c>
      <c r="K8" s="60">
        <v>97623434</v>
      </c>
      <c r="L8" s="60">
        <v>501505914</v>
      </c>
      <c r="M8" s="60">
        <v>696391618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1365182709</v>
      </c>
      <c r="W8" s="60">
        <v>1290650369</v>
      </c>
      <c r="X8" s="60">
        <v>74532340</v>
      </c>
      <c r="Y8" s="61">
        <v>5.77</v>
      </c>
      <c r="Z8" s="62">
        <v>2581300737</v>
      </c>
    </row>
    <row r="9" spans="1:26" ht="13.5">
      <c r="A9" s="58" t="s">
        <v>35</v>
      </c>
      <c r="B9" s="19">
        <v>565061094</v>
      </c>
      <c r="C9" s="19">
        <v>0</v>
      </c>
      <c r="D9" s="59">
        <v>3131550804</v>
      </c>
      <c r="E9" s="60">
        <v>3094887651</v>
      </c>
      <c r="F9" s="60">
        <v>82689332</v>
      </c>
      <c r="G9" s="60">
        <v>714751131</v>
      </c>
      <c r="H9" s="60">
        <v>95345093</v>
      </c>
      <c r="I9" s="60">
        <v>892785556</v>
      </c>
      <c r="J9" s="60">
        <v>101234457</v>
      </c>
      <c r="K9" s="60">
        <v>100153470</v>
      </c>
      <c r="L9" s="60">
        <v>97889137</v>
      </c>
      <c r="M9" s="60">
        <v>299277064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1192062620</v>
      </c>
      <c r="W9" s="60">
        <v>1547443826</v>
      </c>
      <c r="X9" s="60">
        <v>-355381206</v>
      </c>
      <c r="Y9" s="61">
        <v>-22.97</v>
      </c>
      <c r="Z9" s="62">
        <v>3094887651</v>
      </c>
    </row>
    <row r="10" spans="1:26" ht="25.5">
      <c r="A10" s="63" t="s">
        <v>277</v>
      </c>
      <c r="B10" s="64">
        <f>SUM(B5:B9)</f>
        <v>2433569938</v>
      </c>
      <c r="C10" s="64">
        <f>SUM(C5:C9)</f>
        <v>0</v>
      </c>
      <c r="D10" s="65">
        <f aca="true" t="shared" si="0" ref="D10:Z10">SUM(D5:D9)</f>
        <v>25943339169</v>
      </c>
      <c r="E10" s="66">
        <f t="shared" si="0"/>
        <v>25930305666</v>
      </c>
      <c r="F10" s="66">
        <f t="shared" si="0"/>
        <v>2070750300</v>
      </c>
      <c r="G10" s="66">
        <f t="shared" si="0"/>
        <v>2506808938</v>
      </c>
      <c r="H10" s="66">
        <f t="shared" si="0"/>
        <v>1910670139</v>
      </c>
      <c r="I10" s="66">
        <f t="shared" si="0"/>
        <v>6488229377</v>
      </c>
      <c r="J10" s="66">
        <f t="shared" si="0"/>
        <v>1817009328</v>
      </c>
      <c r="K10" s="66">
        <f t="shared" si="0"/>
        <v>1795243888</v>
      </c>
      <c r="L10" s="66">
        <f t="shared" si="0"/>
        <v>2260121695</v>
      </c>
      <c r="M10" s="66">
        <f t="shared" si="0"/>
        <v>5872374911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12360604288</v>
      </c>
      <c r="W10" s="66">
        <f t="shared" si="0"/>
        <v>12965152835</v>
      </c>
      <c r="X10" s="66">
        <f t="shared" si="0"/>
        <v>-604548547</v>
      </c>
      <c r="Y10" s="67">
        <f>+IF(W10&lt;&gt;0,(X10/W10)*100,0)</f>
        <v>-4.662872506739717</v>
      </c>
      <c r="Z10" s="68">
        <f t="shared" si="0"/>
        <v>25930305666</v>
      </c>
    </row>
    <row r="11" spans="1:26" ht="13.5">
      <c r="A11" s="58" t="s">
        <v>37</v>
      </c>
      <c r="B11" s="19">
        <v>827486092</v>
      </c>
      <c r="C11" s="19">
        <v>0</v>
      </c>
      <c r="D11" s="59">
        <v>8253457949</v>
      </c>
      <c r="E11" s="60">
        <v>8257526187</v>
      </c>
      <c r="F11" s="60">
        <v>587623244</v>
      </c>
      <c r="G11" s="60">
        <v>673432052</v>
      </c>
      <c r="H11" s="60">
        <v>660621891</v>
      </c>
      <c r="I11" s="60">
        <v>1921677187</v>
      </c>
      <c r="J11" s="60">
        <v>639536470</v>
      </c>
      <c r="K11" s="60">
        <v>970955572</v>
      </c>
      <c r="L11" s="60">
        <v>656243622</v>
      </c>
      <c r="M11" s="60">
        <v>2266735664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4188412851</v>
      </c>
      <c r="W11" s="60">
        <v>4128763094</v>
      </c>
      <c r="X11" s="60">
        <v>59649757</v>
      </c>
      <c r="Y11" s="61">
        <v>1.44</v>
      </c>
      <c r="Z11" s="62">
        <v>8257526187</v>
      </c>
    </row>
    <row r="12" spans="1:26" ht="13.5">
      <c r="A12" s="58" t="s">
        <v>38</v>
      </c>
      <c r="B12" s="19">
        <v>9457417</v>
      </c>
      <c r="C12" s="19">
        <v>0</v>
      </c>
      <c r="D12" s="59">
        <v>123721024</v>
      </c>
      <c r="E12" s="60">
        <v>123721024</v>
      </c>
      <c r="F12" s="60">
        <v>9391713</v>
      </c>
      <c r="G12" s="60">
        <v>9436000</v>
      </c>
      <c r="H12" s="60">
        <v>9502948</v>
      </c>
      <c r="I12" s="60">
        <v>28330661</v>
      </c>
      <c r="J12" s="60">
        <v>9595520</v>
      </c>
      <c r="K12" s="60">
        <v>9565193</v>
      </c>
      <c r="L12" s="60">
        <v>9448507</v>
      </c>
      <c r="M12" s="60">
        <v>28609220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56939881</v>
      </c>
      <c r="W12" s="60">
        <v>61860512</v>
      </c>
      <c r="X12" s="60">
        <v>-4920631</v>
      </c>
      <c r="Y12" s="61">
        <v>-7.95</v>
      </c>
      <c r="Z12" s="62">
        <v>123721024</v>
      </c>
    </row>
    <row r="13" spans="1:26" ht="13.5">
      <c r="A13" s="58" t="s">
        <v>278</v>
      </c>
      <c r="B13" s="19">
        <v>162515925</v>
      </c>
      <c r="C13" s="19">
        <v>0</v>
      </c>
      <c r="D13" s="59">
        <v>1934740570</v>
      </c>
      <c r="E13" s="60">
        <v>1934740570</v>
      </c>
      <c r="F13" s="60">
        <v>163574740</v>
      </c>
      <c r="G13" s="60">
        <v>156931324</v>
      </c>
      <c r="H13" s="60">
        <v>159814108</v>
      </c>
      <c r="I13" s="60">
        <v>480320172</v>
      </c>
      <c r="J13" s="60">
        <v>159812473</v>
      </c>
      <c r="K13" s="60">
        <v>152467921</v>
      </c>
      <c r="L13" s="60">
        <v>152264356</v>
      </c>
      <c r="M13" s="60">
        <v>464544750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944864922</v>
      </c>
      <c r="W13" s="60">
        <v>967370285</v>
      </c>
      <c r="X13" s="60">
        <v>-22505363</v>
      </c>
      <c r="Y13" s="61">
        <v>-2.33</v>
      </c>
      <c r="Z13" s="62">
        <v>1934740570</v>
      </c>
    </row>
    <row r="14" spans="1:26" ht="13.5">
      <c r="A14" s="58" t="s">
        <v>40</v>
      </c>
      <c r="B14" s="19">
        <v>97493886</v>
      </c>
      <c r="C14" s="19">
        <v>0</v>
      </c>
      <c r="D14" s="59">
        <v>863894265</v>
      </c>
      <c r="E14" s="60">
        <v>863894265</v>
      </c>
      <c r="F14" s="60">
        <v>64181168</v>
      </c>
      <c r="G14" s="60">
        <v>64181734</v>
      </c>
      <c r="H14" s="60">
        <v>64181589</v>
      </c>
      <c r="I14" s="60">
        <v>192544491</v>
      </c>
      <c r="J14" s="60">
        <v>64181637</v>
      </c>
      <c r="K14" s="60">
        <v>64181722</v>
      </c>
      <c r="L14" s="60">
        <v>64182172</v>
      </c>
      <c r="M14" s="60">
        <v>192545531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385090022</v>
      </c>
      <c r="W14" s="60">
        <v>431947133</v>
      </c>
      <c r="X14" s="60">
        <v>-46857111</v>
      </c>
      <c r="Y14" s="61">
        <v>-10.85</v>
      </c>
      <c r="Z14" s="62">
        <v>863894265</v>
      </c>
    </row>
    <row r="15" spans="1:26" ht="13.5">
      <c r="A15" s="58" t="s">
        <v>41</v>
      </c>
      <c r="B15" s="19">
        <v>1179835828</v>
      </c>
      <c r="C15" s="19">
        <v>0</v>
      </c>
      <c r="D15" s="59">
        <v>7257561634</v>
      </c>
      <c r="E15" s="60">
        <v>7257561634</v>
      </c>
      <c r="F15" s="60">
        <v>42156101</v>
      </c>
      <c r="G15" s="60">
        <v>855381577</v>
      </c>
      <c r="H15" s="60">
        <v>863631448</v>
      </c>
      <c r="I15" s="60">
        <v>1761169126</v>
      </c>
      <c r="J15" s="60">
        <v>518659178</v>
      </c>
      <c r="K15" s="60">
        <v>490363238</v>
      </c>
      <c r="L15" s="60">
        <v>507550489</v>
      </c>
      <c r="M15" s="60">
        <v>1516572905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3277742031</v>
      </c>
      <c r="W15" s="60">
        <v>3628780817</v>
      </c>
      <c r="X15" s="60">
        <v>-351038786</v>
      </c>
      <c r="Y15" s="61">
        <v>-9.67</v>
      </c>
      <c r="Z15" s="62">
        <v>7257561634</v>
      </c>
    </row>
    <row r="16" spans="1:26" ht="13.5">
      <c r="A16" s="69" t="s">
        <v>42</v>
      </c>
      <c r="B16" s="19">
        <v>17290301</v>
      </c>
      <c r="C16" s="19">
        <v>0</v>
      </c>
      <c r="D16" s="59">
        <v>39544059</v>
      </c>
      <c r="E16" s="60">
        <v>39544059</v>
      </c>
      <c r="F16" s="60">
        <v>10297293</v>
      </c>
      <c r="G16" s="60">
        <v>6502425</v>
      </c>
      <c r="H16" s="60">
        <v>15906716</v>
      </c>
      <c r="I16" s="60">
        <v>32706434</v>
      </c>
      <c r="J16" s="60">
        <v>247652</v>
      </c>
      <c r="K16" s="60">
        <v>2537303</v>
      </c>
      <c r="L16" s="60">
        <v>20863741</v>
      </c>
      <c r="M16" s="60">
        <v>23648696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56355130</v>
      </c>
      <c r="W16" s="60">
        <v>19772030</v>
      </c>
      <c r="X16" s="60">
        <v>36583100</v>
      </c>
      <c r="Y16" s="61">
        <v>185.02</v>
      </c>
      <c r="Z16" s="62">
        <v>39544059</v>
      </c>
    </row>
    <row r="17" spans="1:26" ht="13.5">
      <c r="A17" s="58" t="s">
        <v>43</v>
      </c>
      <c r="B17" s="19">
        <v>1174251048</v>
      </c>
      <c r="C17" s="19">
        <v>0</v>
      </c>
      <c r="D17" s="59">
        <v>7671162707</v>
      </c>
      <c r="E17" s="60">
        <v>7652491309</v>
      </c>
      <c r="F17" s="60">
        <v>331571953</v>
      </c>
      <c r="G17" s="60">
        <v>591145765</v>
      </c>
      <c r="H17" s="60">
        <v>537954311</v>
      </c>
      <c r="I17" s="60">
        <v>1460672029</v>
      </c>
      <c r="J17" s="60">
        <v>645263891</v>
      </c>
      <c r="K17" s="60">
        <v>664633898</v>
      </c>
      <c r="L17" s="60">
        <v>738180128</v>
      </c>
      <c r="M17" s="60">
        <v>2048077917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3508749946</v>
      </c>
      <c r="W17" s="60">
        <v>3826245655</v>
      </c>
      <c r="X17" s="60">
        <v>-317495709</v>
      </c>
      <c r="Y17" s="61">
        <v>-8.3</v>
      </c>
      <c r="Z17" s="62">
        <v>7652491309</v>
      </c>
    </row>
    <row r="18" spans="1:26" ht="13.5">
      <c r="A18" s="70" t="s">
        <v>44</v>
      </c>
      <c r="B18" s="71">
        <f>SUM(B11:B17)</f>
        <v>3468330497</v>
      </c>
      <c r="C18" s="71">
        <f>SUM(C11:C17)</f>
        <v>0</v>
      </c>
      <c r="D18" s="72">
        <f aca="true" t="shared" si="1" ref="D18:Z18">SUM(D11:D17)</f>
        <v>26144082208</v>
      </c>
      <c r="E18" s="73">
        <f t="shared" si="1"/>
        <v>26129479048</v>
      </c>
      <c r="F18" s="73">
        <f t="shared" si="1"/>
        <v>1208796212</v>
      </c>
      <c r="G18" s="73">
        <f t="shared" si="1"/>
        <v>2357010877</v>
      </c>
      <c r="H18" s="73">
        <f t="shared" si="1"/>
        <v>2311613011</v>
      </c>
      <c r="I18" s="73">
        <f t="shared" si="1"/>
        <v>5877420100</v>
      </c>
      <c r="J18" s="73">
        <f t="shared" si="1"/>
        <v>2037296821</v>
      </c>
      <c r="K18" s="73">
        <f t="shared" si="1"/>
        <v>2354704847</v>
      </c>
      <c r="L18" s="73">
        <f t="shared" si="1"/>
        <v>2148733015</v>
      </c>
      <c r="M18" s="73">
        <f t="shared" si="1"/>
        <v>6540734683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12418154783</v>
      </c>
      <c r="W18" s="73">
        <f t="shared" si="1"/>
        <v>13064739526</v>
      </c>
      <c r="X18" s="73">
        <f t="shared" si="1"/>
        <v>-646584743</v>
      </c>
      <c r="Y18" s="67">
        <f>+IF(W18&lt;&gt;0,(X18/W18)*100,0)</f>
        <v>-4.949082541701184</v>
      </c>
      <c r="Z18" s="74">
        <f t="shared" si="1"/>
        <v>26129479048</v>
      </c>
    </row>
    <row r="19" spans="1:26" ht="13.5">
      <c r="A19" s="70" t="s">
        <v>45</v>
      </c>
      <c r="B19" s="75">
        <f>+B10-B18</f>
        <v>-1034760559</v>
      </c>
      <c r="C19" s="75">
        <f>+C10-C18</f>
        <v>0</v>
      </c>
      <c r="D19" s="76">
        <f aca="true" t="shared" si="2" ref="D19:Z19">+D10-D18</f>
        <v>-200743039</v>
      </c>
      <c r="E19" s="77">
        <f t="shared" si="2"/>
        <v>-199173382</v>
      </c>
      <c r="F19" s="77">
        <f t="shared" si="2"/>
        <v>861954088</v>
      </c>
      <c r="G19" s="77">
        <f t="shared" si="2"/>
        <v>149798061</v>
      </c>
      <c r="H19" s="77">
        <f t="shared" si="2"/>
        <v>-400942872</v>
      </c>
      <c r="I19" s="77">
        <f t="shared" si="2"/>
        <v>610809277</v>
      </c>
      <c r="J19" s="77">
        <f t="shared" si="2"/>
        <v>-220287493</v>
      </c>
      <c r="K19" s="77">
        <f t="shared" si="2"/>
        <v>-559460959</v>
      </c>
      <c r="L19" s="77">
        <f t="shared" si="2"/>
        <v>111388680</v>
      </c>
      <c r="M19" s="77">
        <f t="shared" si="2"/>
        <v>-668359772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-57550495</v>
      </c>
      <c r="W19" s="77">
        <f>IF(E10=E18,0,W10-W18)</f>
        <v>-99586691</v>
      </c>
      <c r="X19" s="77">
        <f t="shared" si="2"/>
        <v>42036196</v>
      </c>
      <c r="Y19" s="78">
        <f>+IF(W19&lt;&gt;0,(X19/W19)*100,0)</f>
        <v>-42.21065644203401</v>
      </c>
      <c r="Z19" s="79">
        <f t="shared" si="2"/>
        <v>-199173382</v>
      </c>
    </row>
    <row r="20" spans="1:26" ht="13.5">
      <c r="A20" s="58" t="s">
        <v>46</v>
      </c>
      <c r="B20" s="19">
        <v>1229789985</v>
      </c>
      <c r="C20" s="19">
        <v>0</v>
      </c>
      <c r="D20" s="59">
        <v>2535057961</v>
      </c>
      <c r="E20" s="60">
        <v>2567722901</v>
      </c>
      <c r="F20" s="60">
        <v>44643035</v>
      </c>
      <c r="G20" s="60">
        <v>111804411</v>
      </c>
      <c r="H20" s="60">
        <v>142647314</v>
      </c>
      <c r="I20" s="60">
        <v>299094760</v>
      </c>
      <c r="J20" s="60">
        <v>134052463</v>
      </c>
      <c r="K20" s="60">
        <v>153168711</v>
      </c>
      <c r="L20" s="60">
        <v>300229454</v>
      </c>
      <c r="M20" s="60">
        <v>587450628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886545388</v>
      </c>
      <c r="W20" s="60">
        <v>1283861451</v>
      </c>
      <c r="X20" s="60">
        <v>-397316063</v>
      </c>
      <c r="Y20" s="61">
        <v>-30.95</v>
      </c>
      <c r="Z20" s="62">
        <v>2567722901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-31177000</v>
      </c>
      <c r="I21" s="82">
        <v>-31177000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-31177000</v>
      </c>
      <c r="W21" s="82">
        <v>0</v>
      </c>
      <c r="X21" s="82">
        <v>-31177000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195029426</v>
      </c>
      <c r="C22" s="86">
        <f>SUM(C19:C21)</f>
        <v>0</v>
      </c>
      <c r="D22" s="87">
        <f aca="true" t="shared" si="3" ref="D22:Z22">SUM(D19:D21)</f>
        <v>2334314922</v>
      </c>
      <c r="E22" s="88">
        <f t="shared" si="3"/>
        <v>2368549519</v>
      </c>
      <c r="F22" s="88">
        <f t="shared" si="3"/>
        <v>906597123</v>
      </c>
      <c r="G22" s="88">
        <f t="shared" si="3"/>
        <v>261602472</v>
      </c>
      <c r="H22" s="88">
        <f t="shared" si="3"/>
        <v>-289472558</v>
      </c>
      <c r="I22" s="88">
        <f t="shared" si="3"/>
        <v>878727037</v>
      </c>
      <c r="J22" s="88">
        <f t="shared" si="3"/>
        <v>-86235030</v>
      </c>
      <c r="K22" s="88">
        <f t="shared" si="3"/>
        <v>-406292248</v>
      </c>
      <c r="L22" s="88">
        <f t="shared" si="3"/>
        <v>411618134</v>
      </c>
      <c r="M22" s="88">
        <f t="shared" si="3"/>
        <v>-80909144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797817893</v>
      </c>
      <c r="W22" s="88">
        <f t="shared" si="3"/>
        <v>1184274760</v>
      </c>
      <c r="X22" s="88">
        <f t="shared" si="3"/>
        <v>-386456867</v>
      </c>
      <c r="Y22" s="89">
        <f>+IF(W22&lt;&gt;0,(X22/W22)*100,0)</f>
        <v>-32.63236539804327</v>
      </c>
      <c r="Z22" s="90">
        <f t="shared" si="3"/>
        <v>2368549519</v>
      </c>
    </row>
    <row r="23" spans="1:26" ht="13.5">
      <c r="A23" s="91" t="s">
        <v>48</v>
      </c>
      <c r="B23" s="19">
        <v>0</v>
      </c>
      <c r="C23" s="19">
        <v>0</v>
      </c>
      <c r="D23" s="59">
        <v>1</v>
      </c>
      <c r="E23" s="60">
        <v>1</v>
      </c>
      <c r="F23" s="60">
        <v>-1</v>
      </c>
      <c r="G23" s="60">
        <v>-1</v>
      </c>
      <c r="H23" s="60">
        <v>-1</v>
      </c>
      <c r="I23" s="60">
        <v>-3</v>
      </c>
      <c r="J23" s="60">
        <v>-1</v>
      </c>
      <c r="K23" s="60">
        <v>-1</v>
      </c>
      <c r="L23" s="60">
        <v>-1</v>
      </c>
      <c r="M23" s="60">
        <v>-3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-6</v>
      </c>
      <c r="W23" s="60">
        <v>1</v>
      </c>
      <c r="X23" s="60">
        <v>-7</v>
      </c>
      <c r="Y23" s="61">
        <v>-700</v>
      </c>
      <c r="Z23" s="62">
        <v>1</v>
      </c>
    </row>
    <row r="24" spans="1:26" ht="13.5">
      <c r="A24" s="92" t="s">
        <v>49</v>
      </c>
      <c r="B24" s="75">
        <f>SUM(B22:B23)</f>
        <v>195029426</v>
      </c>
      <c r="C24" s="75">
        <f>SUM(C22:C23)</f>
        <v>0</v>
      </c>
      <c r="D24" s="76">
        <f aca="true" t="shared" si="4" ref="D24:Z24">SUM(D22:D23)</f>
        <v>2334314923</v>
      </c>
      <c r="E24" s="77">
        <f t="shared" si="4"/>
        <v>2368549520</v>
      </c>
      <c r="F24" s="77">
        <f t="shared" si="4"/>
        <v>906597122</v>
      </c>
      <c r="G24" s="77">
        <f t="shared" si="4"/>
        <v>261602471</v>
      </c>
      <c r="H24" s="77">
        <f t="shared" si="4"/>
        <v>-289472559</v>
      </c>
      <c r="I24" s="77">
        <f t="shared" si="4"/>
        <v>878727034</v>
      </c>
      <c r="J24" s="77">
        <f t="shared" si="4"/>
        <v>-86235031</v>
      </c>
      <c r="K24" s="77">
        <f t="shared" si="4"/>
        <v>-406292249</v>
      </c>
      <c r="L24" s="77">
        <f t="shared" si="4"/>
        <v>411618133</v>
      </c>
      <c r="M24" s="77">
        <f t="shared" si="4"/>
        <v>-80909147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797817887</v>
      </c>
      <c r="W24" s="77">
        <f t="shared" si="4"/>
        <v>1184274761</v>
      </c>
      <c r="X24" s="77">
        <f t="shared" si="4"/>
        <v>-386456874</v>
      </c>
      <c r="Y24" s="78">
        <f>+IF(W24&lt;&gt;0,(X24/W24)*100,0)</f>
        <v>-32.632365961567594</v>
      </c>
      <c r="Z24" s="79">
        <f t="shared" si="4"/>
        <v>2368549520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5868809746</v>
      </c>
      <c r="C27" s="22">
        <v>0</v>
      </c>
      <c r="D27" s="99">
        <v>5450592474</v>
      </c>
      <c r="E27" s="100">
        <v>5612765466</v>
      </c>
      <c r="F27" s="100">
        <v>52400748</v>
      </c>
      <c r="G27" s="100">
        <v>198025005</v>
      </c>
      <c r="H27" s="100">
        <v>255734636</v>
      </c>
      <c r="I27" s="100">
        <v>506160389</v>
      </c>
      <c r="J27" s="100">
        <v>284834656</v>
      </c>
      <c r="K27" s="100">
        <v>341978449</v>
      </c>
      <c r="L27" s="100">
        <v>490309070</v>
      </c>
      <c r="M27" s="100">
        <v>1117122175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1623282564</v>
      </c>
      <c r="W27" s="100">
        <v>2806382733</v>
      </c>
      <c r="X27" s="100">
        <v>-1183100169</v>
      </c>
      <c r="Y27" s="101">
        <v>-42.16</v>
      </c>
      <c r="Z27" s="102">
        <v>5612765466</v>
      </c>
    </row>
    <row r="28" spans="1:26" ht="13.5">
      <c r="A28" s="103" t="s">
        <v>46</v>
      </c>
      <c r="B28" s="19">
        <v>3414644998</v>
      </c>
      <c r="C28" s="19">
        <v>0</v>
      </c>
      <c r="D28" s="59">
        <v>2537157961</v>
      </c>
      <c r="E28" s="60">
        <v>2569822896</v>
      </c>
      <c r="F28" s="60">
        <v>44643034</v>
      </c>
      <c r="G28" s="60">
        <v>111804411</v>
      </c>
      <c r="H28" s="60">
        <v>142647315</v>
      </c>
      <c r="I28" s="60">
        <v>299094760</v>
      </c>
      <c r="J28" s="60">
        <v>134052461</v>
      </c>
      <c r="K28" s="60">
        <v>153170620</v>
      </c>
      <c r="L28" s="60">
        <v>300234045</v>
      </c>
      <c r="M28" s="60">
        <v>587457126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886551886</v>
      </c>
      <c r="W28" s="60">
        <v>1284911448</v>
      </c>
      <c r="X28" s="60">
        <v>-398359562</v>
      </c>
      <c r="Y28" s="61">
        <v>-31</v>
      </c>
      <c r="Z28" s="62">
        <v>2569822896</v>
      </c>
    </row>
    <row r="29" spans="1:26" ht="13.5">
      <c r="A29" s="58" t="s">
        <v>282</v>
      </c>
      <c r="B29" s="19">
        <v>35075750</v>
      </c>
      <c r="C29" s="19">
        <v>0</v>
      </c>
      <c r="D29" s="59">
        <v>46150000</v>
      </c>
      <c r="E29" s="60">
        <v>47719657</v>
      </c>
      <c r="F29" s="60">
        <v>1586814</v>
      </c>
      <c r="G29" s="60">
        <v>3411847</v>
      </c>
      <c r="H29" s="60">
        <v>3579899</v>
      </c>
      <c r="I29" s="60">
        <v>8578560</v>
      </c>
      <c r="J29" s="60">
        <v>5595825</v>
      </c>
      <c r="K29" s="60">
        <v>7161253</v>
      </c>
      <c r="L29" s="60">
        <v>2363162</v>
      </c>
      <c r="M29" s="60">
        <v>15120240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23698800</v>
      </c>
      <c r="W29" s="60">
        <v>23859829</v>
      </c>
      <c r="X29" s="60">
        <v>-161029</v>
      </c>
      <c r="Y29" s="61">
        <v>-0.67</v>
      </c>
      <c r="Z29" s="62">
        <v>47719657</v>
      </c>
    </row>
    <row r="30" spans="1:26" ht="13.5">
      <c r="A30" s="58" t="s">
        <v>52</v>
      </c>
      <c r="B30" s="19">
        <v>1753424711</v>
      </c>
      <c r="C30" s="19">
        <v>0</v>
      </c>
      <c r="D30" s="59">
        <v>2149496759</v>
      </c>
      <c r="E30" s="60">
        <v>2228668674</v>
      </c>
      <c r="F30" s="60">
        <v>292322</v>
      </c>
      <c r="G30" s="60">
        <v>66704279</v>
      </c>
      <c r="H30" s="60">
        <v>87943342</v>
      </c>
      <c r="I30" s="60">
        <v>154939943</v>
      </c>
      <c r="J30" s="60">
        <v>116100815</v>
      </c>
      <c r="K30" s="60">
        <v>138389370</v>
      </c>
      <c r="L30" s="60">
        <v>144203784</v>
      </c>
      <c r="M30" s="60">
        <v>398693969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553633912</v>
      </c>
      <c r="W30" s="60">
        <v>1114334337</v>
      </c>
      <c r="X30" s="60">
        <v>-560700425</v>
      </c>
      <c r="Y30" s="61">
        <v>-50.32</v>
      </c>
      <c r="Z30" s="62">
        <v>2228668674</v>
      </c>
    </row>
    <row r="31" spans="1:26" ht="13.5">
      <c r="A31" s="58" t="s">
        <v>53</v>
      </c>
      <c r="B31" s="19">
        <v>665664284</v>
      </c>
      <c r="C31" s="19">
        <v>0</v>
      </c>
      <c r="D31" s="59">
        <v>717787755</v>
      </c>
      <c r="E31" s="60">
        <v>766554239</v>
      </c>
      <c r="F31" s="60">
        <v>5878577</v>
      </c>
      <c r="G31" s="60">
        <v>16104468</v>
      </c>
      <c r="H31" s="60">
        <v>21564085</v>
      </c>
      <c r="I31" s="60">
        <v>43547130</v>
      </c>
      <c r="J31" s="60">
        <v>29085559</v>
      </c>
      <c r="K31" s="60">
        <v>43257211</v>
      </c>
      <c r="L31" s="60">
        <v>43508076</v>
      </c>
      <c r="M31" s="60">
        <v>115850846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159397976</v>
      </c>
      <c r="W31" s="60">
        <v>383277120</v>
      </c>
      <c r="X31" s="60">
        <v>-223879144</v>
      </c>
      <c r="Y31" s="61">
        <v>-58.41</v>
      </c>
      <c r="Z31" s="62">
        <v>766554239</v>
      </c>
    </row>
    <row r="32" spans="1:26" ht="13.5">
      <c r="A32" s="70" t="s">
        <v>54</v>
      </c>
      <c r="B32" s="22">
        <f>SUM(B28:B31)</f>
        <v>5868809743</v>
      </c>
      <c r="C32" s="22">
        <f>SUM(C28:C31)</f>
        <v>0</v>
      </c>
      <c r="D32" s="99">
        <f aca="true" t="shared" si="5" ref="D32:Z32">SUM(D28:D31)</f>
        <v>5450592475</v>
      </c>
      <c r="E32" s="100">
        <f t="shared" si="5"/>
        <v>5612765466</v>
      </c>
      <c r="F32" s="100">
        <f t="shared" si="5"/>
        <v>52400747</v>
      </c>
      <c r="G32" s="100">
        <f t="shared" si="5"/>
        <v>198025005</v>
      </c>
      <c r="H32" s="100">
        <f t="shared" si="5"/>
        <v>255734641</v>
      </c>
      <c r="I32" s="100">
        <f t="shared" si="5"/>
        <v>506160393</v>
      </c>
      <c r="J32" s="100">
        <f t="shared" si="5"/>
        <v>284834660</v>
      </c>
      <c r="K32" s="100">
        <f t="shared" si="5"/>
        <v>341978454</v>
      </c>
      <c r="L32" s="100">
        <f t="shared" si="5"/>
        <v>490309067</v>
      </c>
      <c r="M32" s="100">
        <f t="shared" si="5"/>
        <v>1117122181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1623282574</v>
      </c>
      <c r="W32" s="100">
        <f t="shared" si="5"/>
        <v>2806382734</v>
      </c>
      <c r="X32" s="100">
        <f t="shared" si="5"/>
        <v>-1183100160</v>
      </c>
      <c r="Y32" s="101">
        <f>+IF(W32&lt;&gt;0,(X32/W32)*100,0)</f>
        <v>-42.15747715614331</v>
      </c>
      <c r="Z32" s="102">
        <f t="shared" si="5"/>
        <v>5612765466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12900815</v>
      </c>
      <c r="C35" s="19">
        <v>0</v>
      </c>
      <c r="D35" s="59">
        <v>10849857</v>
      </c>
      <c r="E35" s="60">
        <v>11370810215</v>
      </c>
      <c r="F35" s="60">
        <v>9847295824</v>
      </c>
      <c r="G35" s="60">
        <v>10540194133</v>
      </c>
      <c r="H35" s="60">
        <v>11353839923</v>
      </c>
      <c r="I35" s="60">
        <v>11353839923</v>
      </c>
      <c r="J35" s="60">
        <v>11088589610</v>
      </c>
      <c r="K35" s="60">
        <v>11398592523</v>
      </c>
      <c r="L35" s="60">
        <v>11755507542</v>
      </c>
      <c r="M35" s="60">
        <v>11755507542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11755507542</v>
      </c>
      <c r="W35" s="60">
        <v>5685405108</v>
      </c>
      <c r="X35" s="60">
        <v>6070102434</v>
      </c>
      <c r="Y35" s="61">
        <v>106.77</v>
      </c>
      <c r="Z35" s="62">
        <v>11370810215</v>
      </c>
    </row>
    <row r="36" spans="1:26" ht="13.5">
      <c r="A36" s="58" t="s">
        <v>57</v>
      </c>
      <c r="B36" s="19">
        <v>29033825</v>
      </c>
      <c r="C36" s="19">
        <v>0</v>
      </c>
      <c r="D36" s="59">
        <v>33493602</v>
      </c>
      <c r="E36" s="60">
        <v>35848981143</v>
      </c>
      <c r="F36" s="60">
        <v>28644215102</v>
      </c>
      <c r="G36" s="60">
        <v>28698428151</v>
      </c>
      <c r="H36" s="60">
        <v>28791818040</v>
      </c>
      <c r="I36" s="60">
        <v>28791818040</v>
      </c>
      <c r="J36" s="60">
        <v>29002766258</v>
      </c>
      <c r="K36" s="60">
        <v>29350487890</v>
      </c>
      <c r="L36" s="60">
        <v>29525904558</v>
      </c>
      <c r="M36" s="60">
        <v>29525904558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29525904558</v>
      </c>
      <c r="W36" s="60">
        <v>17924490572</v>
      </c>
      <c r="X36" s="60">
        <v>11601413986</v>
      </c>
      <c r="Y36" s="61">
        <v>64.72</v>
      </c>
      <c r="Z36" s="62">
        <v>35848981143</v>
      </c>
    </row>
    <row r="37" spans="1:26" ht="13.5">
      <c r="A37" s="58" t="s">
        <v>58</v>
      </c>
      <c r="B37" s="19">
        <v>7988695</v>
      </c>
      <c r="C37" s="19">
        <v>0</v>
      </c>
      <c r="D37" s="59">
        <v>8346166</v>
      </c>
      <c r="E37" s="60">
        <v>10979467355</v>
      </c>
      <c r="F37" s="60">
        <v>3307843061</v>
      </c>
      <c r="G37" s="60">
        <v>3675674013</v>
      </c>
      <c r="H37" s="60">
        <v>5239698674</v>
      </c>
      <c r="I37" s="60">
        <v>5239698674</v>
      </c>
      <c r="J37" s="60">
        <v>5392997920</v>
      </c>
      <c r="K37" s="60">
        <v>5372472332</v>
      </c>
      <c r="L37" s="60">
        <v>5783748844</v>
      </c>
      <c r="M37" s="60">
        <v>5783748844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5783748844</v>
      </c>
      <c r="W37" s="60">
        <v>5489733678</v>
      </c>
      <c r="X37" s="60">
        <v>294015166</v>
      </c>
      <c r="Y37" s="61">
        <v>5.36</v>
      </c>
      <c r="Z37" s="62">
        <v>10979467355</v>
      </c>
    </row>
    <row r="38" spans="1:26" ht="13.5">
      <c r="A38" s="58" t="s">
        <v>59</v>
      </c>
      <c r="B38" s="19">
        <v>11488749</v>
      </c>
      <c r="C38" s="19">
        <v>0</v>
      </c>
      <c r="D38" s="59">
        <v>11249547</v>
      </c>
      <c r="E38" s="60">
        <v>11402696826</v>
      </c>
      <c r="F38" s="60">
        <v>11872322523</v>
      </c>
      <c r="G38" s="60">
        <v>11951174666</v>
      </c>
      <c r="H38" s="60">
        <v>11505122098</v>
      </c>
      <c r="I38" s="60">
        <v>11505122098</v>
      </c>
      <c r="J38" s="60">
        <v>11418491739</v>
      </c>
      <c r="K38" s="60">
        <v>11482673328</v>
      </c>
      <c r="L38" s="60">
        <v>11303408140</v>
      </c>
      <c r="M38" s="60">
        <v>11303408140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11303408140</v>
      </c>
      <c r="W38" s="60">
        <v>5701348413</v>
      </c>
      <c r="X38" s="60">
        <v>5602059727</v>
      </c>
      <c r="Y38" s="61">
        <v>98.26</v>
      </c>
      <c r="Z38" s="62">
        <v>11402696826</v>
      </c>
    </row>
    <row r="39" spans="1:26" ht="13.5">
      <c r="A39" s="58" t="s">
        <v>60</v>
      </c>
      <c r="B39" s="19">
        <v>22457196</v>
      </c>
      <c r="C39" s="19">
        <v>0</v>
      </c>
      <c r="D39" s="59">
        <v>24747746</v>
      </c>
      <c r="E39" s="60">
        <v>24837627177</v>
      </c>
      <c r="F39" s="60">
        <v>23311345342</v>
      </c>
      <c r="G39" s="60">
        <v>23611773605</v>
      </c>
      <c r="H39" s="60">
        <v>23400837191</v>
      </c>
      <c r="I39" s="60">
        <v>23400837191</v>
      </c>
      <c r="J39" s="60">
        <v>23279866209</v>
      </c>
      <c r="K39" s="60">
        <v>23893934753</v>
      </c>
      <c r="L39" s="60">
        <v>24194255116</v>
      </c>
      <c r="M39" s="60">
        <v>24194255116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24194255116</v>
      </c>
      <c r="W39" s="60">
        <v>12418813589</v>
      </c>
      <c r="X39" s="60">
        <v>11775441527</v>
      </c>
      <c r="Y39" s="61">
        <v>94.82</v>
      </c>
      <c r="Z39" s="62">
        <v>24837627177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3359043314</v>
      </c>
      <c r="C42" s="19">
        <v>0</v>
      </c>
      <c r="D42" s="59">
        <v>4194026477</v>
      </c>
      <c r="E42" s="60">
        <v>4064552218</v>
      </c>
      <c r="F42" s="60">
        <v>308813153</v>
      </c>
      <c r="G42" s="60">
        <v>228130415</v>
      </c>
      <c r="H42" s="60">
        <v>-315414320</v>
      </c>
      <c r="I42" s="60">
        <v>221529248</v>
      </c>
      <c r="J42" s="60">
        <v>260452199</v>
      </c>
      <c r="K42" s="60">
        <v>2219033910</v>
      </c>
      <c r="L42" s="60">
        <v>159815269</v>
      </c>
      <c r="M42" s="60">
        <v>2639301378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2860830626</v>
      </c>
      <c r="W42" s="60">
        <v>2656860852</v>
      </c>
      <c r="X42" s="60">
        <v>203969774</v>
      </c>
      <c r="Y42" s="61">
        <v>7.68</v>
      </c>
      <c r="Z42" s="62">
        <v>4064552218</v>
      </c>
    </row>
    <row r="43" spans="1:26" ht="13.5">
      <c r="A43" s="58" t="s">
        <v>63</v>
      </c>
      <c r="B43" s="19">
        <v>-3621887750</v>
      </c>
      <c r="C43" s="19">
        <v>0</v>
      </c>
      <c r="D43" s="59">
        <v>-5109062852</v>
      </c>
      <c r="E43" s="60">
        <v>-5544435162</v>
      </c>
      <c r="F43" s="60">
        <v>-479793326</v>
      </c>
      <c r="G43" s="60">
        <v>-197865735</v>
      </c>
      <c r="H43" s="60">
        <v>-113617420</v>
      </c>
      <c r="I43" s="60">
        <v>-791276481</v>
      </c>
      <c r="J43" s="60">
        <v>-213734721</v>
      </c>
      <c r="K43" s="60">
        <v>-1456469400</v>
      </c>
      <c r="L43" s="60">
        <v>-429685146</v>
      </c>
      <c r="M43" s="60">
        <v>-2099889267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-2891165748</v>
      </c>
      <c r="W43" s="60">
        <v>-2871577930</v>
      </c>
      <c r="X43" s="60">
        <v>-19587818</v>
      </c>
      <c r="Y43" s="61">
        <v>0.68</v>
      </c>
      <c r="Z43" s="62">
        <v>-5544435162</v>
      </c>
    </row>
    <row r="44" spans="1:26" ht="13.5">
      <c r="A44" s="58" t="s">
        <v>64</v>
      </c>
      <c r="B44" s="19">
        <v>2201369797</v>
      </c>
      <c r="C44" s="19">
        <v>0</v>
      </c>
      <c r="D44" s="59">
        <v>-345066274</v>
      </c>
      <c r="E44" s="60">
        <v>-345066000</v>
      </c>
      <c r="F44" s="60">
        <v>-29946921</v>
      </c>
      <c r="G44" s="60">
        <v>0</v>
      </c>
      <c r="H44" s="60">
        <v>-89480665</v>
      </c>
      <c r="I44" s="60">
        <v>-119427586</v>
      </c>
      <c r="J44" s="60">
        <v>0</v>
      </c>
      <c r="K44" s="60">
        <v>0</v>
      </c>
      <c r="L44" s="60">
        <v>-64403102</v>
      </c>
      <c r="M44" s="60">
        <v>-64403102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-183830688</v>
      </c>
      <c r="W44" s="60">
        <v>-183830690</v>
      </c>
      <c r="X44" s="60">
        <v>2</v>
      </c>
      <c r="Y44" s="61">
        <v>0</v>
      </c>
      <c r="Z44" s="62">
        <v>-345066000</v>
      </c>
    </row>
    <row r="45" spans="1:26" ht="13.5">
      <c r="A45" s="70" t="s">
        <v>65</v>
      </c>
      <c r="B45" s="22">
        <v>8099365361</v>
      </c>
      <c r="C45" s="22">
        <v>0</v>
      </c>
      <c r="D45" s="99">
        <v>6279360351</v>
      </c>
      <c r="E45" s="100">
        <v>6274417057</v>
      </c>
      <c r="F45" s="100">
        <v>7898438871</v>
      </c>
      <c r="G45" s="100">
        <v>7928703551</v>
      </c>
      <c r="H45" s="100">
        <v>7410191146</v>
      </c>
      <c r="I45" s="100">
        <v>7410191146</v>
      </c>
      <c r="J45" s="100">
        <v>7456908624</v>
      </c>
      <c r="K45" s="100">
        <v>8219473134</v>
      </c>
      <c r="L45" s="100">
        <v>7885200155</v>
      </c>
      <c r="M45" s="100">
        <v>7885200155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7885200155</v>
      </c>
      <c r="W45" s="100">
        <v>7700818233</v>
      </c>
      <c r="X45" s="100">
        <v>184381922</v>
      </c>
      <c r="Y45" s="101">
        <v>2.39</v>
      </c>
      <c r="Z45" s="102">
        <v>6274417057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1455602550</v>
      </c>
      <c r="C49" s="52">
        <v>0</v>
      </c>
      <c r="D49" s="129">
        <v>120275301</v>
      </c>
      <c r="E49" s="54">
        <v>135746879</v>
      </c>
      <c r="F49" s="54">
        <v>0</v>
      </c>
      <c r="G49" s="54">
        <v>0</v>
      </c>
      <c r="H49" s="54">
        <v>0</v>
      </c>
      <c r="I49" s="54">
        <v>154222826</v>
      </c>
      <c r="J49" s="54">
        <v>0</v>
      </c>
      <c r="K49" s="54">
        <v>0</v>
      </c>
      <c r="L49" s="54">
        <v>0</v>
      </c>
      <c r="M49" s="54">
        <v>152756290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550463617</v>
      </c>
      <c r="W49" s="54">
        <v>726218997</v>
      </c>
      <c r="X49" s="54">
        <v>3054264619</v>
      </c>
      <c r="Y49" s="54">
        <v>6349551079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175046847</v>
      </c>
      <c r="C51" s="52">
        <v>0</v>
      </c>
      <c r="D51" s="129">
        <v>139141</v>
      </c>
      <c r="E51" s="54">
        <v>-444650</v>
      </c>
      <c r="F51" s="54">
        <v>0</v>
      </c>
      <c r="G51" s="54">
        <v>0</v>
      </c>
      <c r="H51" s="54">
        <v>0</v>
      </c>
      <c r="I51" s="54">
        <v>-179429</v>
      </c>
      <c r="J51" s="54">
        <v>0</v>
      </c>
      <c r="K51" s="54">
        <v>0</v>
      </c>
      <c r="L51" s="54">
        <v>0</v>
      </c>
      <c r="M51" s="54">
        <v>1276917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569103</v>
      </c>
      <c r="W51" s="54">
        <v>75860</v>
      </c>
      <c r="X51" s="54">
        <v>54055</v>
      </c>
      <c r="Y51" s="54">
        <v>176537844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1099.547562980592</v>
      </c>
      <c r="C58" s="5">
        <f>IF(C67=0,0,+(C76/C67)*100)</f>
        <v>0</v>
      </c>
      <c r="D58" s="6">
        <f aca="true" t="shared" si="6" ref="D58:Z58">IF(D67=0,0,+(D76/D67)*100)</f>
        <v>97.21809163298012</v>
      </c>
      <c r="E58" s="7">
        <f t="shared" si="6"/>
        <v>96.43777706891493</v>
      </c>
      <c r="F58" s="7">
        <f t="shared" si="6"/>
        <v>107.96159452873215</v>
      </c>
      <c r="G58" s="7">
        <f t="shared" si="6"/>
        <v>88.73707118999147</v>
      </c>
      <c r="H58" s="7">
        <f t="shared" si="6"/>
        <v>94.55127881870165</v>
      </c>
      <c r="I58" s="7">
        <f t="shared" si="6"/>
        <v>96.4046806135299</v>
      </c>
      <c r="J58" s="7">
        <f t="shared" si="6"/>
        <v>108.47028836493149</v>
      </c>
      <c r="K58" s="7">
        <f t="shared" si="6"/>
        <v>100.32296987142932</v>
      </c>
      <c r="L58" s="7">
        <f t="shared" si="6"/>
        <v>96.03495423494543</v>
      </c>
      <c r="M58" s="7">
        <f t="shared" si="6"/>
        <v>101.56214090860448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98.9628694228824</v>
      </c>
      <c r="W58" s="7">
        <f t="shared" si="6"/>
        <v>98.64879667611646</v>
      </c>
      <c r="X58" s="7">
        <f t="shared" si="6"/>
        <v>0</v>
      </c>
      <c r="Y58" s="7">
        <f t="shared" si="6"/>
        <v>0</v>
      </c>
      <c r="Z58" s="8">
        <f t="shared" si="6"/>
        <v>96.43777706891493</v>
      </c>
    </row>
    <row r="59" spans="1:26" ht="13.5">
      <c r="A59" s="37" t="s">
        <v>31</v>
      </c>
      <c r="B59" s="9">
        <f aca="true" t="shared" si="7" ref="B59:Z66">IF(B68=0,0,+(B77/B68)*100)</f>
        <v>1076.411106762736</v>
      </c>
      <c r="C59" s="9">
        <f t="shared" si="7"/>
        <v>0</v>
      </c>
      <c r="D59" s="2">
        <f t="shared" si="7"/>
        <v>99.3452533070814</v>
      </c>
      <c r="E59" s="10">
        <f t="shared" si="7"/>
        <v>98.645423440259</v>
      </c>
      <c r="F59" s="10">
        <f t="shared" si="7"/>
        <v>133.1418052928975</v>
      </c>
      <c r="G59" s="10">
        <f t="shared" si="7"/>
        <v>82.5032976433723</v>
      </c>
      <c r="H59" s="10">
        <f t="shared" si="7"/>
        <v>105.45283582808082</v>
      </c>
      <c r="I59" s="10">
        <f t="shared" si="7"/>
        <v>104.03422843586235</v>
      </c>
      <c r="J59" s="10">
        <f t="shared" si="7"/>
        <v>120.41313717876206</v>
      </c>
      <c r="K59" s="10">
        <f t="shared" si="7"/>
        <v>96.85724102040673</v>
      </c>
      <c r="L59" s="10">
        <f t="shared" si="7"/>
        <v>107.84486834556782</v>
      </c>
      <c r="M59" s="10">
        <f t="shared" si="7"/>
        <v>107.8577613116431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105.93449014348435</v>
      </c>
      <c r="W59" s="10">
        <f t="shared" si="7"/>
        <v>107.35187924223106</v>
      </c>
      <c r="X59" s="10">
        <f t="shared" si="7"/>
        <v>0</v>
      </c>
      <c r="Y59" s="10">
        <f t="shared" si="7"/>
        <v>0</v>
      </c>
      <c r="Z59" s="11">
        <f t="shared" si="7"/>
        <v>98.645423440259</v>
      </c>
    </row>
    <row r="60" spans="1:26" ht="13.5">
      <c r="A60" s="38" t="s">
        <v>32</v>
      </c>
      <c r="B60" s="12">
        <f t="shared" si="7"/>
        <v>1120.441621074839</v>
      </c>
      <c r="C60" s="12">
        <f t="shared" si="7"/>
        <v>0</v>
      </c>
      <c r="D60" s="3">
        <f t="shared" si="7"/>
        <v>96.4014603792663</v>
      </c>
      <c r="E60" s="13">
        <f t="shared" si="7"/>
        <v>96.40146037234224</v>
      </c>
      <c r="F60" s="13">
        <f t="shared" si="7"/>
        <v>99.8977432350242</v>
      </c>
      <c r="G60" s="13">
        <f t="shared" si="7"/>
        <v>92.25472337001582</v>
      </c>
      <c r="H60" s="13">
        <f t="shared" si="7"/>
        <v>90.79601548852132</v>
      </c>
      <c r="I60" s="13">
        <f t="shared" si="7"/>
        <v>94.08188578823086</v>
      </c>
      <c r="J60" s="13">
        <f t="shared" si="7"/>
        <v>104.65951087101605</v>
      </c>
      <c r="K60" s="13">
        <f t="shared" si="7"/>
        <v>102.867211702746</v>
      </c>
      <c r="L60" s="13">
        <f t="shared" si="7"/>
        <v>92.34958993306552</v>
      </c>
      <c r="M60" s="13">
        <f t="shared" si="7"/>
        <v>99.83359733683362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96.9321605831432</v>
      </c>
      <c r="W60" s="13">
        <f t="shared" si="7"/>
        <v>96.18971115543307</v>
      </c>
      <c r="X60" s="13">
        <f t="shared" si="7"/>
        <v>0</v>
      </c>
      <c r="Y60" s="13">
        <f t="shared" si="7"/>
        <v>0</v>
      </c>
      <c r="Z60" s="14">
        <f t="shared" si="7"/>
        <v>96.40146037234224</v>
      </c>
    </row>
    <row r="61" spans="1:26" ht="13.5">
      <c r="A61" s="39" t="s">
        <v>103</v>
      </c>
      <c r="B61" s="12">
        <f t="shared" si="7"/>
        <v>1163.271044743261</v>
      </c>
      <c r="C61" s="12">
        <f t="shared" si="7"/>
        <v>0</v>
      </c>
      <c r="D61" s="3">
        <f t="shared" si="7"/>
        <v>99.50411665923463</v>
      </c>
      <c r="E61" s="13">
        <f t="shared" si="7"/>
        <v>99.5041166902486</v>
      </c>
      <c r="F61" s="13">
        <f t="shared" si="7"/>
        <v>97.82050163775938</v>
      </c>
      <c r="G61" s="13">
        <f t="shared" si="7"/>
        <v>100.01805246109431</v>
      </c>
      <c r="H61" s="13">
        <f t="shared" si="7"/>
        <v>92.32655247015168</v>
      </c>
      <c r="I61" s="13">
        <f t="shared" si="7"/>
        <v>96.61226811806306</v>
      </c>
      <c r="J61" s="13">
        <f t="shared" si="7"/>
        <v>103.59449921599561</v>
      </c>
      <c r="K61" s="13">
        <f t="shared" si="7"/>
        <v>115.77035874570886</v>
      </c>
      <c r="L61" s="13">
        <f t="shared" si="7"/>
        <v>97.11923200862395</v>
      </c>
      <c r="M61" s="13">
        <f t="shared" si="7"/>
        <v>104.99808151600043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100.66511948435341</v>
      </c>
      <c r="W61" s="13">
        <f t="shared" si="7"/>
        <v>98.62129605242835</v>
      </c>
      <c r="X61" s="13">
        <f t="shared" si="7"/>
        <v>0</v>
      </c>
      <c r="Y61" s="13">
        <f t="shared" si="7"/>
        <v>0</v>
      </c>
      <c r="Z61" s="14">
        <f t="shared" si="7"/>
        <v>99.5041166902486</v>
      </c>
    </row>
    <row r="62" spans="1:26" ht="13.5">
      <c r="A62" s="39" t="s">
        <v>104</v>
      </c>
      <c r="B62" s="12">
        <f t="shared" si="7"/>
        <v>1034.3450216857682</v>
      </c>
      <c r="C62" s="12">
        <f t="shared" si="7"/>
        <v>0</v>
      </c>
      <c r="D62" s="3">
        <f t="shared" si="7"/>
        <v>86.38674128333636</v>
      </c>
      <c r="E62" s="13">
        <f t="shared" si="7"/>
        <v>86.38674132566864</v>
      </c>
      <c r="F62" s="13">
        <f t="shared" si="7"/>
        <v>95.77791245409065</v>
      </c>
      <c r="G62" s="13">
        <f t="shared" si="7"/>
        <v>76.61030673182717</v>
      </c>
      <c r="H62" s="13">
        <f t="shared" si="7"/>
        <v>90.180219868111</v>
      </c>
      <c r="I62" s="13">
        <f t="shared" si="7"/>
        <v>86.2561584853949</v>
      </c>
      <c r="J62" s="13">
        <f t="shared" si="7"/>
        <v>109.66407231314844</v>
      </c>
      <c r="K62" s="13">
        <f t="shared" si="7"/>
        <v>80.07023551780382</v>
      </c>
      <c r="L62" s="13">
        <f t="shared" si="7"/>
        <v>80.49595578893654</v>
      </c>
      <c r="M62" s="13">
        <f t="shared" si="7"/>
        <v>89.21514817280723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87.83361133335919</v>
      </c>
      <c r="W62" s="13">
        <f t="shared" si="7"/>
        <v>90.83415065662942</v>
      </c>
      <c r="X62" s="13">
        <f t="shared" si="7"/>
        <v>0</v>
      </c>
      <c r="Y62" s="13">
        <f t="shared" si="7"/>
        <v>0</v>
      </c>
      <c r="Z62" s="14">
        <f t="shared" si="7"/>
        <v>86.38674132566864</v>
      </c>
    </row>
    <row r="63" spans="1:26" ht="13.5">
      <c r="A63" s="39" t="s">
        <v>105</v>
      </c>
      <c r="B63" s="12">
        <f t="shared" si="7"/>
        <v>1066.588874107512</v>
      </c>
      <c r="C63" s="12">
        <f t="shared" si="7"/>
        <v>0</v>
      </c>
      <c r="D63" s="3">
        <f t="shared" si="7"/>
        <v>86.99228235370624</v>
      </c>
      <c r="E63" s="13">
        <f t="shared" si="7"/>
        <v>86.992281962937</v>
      </c>
      <c r="F63" s="13">
        <f t="shared" si="7"/>
        <v>122.21219411983648</v>
      </c>
      <c r="G63" s="13">
        <f t="shared" si="7"/>
        <v>77.39485701669831</v>
      </c>
      <c r="H63" s="13">
        <f t="shared" si="7"/>
        <v>99.21222381070335</v>
      </c>
      <c r="I63" s="13">
        <f t="shared" si="7"/>
        <v>96.2720855831644</v>
      </c>
      <c r="J63" s="13">
        <f t="shared" si="7"/>
        <v>132.17245831070255</v>
      </c>
      <c r="K63" s="13">
        <f t="shared" si="7"/>
        <v>83.00716623008026</v>
      </c>
      <c r="L63" s="13">
        <f t="shared" si="7"/>
        <v>93.64263591741484</v>
      </c>
      <c r="M63" s="13">
        <f t="shared" si="7"/>
        <v>101.18402854230322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98.87226395702015</v>
      </c>
      <c r="W63" s="13">
        <f t="shared" si="7"/>
        <v>83.13680678373892</v>
      </c>
      <c r="X63" s="13">
        <f t="shared" si="7"/>
        <v>0</v>
      </c>
      <c r="Y63" s="13">
        <f t="shared" si="7"/>
        <v>0</v>
      </c>
      <c r="Z63" s="14">
        <f t="shared" si="7"/>
        <v>86.992281962937</v>
      </c>
    </row>
    <row r="64" spans="1:26" ht="13.5">
      <c r="A64" s="39" t="s">
        <v>106</v>
      </c>
      <c r="B64" s="12">
        <f t="shared" si="7"/>
        <v>902.1720401279484</v>
      </c>
      <c r="C64" s="12">
        <f t="shared" si="7"/>
        <v>0</v>
      </c>
      <c r="D64" s="3">
        <f t="shared" si="7"/>
        <v>95.40085911997348</v>
      </c>
      <c r="E64" s="13">
        <f t="shared" si="7"/>
        <v>95.40085911997348</v>
      </c>
      <c r="F64" s="13">
        <f t="shared" si="7"/>
        <v>97.84453706109998</v>
      </c>
      <c r="G64" s="13">
        <f t="shared" si="7"/>
        <v>65.24276322172065</v>
      </c>
      <c r="H64" s="13">
        <f t="shared" si="7"/>
        <v>63.42557555571188</v>
      </c>
      <c r="I64" s="13">
        <f t="shared" si="7"/>
        <v>75.0663582231551</v>
      </c>
      <c r="J64" s="13">
        <f t="shared" si="7"/>
        <v>77.1132671982276</v>
      </c>
      <c r="K64" s="13">
        <f t="shared" si="7"/>
        <v>64.56274349926073</v>
      </c>
      <c r="L64" s="13">
        <f t="shared" si="7"/>
        <v>66.56867246652197</v>
      </c>
      <c r="M64" s="13">
        <f t="shared" si="7"/>
        <v>69.44516076151162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72.2669070759459</v>
      </c>
      <c r="W64" s="13">
        <f t="shared" si="7"/>
        <v>96.85181140850244</v>
      </c>
      <c r="X64" s="13">
        <f t="shared" si="7"/>
        <v>0</v>
      </c>
      <c r="Y64" s="13">
        <f t="shared" si="7"/>
        <v>0</v>
      </c>
      <c r="Z64" s="14">
        <f t="shared" si="7"/>
        <v>95.40085911997348</v>
      </c>
    </row>
    <row r="65" spans="1:26" ht="13.5">
      <c r="A65" s="39" t="s">
        <v>107</v>
      </c>
      <c r="B65" s="12">
        <f t="shared" si="7"/>
        <v>1149.8626646123994</v>
      </c>
      <c r="C65" s="12">
        <f t="shared" si="7"/>
        <v>0</v>
      </c>
      <c r="D65" s="3">
        <f t="shared" si="7"/>
        <v>133.2181725200027</v>
      </c>
      <c r="E65" s="13">
        <f t="shared" si="7"/>
        <v>133.2181725200027</v>
      </c>
      <c r="F65" s="13">
        <f t="shared" si="7"/>
        <v>156.81049144923395</v>
      </c>
      <c r="G65" s="13">
        <f t="shared" si="7"/>
        <v>96.14456374062883</v>
      </c>
      <c r="H65" s="13">
        <f t="shared" si="7"/>
        <v>108.90384995115706</v>
      </c>
      <c r="I65" s="13">
        <f t="shared" si="7"/>
        <v>119.26492658173792</v>
      </c>
      <c r="J65" s="13">
        <f t="shared" si="7"/>
        <v>97.03538212305882</v>
      </c>
      <c r="K65" s="13">
        <f t="shared" si="7"/>
        <v>109.76752661668749</v>
      </c>
      <c r="L65" s="13">
        <f t="shared" si="7"/>
        <v>98.99351441945598</v>
      </c>
      <c r="M65" s="13">
        <f t="shared" si="7"/>
        <v>102.25511644615366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110.33034701431586</v>
      </c>
      <c r="W65" s="13">
        <f t="shared" si="7"/>
        <v>125.08062230203383</v>
      </c>
      <c r="X65" s="13">
        <f t="shared" si="7"/>
        <v>0</v>
      </c>
      <c r="Y65" s="13">
        <f t="shared" si="7"/>
        <v>0</v>
      </c>
      <c r="Z65" s="14">
        <f t="shared" si="7"/>
        <v>133.2181725200027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99.99999494969161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1615874185</v>
      </c>
      <c r="C67" s="24"/>
      <c r="D67" s="25">
        <v>19950351082</v>
      </c>
      <c r="E67" s="26">
        <v>19988583892</v>
      </c>
      <c r="F67" s="26">
        <v>1417939429</v>
      </c>
      <c r="G67" s="26">
        <v>1723413832</v>
      </c>
      <c r="H67" s="26">
        <v>1711738808</v>
      </c>
      <c r="I67" s="26">
        <v>4853092069</v>
      </c>
      <c r="J67" s="26">
        <v>1582061687</v>
      </c>
      <c r="K67" s="26">
        <v>1568677901</v>
      </c>
      <c r="L67" s="26">
        <v>1625647138</v>
      </c>
      <c r="M67" s="26">
        <v>4776386726</v>
      </c>
      <c r="N67" s="26"/>
      <c r="O67" s="26"/>
      <c r="P67" s="26"/>
      <c r="Q67" s="26"/>
      <c r="R67" s="26"/>
      <c r="S67" s="26"/>
      <c r="T67" s="26"/>
      <c r="U67" s="26"/>
      <c r="V67" s="26">
        <v>9629478795</v>
      </c>
      <c r="W67" s="26">
        <v>9994291948</v>
      </c>
      <c r="X67" s="26"/>
      <c r="Y67" s="25"/>
      <c r="Z67" s="27">
        <v>19988583892</v>
      </c>
    </row>
    <row r="68" spans="1:26" ht="13.5" hidden="1">
      <c r="A68" s="37" t="s">
        <v>31</v>
      </c>
      <c r="B68" s="19">
        <v>442890851</v>
      </c>
      <c r="C68" s="19"/>
      <c r="D68" s="20">
        <v>5389155437</v>
      </c>
      <c r="E68" s="21">
        <v>5427388247</v>
      </c>
      <c r="F68" s="21">
        <v>361563246</v>
      </c>
      <c r="G68" s="21">
        <v>522003839</v>
      </c>
      <c r="H68" s="21">
        <v>504014404</v>
      </c>
      <c r="I68" s="21">
        <v>1387581489</v>
      </c>
      <c r="J68" s="21">
        <v>431942147</v>
      </c>
      <c r="K68" s="21">
        <v>492471109</v>
      </c>
      <c r="L68" s="21">
        <v>446567609</v>
      </c>
      <c r="M68" s="21">
        <v>1370980865</v>
      </c>
      <c r="N68" s="21"/>
      <c r="O68" s="21"/>
      <c r="P68" s="21"/>
      <c r="Q68" s="21"/>
      <c r="R68" s="21"/>
      <c r="S68" s="21"/>
      <c r="T68" s="21"/>
      <c r="U68" s="21"/>
      <c r="V68" s="21">
        <v>2758562354</v>
      </c>
      <c r="W68" s="21">
        <v>2713694124</v>
      </c>
      <c r="X68" s="21"/>
      <c r="Y68" s="20"/>
      <c r="Z68" s="23">
        <v>5427388247</v>
      </c>
    </row>
    <row r="69" spans="1:26" ht="13.5" hidden="1">
      <c r="A69" s="38" t="s">
        <v>32</v>
      </c>
      <c r="B69" s="19">
        <v>1160254909</v>
      </c>
      <c r="C69" s="19"/>
      <c r="D69" s="20">
        <v>14442391019</v>
      </c>
      <c r="E69" s="21">
        <v>14442391019</v>
      </c>
      <c r="F69" s="21">
        <v>1050512404</v>
      </c>
      <c r="G69" s="21">
        <v>1190872985</v>
      </c>
      <c r="H69" s="21">
        <v>1197159859</v>
      </c>
      <c r="I69" s="21">
        <v>3438545248</v>
      </c>
      <c r="J69" s="21">
        <v>1142707217</v>
      </c>
      <c r="K69" s="21">
        <v>1066180672</v>
      </c>
      <c r="L69" s="21">
        <v>1169024395</v>
      </c>
      <c r="M69" s="21">
        <v>3377912284</v>
      </c>
      <c r="N69" s="21"/>
      <c r="O69" s="21"/>
      <c r="P69" s="21"/>
      <c r="Q69" s="21"/>
      <c r="R69" s="21"/>
      <c r="S69" s="21"/>
      <c r="T69" s="21"/>
      <c r="U69" s="21"/>
      <c r="V69" s="21">
        <v>6816457532</v>
      </c>
      <c r="W69" s="21">
        <v>7221195511</v>
      </c>
      <c r="X69" s="21"/>
      <c r="Y69" s="20"/>
      <c r="Z69" s="23">
        <v>14442391019</v>
      </c>
    </row>
    <row r="70" spans="1:26" ht="13.5" hidden="1">
      <c r="A70" s="39" t="s">
        <v>103</v>
      </c>
      <c r="B70" s="19">
        <v>807696026</v>
      </c>
      <c r="C70" s="19"/>
      <c r="D70" s="20">
        <v>9673062605</v>
      </c>
      <c r="E70" s="21">
        <v>9673062605</v>
      </c>
      <c r="F70" s="21">
        <v>779141627</v>
      </c>
      <c r="G70" s="21">
        <v>814154919</v>
      </c>
      <c r="H70" s="21">
        <v>866651316</v>
      </c>
      <c r="I70" s="21">
        <v>2459947862</v>
      </c>
      <c r="J70" s="21">
        <v>808632587</v>
      </c>
      <c r="K70" s="21">
        <v>691244979</v>
      </c>
      <c r="L70" s="21">
        <v>801043370</v>
      </c>
      <c r="M70" s="21">
        <v>2300920936</v>
      </c>
      <c r="N70" s="21"/>
      <c r="O70" s="21"/>
      <c r="P70" s="21"/>
      <c r="Q70" s="21"/>
      <c r="R70" s="21"/>
      <c r="S70" s="21"/>
      <c r="T70" s="21"/>
      <c r="U70" s="21"/>
      <c r="V70" s="21">
        <v>4760868798</v>
      </c>
      <c r="W70" s="21">
        <v>4836531303</v>
      </c>
      <c r="X70" s="21"/>
      <c r="Y70" s="20"/>
      <c r="Z70" s="23">
        <v>9673062605</v>
      </c>
    </row>
    <row r="71" spans="1:26" ht="13.5" hidden="1">
      <c r="A71" s="39" t="s">
        <v>104</v>
      </c>
      <c r="B71" s="19">
        <v>176234476</v>
      </c>
      <c r="C71" s="19"/>
      <c r="D71" s="20">
        <v>2362263920</v>
      </c>
      <c r="E71" s="21">
        <v>2362263920</v>
      </c>
      <c r="F71" s="21">
        <v>118864423</v>
      </c>
      <c r="G71" s="21">
        <v>178941359</v>
      </c>
      <c r="H71" s="21">
        <v>151435967</v>
      </c>
      <c r="I71" s="21">
        <v>449241749</v>
      </c>
      <c r="J71" s="21">
        <v>155907691</v>
      </c>
      <c r="K71" s="21">
        <v>176252705</v>
      </c>
      <c r="L71" s="21">
        <v>180788413</v>
      </c>
      <c r="M71" s="21">
        <v>512948809</v>
      </c>
      <c r="N71" s="21"/>
      <c r="O71" s="21"/>
      <c r="P71" s="21"/>
      <c r="Q71" s="21"/>
      <c r="R71" s="21"/>
      <c r="S71" s="21"/>
      <c r="T71" s="21"/>
      <c r="U71" s="21"/>
      <c r="V71" s="21">
        <v>962190558</v>
      </c>
      <c r="W71" s="21">
        <v>1181131960</v>
      </c>
      <c r="X71" s="21"/>
      <c r="Y71" s="20"/>
      <c r="Z71" s="23">
        <v>2362263920</v>
      </c>
    </row>
    <row r="72" spans="1:26" ht="13.5" hidden="1">
      <c r="A72" s="39" t="s">
        <v>105</v>
      </c>
      <c r="B72" s="19">
        <v>90500515</v>
      </c>
      <c r="C72" s="19"/>
      <c r="D72" s="20">
        <v>1279527543</v>
      </c>
      <c r="E72" s="21">
        <v>1279527543</v>
      </c>
      <c r="F72" s="21">
        <v>64137536</v>
      </c>
      <c r="G72" s="21">
        <v>101975754</v>
      </c>
      <c r="H72" s="21">
        <v>88868261</v>
      </c>
      <c r="I72" s="21">
        <v>254981551</v>
      </c>
      <c r="J72" s="21">
        <v>84661597</v>
      </c>
      <c r="K72" s="21">
        <v>103350296</v>
      </c>
      <c r="L72" s="21">
        <v>98780940</v>
      </c>
      <c r="M72" s="21">
        <v>286792833</v>
      </c>
      <c r="N72" s="21"/>
      <c r="O72" s="21"/>
      <c r="P72" s="21"/>
      <c r="Q72" s="21"/>
      <c r="R72" s="21"/>
      <c r="S72" s="21"/>
      <c r="T72" s="21"/>
      <c r="U72" s="21"/>
      <c r="V72" s="21">
        <v>541774384</v>
      </c>
      <c r="W72" s="21">
        <v>639763772</v>
      </c>
      <c r="X72" s="21"/>
      <c r="Y72" s="20"/>
      <c r="Z72" s="23">
        <v>1279527543</v>
      </c>
    </row>
    <row r="73" spans="1:26" ht="13.5" hidden="1">
      <c r="A73" s="39" t="s">
        <v>106</v>
      </c>
      <c r="B73" s="19">
        <v>68921839</v>
      </c>
      <c r="C73" s="19"/>
      <c r="D73" s="20">
        <v>947388287</v>
      </c>
      <c r="E73" s="21">
        <v>947388287</v>
      </c>
      <c r="F73" s="21">
        <v>73811058</v>
      </c>
      <c r="G73" s="21">
        <v>76967157</v>
      </c>
      <c r="H73" s="21">
        <v>79478101</v>
      </c>
      <c r="I73" s="21">
        <v>230256316</v>
      </c>
      <c r="J73" s="21">
        <v>77072128</v>
      </c>
      <c r="K73" s="21">
        <v>77569024</v>
      </c>
      <c r="L73" s="21">
        <v>73795864</v>
      </c>
      <c r="M73" s="21">
        <v>228437016</v>
      </c>
      <c r="N73" s="21"/>
      <c r="O73" s="21"/>
      <c r="P73" s="21"/>
      <c r="Q73" s="21"/>
      <c r="R73" s="21"/>
      <c r="S73" s="21"/>
      <c r="T73" s="21"/>
      <c r="U73" s="21"/>
      <c r="V73" s="21">
        <v>458693332</v>
      </c>
      <c r="W73" s="21">
        <v>473694144</v>
      </c>
      <c r="X73" s="21"/>
      <c r="Y73" s="20"/>
      <c r="Z73" s="23">
        <v>947388287</v>
      </c>
    </row>
    <row r="74" spans="1:26" ht="13.5" hidden="1">
      <c r="A74" s="39" t="s">
        <v>107</v>
      </c>
      <c r="B74" s="19">
        <v>16902053</v>
      </c>
      <c r="C74" s="19"/>
      <c r="D74" s="20">
        <v>180148664</v>
      </c>
      <c r="E74" s="21">
        <v>180148664</v>
      </c>
      <c r="F74" s="21">
        <v>14557760</v>
      </c>
      <c r="G74" s="21">
        <v>18833796</v>
      </c>
      <c r="H74" s="21">
        <v>10726214</v>
      </c>
      <c r="I74" s="21">
        <v>44117770</v>
      </c>
      <c r="J74" s="21">
        <v>16433214</v>
      </c>
      <c r="K74" s="21">
        <v>17763668</v>
      </c>
      <c r="L74" s="21">
        <v>14615808</v>
      </c>
      <c r="M74" s="21">
        <v>48812690</v>
      </c>
      <c r="N74" s="21"/>
      <c r="O74" s="21"/>
      <c r="P74" s="21"/>
      <c r="Q74" s="21"/>
      <c r="R74" s="21"/>
      <c r="S74" s="21"/>
      <c r="T74" s="21"/>
      <c r="U74" s="21"/>
      <c r="V74" s="21">
        <v>92930460</v>
      </c>
      <c r="W74" s="21">
        <v>90074332</v>
      </c>
      <c r="X74" s="21"/>
      <c r="Y74" s="20"/>
      <c r="Z74" s="23">
        <v>180148664</v>
      </c>
    </row>
    <row r="75" spans="1:26" ht="13.5" hidden="1">
      <c r="A75" s="40" t="s">
        <v>110</v>
      </c>
      <c r="B75" s="28">
        <v>12728425</v>
      </c>
      <c r="C75" s="28"/>
      <c r="D75" s="29">
        <v>118804626</v>
      </c>
      <c r="E75" s="30">
        <v>118804626</v>
      </c>
      <c r="F75" s="30">
        <v>5863779</v>
      </c>
      <c r="G75" s="30">
        <v>10537008</v>
      </c>
      <c r="H75" s="30">
        <v>10564545</v>
      </c>
      <c r="I75" s="30">
        <v>26965332</v>
      </c>
      <c r="J75" s="30">
        <v>7412323</v>
      </c>
      <c r="K75" s="30">
        <v>10026120</v>
      </c>
      <c r="L75" s="30">
        <v>10055134</v>
      </c>
      <c r="M75" s="30">
        <v>27493577</v>
      </c>
      <c r="N75" s="30"/>
      <c r="O75" s="30"/>
      <c r="P75" s="30"/>
      <c r="Q75" s="30"/>
      <c r="R75" s="30"/>
      <c r="S75" s="30"/>
      <c r="T75" s="30"/>
      <c r="U75" s="30"/>
      <c r="V75" s="30">
        <v>54458909</v>
      </c>
      <c r="W75" s="30">
        <v>59402313</v>
      </c>
      <c r="X75" s="30"/>
      <c r="Y75" s="29"/>
      <c r="Z75" s="31">
        <v>118804626</v>
      </c>
    </row>
    <row r="76" spans="1:26" ht="13.5" hidden="1">
      <c r="A76" s="42" t="s">
        <v>286</v>
      </c>
      <c r="B76" s="32">
        <v>17767305222</v>
      </c>
      <c r="C76" s="32"/>
      <c r="D76" s="33">
        <v>19395350596</v>
      </c>
      <c r="E76" s="34">
        <v>19276545973</v>
      </c>
      <c r="F76" s="34">
        <v>1530830017</v>
      </c>
      <c r="G76" s="34">
        <v>1529306959</v>
      </c>
      <c r="H76" s="34">
        <v>1618470933</v>
      </c>
      <c r="I76" s="34">
        <v>4678607909</v>
      </c>
      <c r="J76" s="34">
        <v>1716066874</v>
      </c>
      <c r="K76" s="34">
        <v>1573744258</v>
      </c>
      <c r="L76" s="34">
        <v>1561189485</v>
      </c>
      <c r="M76" s="34">
        <v>4851000617</v>
      </c>
      <c r="N76" s="34"/>
      <c r="O76" s="34"/>
      <c r="P76" s="34"/>
      <c r="Q76" s="34"/>
      <c r="R76" s="34"/>
      <c r="S76" s="34"/>
      <c r="T76" s="34"/>
      <c r="U76" s="34"/>
      <c r="V76" s="34">
        <v>9529608526</v>
      </c>
      <c r="W76" s="34">
        <v>9859248743</v>
      </c>
      <c r="X76" s="34"/>
      <c r="Y76" s="33"/>
      <c r="Z76" s="35">
        <v>19276545973</v>
      </c>
    </row>
    <row r="77" spans="1:26" ht="13.5" hidden="1">
      <c r="A77" s="37" t="s">
        <v>31</v>
      </c>
      <c r="B77" s="19">
        <v>4767326311</v>
      </c>
      <c r="C77" s="19"/>
      <c r="D77" s="20">
        <v>5353870120</v>
      </c>
      <c r="E77" s="21">
        <v>5353870118</v>
      </c>
      <c r="F77" s="21">
        <v>481391833</v>
      </c>
      <c r="G77" s="21">
        <v>430670381</v>
      </c>
      <c r="H77" s="21">
        <v>531497482</v>
      </c>
      <c r="I77" s="21">
        <v>1443559696</v>
      </c>
      <c r="J77" s="21">
        <v>520115090</v>
      </c>
      <c r="K77" s="21">
        <v>476993929</v>
      </c>
      <c r="L77" s="21">
        <v>481600250</v>
      </c>
      <c r="M77" s="21">
        <v>1478709269</v>
      </c>
      <c r="N77" s="21"/>
      <c r="O77" s="21"/>
      <c r="P77" s="21"/>
      <c r="Q77" s="21"/>
      <c r="R77" s="21"/>
      <c r="S77" s="21"/>
      <c r="T77" s="21"/>
      <c r="U77" s="21"/>
      <c r="V77" s="21">
        <v>2922268965</v>
      </c>
      <c r="W77" s="21">
        <v>2913201639</v>
      </c>
      <c r="X77" s="21"/>
      <c r="Y77" s="20"/>
      <c r="Z77" s="23">
        <v>5353870118</v>
      </c>
    </row>
    <row r="78" spans="1:26" ht="13.5" hidden="1">
      <c r="A78" s="38" t="s">
        <v>32</v>
      </c>
      <c r="B78" s="19">
        <v>12999978911</v>
      </c>
      <c r="C78" s="19"/>
      <c r="D78" s="20">
        <v>13922675856</v>
      </c>
      <c r="E78" s="21">
        <v>13922675855</v>
      </c>
      <c r="F78" s="21">
        <v>1049438184</v>
      </c>
      <c r="G78" s="21">
        <v>1098636578</v>
      </c>
      <c r="H78" s="21">
        <v>1086973451</v>
      </c>
      <c r="I78" s="21">
        <v>3235048213</v>
      </c>
      <c r="J78" s="21">
        <v>1195951784</v>
      </c>
      <c r="K78" s="21">
        <v>1096750329</v>
      </c>
      <c r="L78" s="21">
        <v>1079589235</v>
      </c>
      <c r="M78" s="21">
        <v>3372291348</v>
      </c>
      <c r="N78" s="21"/>
      <c r="O78" s="21"/>
      <c r="P78" s="21"/>
      <c r="Q78" s="21"/>
      <c r="R78" s="21"/>
      <c r="S78" s="21"/>
      <c r="T78" s="21"/>
      <c r="U78" s="21"/>
      <c r="V78" s="21">
        <v>6607339561</v>
      </c>
      <c r="W78" s="21">
        <v>6946047104</v>
      </c>
      <c r="X78" s="21"/>
      <c r="Y78" s="20"/>
      <c r="Z78" s="23">
        <v>13922675855</v>
      </c>
    </row>
    <row r="79" spans="1:26" ht="13.5" hidden="1">
      <c r="A79" s="39" t="s">
        <v>103</v>
      </c>
      <c r="B79" s="19">
        <v>9395694000</v>
      </c>
      <c r="C79" s="19"/>
      <c r="D79" s="20">
        <v>9625095499</v>
      </c>
      <c r="E79" s="21">
        <v>9625095502</v>
      </c>
      <c r="F79" s="21">
        <v>762160248</v>
      </c>
      <c r="G79" s="21">
        <v>814301894</v>
      </c>
      <c r="H79" s="21">
        <v>800149282</v>
      </c>
      <c r="I79" s="21">
        <v>2376611424</v>
      </c>
      <c r="J79" s="21">
        <v>837698879</v>
      </c>
      <c r="K79" s="21">
        <v>800256792</v>
      </c>
      <c r="L79" s="21">
        <v>777967169</v>
      </c>
      <c r="M79" s="21">
        <v>2415922840</v>
      </c>
      <c r="N79" s="21"/>
      <c r="O79" s="21"/>
      <c r="P79" s="21"/>
      <c r="Q79" s="21"/>
      <c r="R79" s="21"/>
      <c r="S79" s="21"/>
      <c r="T79" s="21"/>
      <c r="U79" s="21"/>
      <c r="V79" s="21">
        <v>4792534264</v>
      </c>
      <c r="W79" s="21">
        <v>4769849855</v>
      </c>
      <c r="X79" s="21"/>
      <c r="Y79" s="20"/>
      <c r="Z79" s="23">
        <v>9625095502</v>
      </c>
    </row>
    <row r="80" spans="1:26" ht="13.5" hidden="1">
      <c r="A80" s="39" t="s">
        <v>104</v>
      </c>
      <c r="B80" s="19">
        <v>1822872529</v>
      </c>
      <c r="C80" s="19"/>
      <c r="D80" s="20">
        <v>2040682821</v>
      </c>
      <c r="E80" s="21">
        <v>2040682822</v>
      </c>
      <c r="F80" s="21">
        <v>113845863</v>
      </c>
      <c r="G80" s="21">
        <v>137087524</v>
      </c>
      <c r="H80" s="21">
        <v>136565288</v>
      </c>
      <c r="I80" s="21">
        <v>387498675</v>
      </c>
      <c r="J80" s="21">
        <v>170974723</v>
      </c>
      <c r="K80" s="21">
        <v>141125956</v>
      </c>
      <c r="L80" s="21">
        <v>145527361</v>
      </c>
      <c r="M80" s="21">
        <v>457628040</v>
      </c>
      <c r="N80" s="21"/>
      <c r="O80" s="21"/>
      <c r="P80" s="21"/>
      <c r="Q80" s="21"/>
      <c r="R80" s="21"/>
      <c r="S80" s="21"/>
      <c r="T80" s="21"/>
      <c r="U80" s="21"/>
      <c r="V80" s="21">
        <v>845126715</v>
      </c>
      <c r="W80" s="21">
        <v>1072871184</v>
      </c>
      <c r="X80" s="21"/>
      <c r="Y80" s="20"/>
      <c r="Z80" s="23">
        <v>2040682822</v>
      </c>
    </row>
    <row r="81" spans="1:26" ht="13.5" hidden="1">
      <c r="A81" s="39" t="s">
        <v>105</v>
      </c>
      <c r="B81" s="19">
        <v>965268424</v>
      </c>
      <c r="C81" s="19"/>
      <c r="D81" s="20">
        <v>1113090213</v>
      </c>
      <c r="E81" s="21">
        <v>1113090208</v>
      </c>
      <c r="F81" s="21">
        <v>78383890</v>
      </c>
      <c r="G81" s="21">
        <v>78923989</v>
      </c>
      <c r="H81" s="21">
        <v>88168178</v>
      </c>
      <c r="I81" s="21">
        <v>245476057</v>
      </c>
      <c r="J81" s="21">
        <v>111899314</v>
      </c>
      <c r="K81" s="21">
        <v>85788152</v>
      </c>
      <c r="L81" s="21">
        <v>92501076</v>
      </c>
      <c r="M81" s="21">
        <v>290188542</v>
      </c>
      <c r="N81" s="21"/>
      <c r="O81" s="21"/>
      <c r="P81" s="21"/>
      <c r="Q81" s="21"/>
      <c r="R81" s="21"/>
      <c r="S81" s="21"/>
      <c r="T81" s="21"/>
      <c r="U81" s="21"/>
      <c r="V81" s="21">
        <v>535664599</v>
      </c>
      <c r="W81" s="21">
        <v>531879171</v>
      </c>
      <c r="X81" s="21"/>
      <c r="Y81" s="20"/>
      <c r="Z81" s="23">
        <v>1113090208</v>
      </c>
    </row>
    <row r="82" spans="1:26" ht="13.5" hidden="1">
      <c r="A82" s="39" t="s">
        <v>106</v>
      </c>
      <c r="B82" s="19">
        <v>621793561</v>
      </c>
      <c r="C82" s="19"/>
      <c r="D82" s="20">
        <v>903816565</v>
      </c>
      <c r="E82" s="21">
        <v>903816565</v>
      </c>
      <c r="F82" s="21">
        <v>72220088</v>
      </c>
      <c r="G82" s="21">
        <v>50215500</v>
      </c>
      <c r="H82" s="21">
        <v>50409443</v>
      </c>
      <c r="I82" s="21">
        <v>172845031</v>
      </c>
      <c r="J82" s="21">
        <v>59432836</v>
      </c>
      <c r="K82" s="21">
        <v>50080690</v>
      </c>
      <c r="L82" s="21">
        <v>49124927</v>
      </c>
      <c r="M82" s="21">
        <v>158638453</v>
      </c>
      <c r="N82" s="21"/>
      <c r="O82" s="21"/>
      <c r="P82" s="21"/>
      <c r="Q82" s="21"/>
      <c r="R82" s="21"/>
      <c r="S82" s="21"/>
      <c r="T82" s="21"/>
      <c r="U82" s="21"/>
      <c r="V82" s="21">
        <v>331483484</v>
      </c>
      <c r="W82" s="21">
        <v>458781359</v>
      </c>
      <c r="X82" s="21"/>
      <c r="Y82" s="20"/>
      <c r="Z82" s="23">
        <v>903816565</v>
      </c>
    </row>
    <row r="83" spans="1:26" ht="13.5" hidden="1">
      <c r="A83" s="39" t="s">
        <v>107</v>
      </c>
      <c r="B83" s="19">
        <v>194350397</v>
      </c>
      <c r="C83" s="19"/>
      <c r="D83" s="20">
        <v>239990758</v>
      </c>
      <c r="E83" s="21">
        <v>239990758</v>
      </c>
      <c r="F83" s="21">
        <v>22828095</v>
      </c>
      <c r="G83" s="21">
        <v>18107671</v>
      </c>
      <c r="H83" s="21">
        <v>11681260</v>
      </c>
      <c r="I83" s="21">
        <v>52617026</v>
      </c>
      <c r="J83" s="21">
        <v>15946032</v>
      </c>
      <c r="K83" s="21">
        <v>19498739</v>
      </c>
      <c r="L83" s="21">
        <v>14468702</v>
      </c>
      <c r="M83" s="21">
        <v>49913473</v>
      </c>
      <c r="N83" s="21"/>
      <c r="O83" s="21"/>
      <c r="P83" s="21"/>
      <c r="Q83" s="21"/>
      <c r="R83" s="21"/>
      <c r="S83" s="21"/>
      <c r="T83" s="21"/>
      <c r="U83" s="21"/>
      <c r="V83" s="21">
        <v>102530499</v>
      </c>
      <c r="W83" s="21">
        <v>112665535</v>
      </c>
      <c r="X83" s="21"/>
      <c r="Y83" s="20"/>
      <c r="Z83" s="23">
        <v>239990758</v>
      </c>
    </row>
    <row r="84" spans="1:26" ht="13.5" hidden="1">
      <c r="A84" s="40" t="s">
        <v>110</v>
      </c>
      <c r="B84" s="28"/>
      <c r="C84" s="28"/>
      <c r="D84" s="29">
        <v>118804620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934076070</v>
      </c>
      <c r="D5" s="357">
        <f t="shared" si="0"/>
        <v>0</v>
      </c>
      <c r="E5" s="356">
        <f t="shared" si="0"/>
        <v>0</v>
      </c>
      <c r="F5" s="358">
        <f t="shared" si="0"/>
        <v>1156156963</v>
      </c>
      <c r="G5" s="358">
        <f t="shared" si="0"/>
        <v>36594738</v>
      </c>
      <c r="H5" s="356">
        <f t="shared" si="0"/>
        <v>82481670</v>
      </c>
      <c r="I5" s="356">
        <f t="shared" si="0"/>
        <v>91345824</v>
      </c>
      <c r="J5" s="358">
        <f t="shared" si="0"/>
        <v>210422232</v>
      </c>
      <c r="K5" s="358">
        <f t="shared" si="0"/>
        <v>91345824</v>
      </c>
      <c r="L5" s="356">
        <f t="shared" si="0"/>
        <v>91345824</v>
      </c>
      <c r="M5" s="356">
        <f t="shared" si="0"/>
        <v>91345824</v>
      </c>
      <c r="N5" s="358">
        <f t="shared" si="0"/>
        <v>274037472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484459704</v>
      </c>
      <c r="X5" s="356">
        <f t="shared" si="0"/>
        <v>578078483</v>
      </c>
      <c r="Y5" s="358">
        <f t="shared" si="0"/>
        <v>-93618779</v>
      </c>
      <c r="Z5" s="359">
        <f>+IF(X5&lt;&gt;0,+(Y5/X5)*100,0)</f>
        <v>-16.194821594838707</v>
      </c>
      <c r="AA5" s="360">
        <f>+AA6+AA8+AA11+AA13+AA15</f>
        <v>1156156963</v>
      </c>
    </row>
    <row r="6" spans="1:27" ht="13.5">
      <c r="A6" s="361" t="s">
        <v>204</v>
      </c>
      <c r="B6" s="142"/>
      <c r="C6" s="60">
        <f>+C7</f>
        <v>356474484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618608484</v>
      </c>
      <c r="G6" s="59">
        <f t="shared" si="1"/>
        <v>10387931</v>
      </c>
      <c r="H6" s="60">
        <f t="shared" si="1"/>
        <v>38766852</v>
      </c>
      <c r="I6" s="60">
        <f t="shared" si="1"/>
        <v>41418688</v>
      </c>
      <c r="J6" s="59">
        <f t="shared" si="1"/>
        <v>90573471</v>
      </c>
      <c r="K6" s="59">
        <f t="shared" si="1"/>
        <v>41418688</v>
      </c>
      <c r="L6" s="60">
        <f t="shared" si="1"/>
        <v>41418688</v>
      </c>
      <c r="M6" s="60">
        <f t="shared" si="1"/>
        <v>41418688</v>
      </c>
      <c r="N6" s="59">
        <f t="shared" si="1"/>
        <v>124256064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214829535</v>
      </c>
      <c r="X6" s="60">
        <f t="shared" si="1"/>
        <v>309304242</v>
      </c>
      <c r="Y6" s="59">
        <f t="shared" si="1"/>
        <v>-94474707</v>
      </c>
      <c r="Z6" s="61">
        <f>+IF(X6&lt;&gt;0,+(Y6/X6)*100,0)</f>
        <v>-30.54426489242912</v>
      </c>
      <c r="AA6" s="62">
        <f t="shared" si="1"/>
        <v>618608484</v>
      </c>
    </row>
    <row r="7" spans="1:27" ht="13.5">
      <c r="A7" s="291" t="s">
        <v>228</v>
      </c>
      <c r="B7" s="142"/>
      <c r="C7" s="60">
        <v>356474484</v>
      </c>
      <c r="D7" s="340"/>
      <c r="E7" s="60"/>
      <c r="F7" s="59">
        <v>618608484</v>
      </c>
      <c r="G7" s="59">
        <v>10387931</v>
      </c>
      <c r="H7" s="60">
        <v>38766852</v>
      </c>
      <c r="I7" s="60">
        <v>41418688</v>
      </c>
      <c r="J7" s="59">
        <v>90573471</v>
      </c>
      <c r="K7" s="59">
        <v>41418688</v>
      </c>
      <c r="L7" s="60">
        <v>41418688</v>
      </c>
      <c r="M7" s="60">
        <v>41418688</v>
      </c>
      <c r="N7" s="59">
        <v>124256064</v>
      </c>
      <c r="O7" s="59"/>
      <c r="P7" s="60"/>
      <c r="Q7" s="60"/>
      <c r="R7" s="59"/>
      <c r="S7" s="59"/>
      <c r="T7" s="60"/>
      <c r="U7" s="60"/>
      <c r="V7" s="59"/>
      <c r="W7" s="59">
        <v>214829535</v>
      </c>
      <c r="X7" s="60">
        <v>309304242</v>
      </c>
      <c r="Y7" s="59">
        <v>-94474707</v>
      </c>
      <c r="Z7" s="61">
        <v>-30.54</v>
      </c>
      <c r="AA7" s="62">
        <v>618608484</v>
      </c>
    </row>
    <row r="8" spans="1:27" ht="13.5">
      <c r="A8" s="361" t="s">
        <v>205</v>
      </c>
      <c r="B8" s="142"/>
      <c r="C8" s="60">
        <f aca="true" t="shared" si="2" ref="C8:Y8">SUM(C9:C10)</f>
        <v>336574792</v>
      </c>
      <c r="D8" s="340">
        <f t="shared" si="2"/>
        <v>0</v>
      </c>
      <c r="E8" s="60">
        <f t="shared" si="2"/>
        <v>0</v>
      </c>
      <c r="F8" s="59">
        <f t="shared" si="2"/>
        <v>336299003</v>
      </c>
      <c r="G8" s="59">
        <f t="shared" si="2"/>
        <v>17530940</v>
      </c>
      <c r="H8" s="60">
        <f t="shared" si="2"/>
        <v>25517866</v>
      </c>
      <c r="I8" s="60">
        <f t="shared" si="2"/>
        <v>23940414</v>
      </c>
      <c r="J8" s="59">
        <f t="shared" si="2"/>
        <v>66989220</v>
      </c>
      <c r="K8" s="59">
        <f t="shared" si="2"/>
        <v>23940414</v>
      </c>
      <c r="L8" s="60">
        <f t="shared" si="2"/>
        <v>23940414</v>
      </c>
      <c r="M8" s="60">
        <f t="shared" si="2"/>
        <v>23940414</v>
      </c>
      <c r="N8" s="59">
        <f t="shared" si="2"/>
        <v>71821242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138810462</v>
      </c>
      <c r="X8" s="60">
        <f t="shared" si="2"/>
        <v>168149502</v>
      </c>
      <c r="Y8" s="59">
        <f t="shared" si="2"/>
        <v>-29339040</v>
      </c>
      <c r="Z8" s="61">
        <f>+IF(X8&lt;&gt;0,+(Y8/X8)*100,0)</f>
        <v>-17.44818726849396</v>
      </c>
      <c r="AA8" s="62">
        <f>SUM(AA9:AA10)</f>
        <v>336299003</v>
      </c>
    </row>
    <row r="9" spans="1:27" ht="13.5">
      <c r="A9" s="291" t="s">
        <v>229</v>
      </c>
      <c r="B9" s="142"/>
      <c r="C9" s="60">
        <v>318563826</v>
      </c>
      <c r="D9" s="340"/>
      <c r="E9" s="60"/>
      <c r="F9" s="59">
        <v>310881067</v>
      </c>
      <c r="G9" s="59">
        <v>15357889</v>
      </c>
      <c r="H9" s="60">
        <v>22804687</v>
      </c>
      <c r="I9" s="60">
        <v>22113615</v>
      </c>
      <c r="J9" s="59">
        <v>60276191</v>
      </c>
      <c r="K9" s="59">
        <v>22113615</v>
      </c>
      <c r="L9" s="60">
        <v>22113615</v>
      </c>
      <c r="M9" s="60">
        <v>22113615</v>
      </c>
      <c r="N9" s="59">
        <v>66340845</v>
      </c>
      <c r="O9" s="59"/>
      <c r="P9" s="60"/>
      <c r="Q9" s="60"/>
      <c r="R9" s="59"/>
      <c r="S9" s="59"/>
      <c r="T9" s="60"/>
      <c r="U9" s="60"/>
      <c r="V9" s="59"/>
      <c r="W9" s="59">
        <v>126617036</v>
      </c>
      <c r="X9" s="60">
        <v>155440534</v>
      </c>
      <c r="Y9" s="59">
        <v>-28823498</v>
      </c>
      <c r="Z9" s="61">
        <v>-18.54</v>
      </c>
      <c r="AA9" s="62">
        <v>310881067</v>
      </c>
    </row>
    <row r="10" spans="1:27" ht="13.5">
      <c r="A10" s="291" t="s">
        <v>230</v>
      </c>
      <c r="B10" s="142"/>
      <c r="C10" s="60">
        <v>18010966</v>
      </c>
      <c r="D10" s="340"/>
      <c r="E10" s="60"/>
      <c r="F10" s="59">
        <v>25417936</v>
      </c>
      <c r="G10" s="59">
        <v>2173051</v>
      </c>
      <c r="H10" s="60">
        <v>2713179</v>
      </c>
      <c r="I10" s="60">
        <v>1826799</v>
      </c>
      <c r="J10" s="59">
        <v>6713029</v>
      </c>
      <c r="K10" s="59">
        <v>1826799</v>
      </c>
      <c r="L10" s="60">
        <v>1826799</v>
      </c>
      <c r="M10" s="60">
        <v>1826799</v>
      </c>
      <c r="N10" s="59">
        <v>5480397</v>
      </c>
      <c r="O10" s="59"/>
      <c r="P10" s="60"/>
      <c r="Q10" s="60"/>
      <c r="R10" s="59"/>
      <c r="S10" s="59"/>
      <c r="T10" s="60"/>
      <c r="U10" s="60"/>
      <c r="V10" s="59"/>
      <c r="W10" s="59">
        <v>12193426</v>
      </c>
      <c r="X10" s="60">
        <v>12708968</v>
      </c>
      <c r="Y10" s="59">
        <v>-515542</v>
      </c>
      <c r="Z10" s="61">
        <v>-4.06</v>
      </c>
      <c r="AA10" s="62">
        <v>25417936</v>
      </c>
    </row>
    <row r="11" spans="1:27" ht="13.5">
      <c r="A11" s="361" t="s">
        <v>206</v>
      </c>
      <c r="B11" s="142"/>
      <c r="C11" s="362">
        <f>+C12</f>
        <v>65081806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66179352</v>
      </c>
      <c r="G11" s="364">
        <f t="shared" si="3"/>
        <v>2080506</v>
      </c>
      <c r="H11" s="362">
        <f t="shared" si="3"/>
        <v>6937029</v>
      </c>
      <c r="I11" s="362">
        <f t="shared" si="3"/>
        <v>6770530</v>
      </c>
      <c r="J11" s="364">
        <f t="shared" si="3"/>
        <v>15788065</v>
      </c>
      <c r="K11" s="364">
        <f t="shared" si="3"/>
        <v>6770530</v>
      </c>
      <c r="L11" s="362">
        <f t="shared" si="3"/>
        <v>6770530</v>
      </c>
      <c r="M11" s="362">
        <f t="shared" si="3"/>
        <v>6770530</v>
      </c>
      <c r="N11" s="364">
        <f t="shared" si="3"/>
        <v>20311590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36099655</v>
      </c>
      <c r="X11" s="362">
        <f t="shared" si="3"/>
        <v>33089676</v>
      </c>
      <c r="Y11" s="364">
        <f t="shared" si="3"/>
        <v>3009979</v>
      </c>
      <c r="Z11" s="365">
        <f>+IF(X11&lt;&gt;0,+(Y11/X11)*100,0)</f>
        <v>9.096429351559683</v>
      </c>
      <c r="AA11" s="366">
        <f t="shared" si="3"/>
        <v>66179352</v>
      </c>
    </row>
    <row r="12" spans="1:27" ht="13.5">
      <c r="A12" s="291" t="s">
        <v>231</v>
      </c>
      <c r="B12" s="136"/>
      <c r="C12" s="60">
        <v>65081806</v>
      </c>
      <c r="D12" s="340"/>
      <c r="E12" s="60"/>
      <c r="F12" s="59">
        <v>66179352</v>
      </c>
      <c r="G12" s="59">
        <v>2080506</v>
      </c>
      <c r="H12" s="60">
        <v>6937029</v>
      </c>
      <c r="I12" s="60">
        <v>6770530</v>
      </c>
      <c r="J12" s="59">
        <v>15788065</v>
      </c>
      <c r="K12" s="59">
        <v>6770530</v>
      </c>
      <c r="L12" s="60">
        <v>6770530</v>
      </c>
      <c r="M12" s="60">
        <v>6770530</v>
      </c>
      <c r="N12" s="59">
        <v>20311590</v>
      </c>
      <c r="O12" s="59"/>
      <c r="P12" s="60"/>
      <c r="Q12" s="60"/>
      <c r="R12" s="59"/>
      <c r="S12" s="59"/>
      <c r="T12" s="60"/>
      <c r="U12" s="60"/>
      <c r="V12" s="59"/>
      <c r="W12" s="59">
        <v>36099655</v>
      </c>
      <c r="X12" s="60">
        <v>33089676</v>
      </c>
      <c r="Y12" s="59">
        <v>3009979</v>
      </c>
      <c r="Z12" s="61">
        <v>9.1</v>
      </c>
      <c r="AA12" s="62">
        <v>66179352</v>
      </c>
    </row>
    <row r="13" spans="1:27" ht="13.5">
      <c r="A13" s="361" t="s">
        <v>207</v>
      </c>
      <c r="B13" s="136"/>
      <c r="C13" s="275">
        <f>+C14</f>
        <v>64147866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69987741</v>
      </c>
      <c r="G13" s="342">
        <f t="shared" si="4"/>
        <v>5411983</v>
      </c>
      <c r="H13" s="275">
        <f t="shared" si="4"/>
        <v>9633410</v>
      </c>
      <c r="I13" s="275">
        <f t="shared" si="4"/>
        <v>16305807</v>
      </c>
      <c r="J13" s="342">
        <f t="shared" si="4"/>
        <v>31351200</v>
      </c>
      <c r="K13" s="342">
        <f t="shared" si="4"/>
        <v>16305807</v>
      </c>
      <c r="L13" s="275">
        <f t="shared" si="4"/>
        <v>16305807</v>
      </c>
      <c r="M13" s="275">
        <f t="shared" si="4"/>
        <v>16305807</v>
      </c>
      <c r="N13" s="342">
        <f t="shared" si="4"/>
        <v>48917421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80268621</v>
      </c>
      <c r="X13" s="275">
        <f t="shared" si="4"/>
        <v>34993871</v>
      </c>
      <c r="Y13" s="342">
        <f t="shared" si="4"/>
        <v>45274750</v>
      </c>
      <c r="Z13" s="335">
        <f>+IF(X13&lt;&gt;0,+(Y13/X13)*100,0)</f>
        <v>129.37908469743172</v>
      </c>
      <c r="AA13" s="273">
        <f t="shared" si="4"/>
        <v>69987741</v>
      </c>
    </row>
    <row r="14" spans="1:27" ht="13.5">
      <c r="A14" s="291" t="s">
        <v>232</v>
      </c>
      <c r="B14" s="136"/>
      <c r="C14" s="60">
        <v>64147866</v>
      </c>
      <c r="D14" s="340"/>
      <c r="E14" s="60"/>
      <c r="F14" s="59">
        <v>69987741</v>
      </c>
      <c r="G14" s="59">
        <v>5411983</v>
      </c>
      <c r="H14" s="60">
        <v>9633410</v>
      </c>
      <c r="I14" s="60">
        <v>16305807</v>
      </c>
      <c r="J14" s="59">
        <v>31351200</v>
      </c>
      <c r="K14" s="59">
        <v>16305807</v>
      </c>
      <c r="L14" s="60">
        <v>16305807</v>
      </c>
      <c r="M14" s="60">
        <v>16305807</v>
      </c>
      <c r="N14" s="59">
        <v>48917421</v>
      </c>
      <c r="O14" s="59"/>
      <c r="P14" s="60"/>
      <c r="Q14" s="60"/>
      <c r="R14" s="59"/>
      <c r="S14" s="59"/>
      <c r="T14" s="60"/>
      <c r="U14" s="60"/>
      <c r="V14" s="59"/>
      <c r="W14" s="59">
        <v>80268621</v>
      </c>
      <c r="X14" s="60">
        <v>34993871</v>
      </c>
      <c r="Y14" s="59">
        <v>45274750</v>
      </c>
      <c r="Z14" s="61">
        <v>129.38</v>
      </c>
      <c r="AA14" s="62">
        <v>69987741</v>
      </c>
    </row>
    <row r="15" spans="1:27" ht="13.5">
      <c r="A15" s="361" t="s">
        <v>208</v>
      </c>
      <c r="B15" s="136"/>
      <c r="C15" s="60">
        <f aca="true" t="shared" si="5" ref="C15:Y15">SUM(C16:C20)</f>
        <v>111797122</v>
      </c>
      <c r="D15" s="340">
        <f t="shared" si="5"/>
        <v>0</v>
      </c>
      <c r="E15" s="60">
        <f t="shared" si="5"/>
        <v>0</v>
      </c>
      <c r="F15" s="59">
        <f t="shared" si="5"/>
        <v>65082383</v>
      </c>
      <c r="G15" s="59">
        <f t="shared" si="5"/>
        <v>1183378</v>
      </c>
      <c r="H15" s="60">
        <f t="shared" si="5"/>
        <v>1626513</v>
      </c>
      <c r="I15" s="60">
        <f t="shared" si="5"/>
        <v>2910385</v>
      </c>
      <c r="J15" s="59">
        <f t="shared" si="5"/>
        <v>5720276</v>
      </c>
      <c r="K15" s="59">
        <f t="shared" si="5"/>
        <v>2910385</v>
      </c>
      <c r="L15" s="60">
        <f t="shared" si="5"/>
        <v>2910385</v>
      </c>
      <c r="M15" s="60">
        <f t="shared" si="5"/>
        <v>2910385</v>
      </c>
      <c r="N15" s="59">
        <f t="shared" si="5"/>
        <v>8731155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14451431</v>
      </c>
      <c r="X15" s="60">
        <f t="shared" si="5"/>
        <v>32541192</v>
      </c>
      <c r="Y15" s="59">
        <f t="shared" si="5"/>
        <v>-18089761</v>
      </c>
      <c r="Z15" s="61">
        <f>+IF(X15&lt;&gt;0,+(Y15/X15)*100,0)</f>
        <v>-55.59034530757202</v>
      </c>
      <c r="AA15" s="62">
        <f>SUM(AA16:AA20)</f>
        <v>65082383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111797122</v>
      </c>
      <c r="D20" s="340"/>
      <c r="E20" s="60"/>
      <c r="F20" s="59">
        <v>65082383</v>
      </c>
      <c r="G20" s="59">
        <v>1183378</v>
      </c>
      <c r="H20" s="60">
        <v>1626513</v>
      </c>
      <c r="I20" s="60">
        <v>2910385</v>
      </c>
      <c r="J20" s="59">
        <v>5720276</v>
      </c>
      <c r="K20" s="59">
        <v>2910385</v>
      </c>
      <c r="L20" s="60">
        <v>2910385</v>
      </c>
      <c r="M20" s="60">
        <v>2910385</v>
      </c>
      <c r="N20" s="59">
        <v>8731155</v>
      </c>
      <c r="O20" s="59"/>
      <c r="P20" s="60"/>
      <c r="Q20" s="60"/>
      <c r="R20" s="59"/>
      <c r="S20" s="59"/>
      <c r="T20" s="60"/>
      <c r="U20" s="60"/>
      <c r="V20" s="59"/>
      <c r="W20" s="59">
        <v>14451431</v>
      </c>
      <c r="X20" s="60">
        <v>32541192</v>
      </c>
      <c r="Y20" s="59">
        <v>-18089761</v>
      </c>
      <c r="Z20" s="61">
        <v>-55.59</v>
      </c>
      <c r="AA20" s="62">
        <v>65082383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63523197</v>
      </c>
      <c r="D22" s="344">
        <f t="shared" si="6"/>
        <v>0</v>
      </c>
      <c r="E22" s="343">
        <f t="shared" si="6"/>
        <v>0</v>
      </c>
      <c r="F22" s="345">
        <f t="shared" si="6"/>
        <v>68674290</v>
      </c>
      <c r="G22" s="345">
        <f t="shared" si="6"/>
        <v>411648</v>
      </c>
      <c r="H22" s="343">
        <f t="shared" si="6"/>
        <v>2324804</v>
      </c>
      <c r="I22" s="343">
        <f t="shared" si="6"/>
        <v>4143693</v>
      </c>
      <c r="J22" s="345">
        <f t="shared" si="6"/>
        <v>6880145</v>
      </c>
      <c r="K22" s="345">
        <f t="shared" si="6"/>
        <v>4143693</v>
      </c>
      <c r="L22" s="343">
        <f t="shared" si="6"/>
        <v>4143693</v>
      </c>
      <c r="M22" s="343">
        <f t="shared" si="6"/>
        <v>4143693</v>
      </c>
      <c r="N22" s="345">
        <f t="shared" si="6"/>
        <v>12431079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19311224</v>
      </c>
      <c r="X22" s="343">
        <f t="shared" si="6"/>
        <v>34337147</v>
      </c>
      <c r="Y22" s="345">
        <f t="shared" si="6"/>
        <v>-15025923</v>
      </c>
      <c r="Z22" s="336">
        <f>+IF(X22&lt;&gt;0,+(Y22/X22)*100,0)</f>
        <v>-43.75996351706215</v>
      </c>
      <c r="AA22" s="350">
        <f>SUM(AA23:AA32)</f>
        <v>68674290</v>
      </c>
    </row>
    <row r="23" spans="1:27" ht="13.5">
      <c r="A23" s="361" t="s">
        <v>236</v>
      </c>
      <c r="B23" s="142"/>
      <c r="C23" s="60">
        <v>5754455</v>
      </c>
      <c r="D23" s="340"/>
      <c r="E23" s="60"/>
      <c r="F23" s="59">
        <v>7124555</v>
      </c>
      <c r="G23" s="59">
        <v>38152</v>
      </c>
      <c r="H23" s="60">
        <v>204152</v>
      </c>
      <c r="I23" s="60">
        <v>388463</v>
      </c>
      <c r="J23" s="59">
        <v>630767</v>
      </c>
      <c r="K23" s="59">
        <v>388463</v>
      </c>
      <c r="L23" s="60">
        <v>388463</v>
      </c>
      <c r="M23" s="60">
        <v>388463</v>
      </c>
      <c r="N23" s="59">
        <v>1165389</v>
      </c>
      <c r="O23" s="59"/>
      <c r="P23" s="60"/>
      <c r="Q23" s="60"/>
      <c r="R23" s="59"/>
      <c r="S23" s="59"/>
      <c r="T23" s="60"/>
      <c r="U23" s="60"/>
      <c r="V23" s="59"/>
      <c r="W23" s="59">
        <v>1796156</v>
      </c>
      <c r="X23" s="60">
        <v>3562278</v>
      </c>
      <c r="Y23" s="59">
        <v>-1766122</v>
      </c>
      <c r="Z23" s="61">
        <v>-49.58</v>
      </c>
      <c r="AA23" s="62">
        <v>7124555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13731</v>
      </c>
      <c r="H24" s="60">
        <v>1153</v>
      </c>
      <c r="I24" s="60">
        <v>38667</v>
      </c>
      <c r="J24" s="59">
        <v>53551</v>
      </c>
      <c r="K24" s="59">
        <v>38667</v>
      </c>
      <c r="L24" s="60">
        <v>38667</v>
      </c>
      <c r="M24" s="60">
        <v>38667</v>
      </c>
      <c r="N24" s="59">
        <v>116001</v>
      </c>
      <c r="O24" s="59"/>
      <c r="P24" s="60"/>
      <c r="Q24" s="60"/>
      <c r="R24" s="59"/>
      <c r="S24" s="59"/>
      <c r="T24" s="60"/>
      <c r="U24" s="60"/>
      <c r="V24" s="59"/>
      <c r="W24" s="59">
        <v>169552</v>
      </c>
      <c r="X24" s="60"/>
      <c r="Y24" s="59">
        <v>169552</v>
      </c>
      <c r="Z24" s="61"/>
      <c r="AA24" s="62"/>
    </row>
    <row r="25" spans="1:27" ht="13.5">
      <c r="A25" s="361" t="s">
        <v>238</v>
      </c>
      <c r="B25" s="142"/>
      <c r="C25" s="60">
        <v>2450258</v>
      </c>
      <c r="D25" s="340"/>
      <c r="E25" s="60"/>
      <c r="F25" s="59">
        <v>2437193</v>
      </c>
      <c r="G25" s="59">
        <v>9991</v>
      </c>
      <c r="H25" s="60">
        <v>318821</v>
      </c>
      <c r="I25" s="60">
        <v>610113</v>
      </c>
      <c r="J25" s="59">
        <v>938925</v>
      </c>
      <c r="K25" s="59">
        <v>610113</v>
      </c>
      <c r="L25" s="60">
        <v>610113</v>
      </c>
      <c r="M25" s="60">
        <v>610113</v>
      </c>
      <c r="N25" s="59">
        <v>1830339</v>
      </c>
      <c r="O25" s="59"/>
      <c r="P25" s="60"/>
      <c r="Q25" s="60"/>
      <c r="R25" s="59"/>
      <c r="S25" s="59"/>
      <c r="T25" s="60"/>
      <c r="U25" s="60"/>
      <c r="V25" s="59"/>
      <c r="W25" s="59">
        <v>2769264</v>
      </c>
      <c r="X25" s="60">
        <v>1218597</v>
      </c>
      <c r="Y25" s="59">
        <v>1550667</v>
      </c>
      <c r="Z25" s="61">
        <v>127.25</v>
      </c>
      <c r="AA25" s="62">
        <v>2437193</v>
      </c>
    </row>
    <row r="26" spans="1:27" ht="13.5">
      <c r="A26" s="361" t="s">
        <v>239</v>
      </c>
      <c r="B26" s="302"/>
      <c r="C26" s="362">
        <v>540046</v>
      </c>
      <c r="D26" s="363"/>
      <c r="E26" s="362"/>
      <c r="F26" s="364">
        <v>432878</v>
      </c>
      <c r="G26" s="364">
        <v>14708</v>
      </c>
      <c r="H26" s="362">
        <v>33820</v>
      </c>
      <c r="I26" s="362">
        <v>6289</v>
      </c>
      <c r="J26" s="364">
        <v>54817</v>
      </c>
      <c r="K26" s="364">
        <v>6289</v>
      </c>
      <c r="L26" s="362">
        <v>6289</v>
      </c>
      <c r="M26" s="362">
        <v>6289</v>
      </c>
      <c r="N26" s="364">
        <v>18867</v>
      </c>
      <c r="O26" s="364"/>
      <c r="P26" s="362"/>
      <c r="Q26" s="362"/>
      <c r="R26" s="364"/>
      <c r="S26" s="364"/>
      <c r="T26" s="362"/>
      <c r="U26" s="362"/>
      <c r="V26" s="364"/>
      <c r="W26" s="364">
        <v>73684</v>
      </c>
      <c r="X26" s="362">
        <v>216439</v>
      </c>
      <c r="Y26" s="364">
        <v>-142755</v>
      </c>
      <c r="Z26" s="365">
        <v>-65.96</v>
      </c>
      <c r="AA26" s="366">
        <v>432878</v>
      </c>
    </row>
    <row r="27" spans="1:27" ht="13.5">
      <c r="A27" s="361" t="s">
        <v>240</v>
      </c>
      <c r="B27" s="147"/>
      <c r="C27" s="60">
        <v>43358051</v>
      </c>
      <c r="D27" s="340"/>
      <c r="E27" s="60"/>
      <c r="F27" s="59">
        <v>46951254</v>
      </c>
      <c r="G27" s="59">
        <v>171445</v>
      </c>
      <c r="H27" s="60">
        <v>1225689</v>
      </c>
      <c r="I27" s="60">
        <v>2379488</v>
      </c>
      <c r="J27" s="59">
        <v>3776622</v>
      </c>
      <c r="K27" s="59">
        <v>2379488</v>
      </c>
      <c r="L27" s="60">
        <v>2379488</v>
      </c>
      <c r="M27" s="60">
        <v>2379488</v>
      </c>
      <c r="N27" s="59">
        <v>7138464</v>
      </c>
      <c r="O27" s="59"/>
      <c r="P27" s="60"/>
      <c r="Q27" s="60"/>
      <c r="R27" s="59"/>
      <c r="S27" s="59"/>
      <c r="T27" s="60"/>
      <c r="U27" s="60"/>
      <c r="V27" s="59"/>
      <c r="W27" s="59">
        <v>10915086</v>
      </c>
      <c r="X27" s="60">
        <v>23475627</v>
      </c>
      <c r="Y27" s="59">
        <v>-12560541</v>
      </c>
      <c r="Z27" s="61">
        <v>-53.5</v>
      </c>
      <c r="AA27" s="62">
        <v>46951254</v>
      </c>
    </row>
    <row r="28" spans="1:27" ht="13.5">
      <c r="A28" s="361" t="s">
        <v>241</v>
      </c>
      <c r="B28" s="147"/>
      <c r="C28" s="275">
        <v>322785</v>
      </c>
      <c r="D28" s="341"/>
      <c r="E28" s="275"/>
      <c r="F28" s="342">
        <v>669443</v>
      </c>
      <c r="G28" s="342">
        <v>36926</v>
      </c>
      <c r="H28" s="275">
        <v>33287</v>
      </c>
      <c r="I28" s="275">
        <v>28655</v>
      </c>
      <c r="J28" s="342">
        <v>98868</v>
      </c>
      <c r="K28" s="342">
        <v>28655</v>
      </c>
      <c r="L28" s="275">
        <v>28655</v>
      </c>
      <c r="M28" s="275">
        <v>28655</v>
      </c>
      <c r="N28" s="342">
        <v>85965</v>
      </c>
      <c r="O28" s="342"/>
      <c r="P28" s="275"/>
      <c r="Q28" s="275"/>
      <c r="R28" s="342"/>
      <c r="S28" s="342"/>
      <c r="T28" s="275"/>
      <c r="U28" s="275"/>
      <c r="V28" s="342"/>
      <c r="W28" s="342">
        <v>184833</v>
      </c>
      <c r="X28" s="275">
        <v>334722</v>
      </c>
      <c r="Y28" s="342">
        <v>-149889</v>
      </c>
      <c r="Z28" s="335">
        <v>-44.78</v>
      </c>
      <c r="AA28" s="273">
        <v>669443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2206514</v>
      </c>
      <c r="D30" s="340"/>
      <c r="E30" s="60"/>
      <c r="F30" s="59">
        <v>1481778</v>
      </c>
      <c r="G30" s="59">
        <v>57269</v>
      </c>
      <c r="H30" s="60">
        <v>110894</v>
      </c>
      <c r="I30" s="60">
        <v>56673</v>
      </c>
      <c r="J30" s="59">
        <v>224836</v>
      </c>
      <c r="K30" s="59">
        <v>56673</v>
      </c>
      <c r="L30" s="60">
        <v>56673</v>
      </c>
      <c r="M30" s="60">
        <v>56673</v>
      </c>
      <c r="N30" s="59">
        <v>170019</v>
      </c>
      <c r="O30" s="59"/>
      <c r="P30" s="60"/>
      <c r="Q30" s="60"/>
      <c r="R30" s="59"/>
      <c r="S30" s="59"/>
      <c r="T30" s="60"/>
      <c r="U30" s="60"/>
      <c r="V30" s="59"/>
      <c r="W30" s="59">
        <v>394855</v>
      </c>
      <c r="X30" s="60">
        <v>740889</v>
      </c>
      <c r="Y30" s="59">
        <v>-346034</v>
      </c>
      <c r="Z30" s="61">
        <v>-46.71</v>
      </c>
      <c r="AA30" s="62">
        <v>1481778</v>
      </c>
    </row>
    <row r="31" spans="1:27" ht="13.5">
      <c r="A31" s="361" t="s">
        <v>244</v>
      </c>
      <c r="B31" s="300"/>
      <c r="C31" s="60">
        <v>427901</v>
      </c>
      <c r="D31" s="340"/>
      <c r="E31" s="60"/>
      <c r="F31" s="59">
        <v>394920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197460</v>
      </c>
      <c r="Y31" s="59">
        <v>-197460</v>
      </c>
      <c r="Z31" s="61">
        <v>-100</v>
      </c>
      <c r="AA31" s="62">
        <v>394920</v>
      </c>
    </row>
    <row r="32" spans="1:27" ht="13.5">
      <c r="A32" s="361" t="s">
        <v>93</v>
      </c>
      <c r="B32" s="136"/>
      <c r="C32" s="60">
        <v>8463187</v>
      </c>
      <c r="D32" s="340"/>
      <c r="E32" s="60"/>
      <c r="F32" s="59">
        <v>9182269</v>
      </c>
      <c r="G32" s="59">
        <v>69426</v>
      </c>
      <c r="H32" s="60">
        <v>396988</v>
      </c>
      <c r="I32" s="60">
        <v>635345</v>
      </c>
      <c r="J32" s="59">
        <v>1101759</v>
      </c>
      <c r="K32" s="59">
        <v>635345</v>
      </c>
      <c r="L32" s="60">
        <v>635345</v>
      </c>
      <c r="M32" s="60">
        <v>635345</v>
      </c>
      <c r="N32" s="59">
        <v>1906035</v>
      </c>
      <c r="O32" s="59"/>
      <c r="P32" s="60"/>
      <c r="Q32" s="60"/>
      <c r="R32" s="59"/>
      <c r="S32" s="59"/>
      <c r="T32" s="60"/>
      <c r="U32" s="60"/>
      <c r="V32" s="59"/>
      <c r="W32" s="59">
        <v>3007794</v>
      </c>
      <c r="X32" s="60">
        <v>4591135</v>
      </c>
      <c r="Y32" s="59">
        <v>-1583341</v>
      </c>
      <c r="Z32" s="61">
        <v>-34.49</v>
      </c>
      <c r="AA32" s="62">
        <v>9182269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9982626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12609729</v>
      </c>
      <c r="G34" s="345">
        <f t="shared" si="7"/>
        <v>433244</v>
      </c>
      <c r="H34" s="343">
        <f t="shared" si="7"/>
        <v>1270986</v>
      </c>
      <c r="I34" s="343">
        <f t="shared" si="7"/>
        <v>1234053</v>
      </c>
      <c r="J34" s="345">
        <f t="shared" si="7"/>
        <v>2938283</v>
      </c>
      <c r="K34" s="345">
        <f t="shared" si="7"/>
        <v>1234053</v>
      </c>
      <c r="L34" s="343">
        <f t="shared" si="7"/>
        <v>1234053</v>
      </c>
      <c r="M34" s="343">
        <f t="shared" si="7"/>
        <v>1234053</v>
      </c>
      <c r="N34" s="345">
        <f t="shared" si="7"/>
        <v>3702159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6640442</v>
      </c>
      <c r="X34" s="343">
        <f t="shared" si="7"/>
        <v>6304865</v>
      </c>
      <c r="Y34" s="345">
        <f t="shared" si="7"/>
        <v>335577</v>
      </c>
      <c r="Z34" s="336">
        <f>+IF(X34&lt;&gt;0,+(Y34/X34)*100,0)</f>
        <v>5.322508887977776</v>
      </c>
      <c r="AA34" s="350">
        <f t="shared" si="7"/>
        <v>12609729</v>
      </c>
    </row>
    <row r="35" spans="1:27" ht="13.5">
      <c r="A35" s="361" t="s">
        <v>245</v>
      </c>
      <c r="B35" s="136"/>
      <c r="C35" s="54">
        <v>9982626</v>
      </c>
      <c r="D35" s="368"/>
      <c r="E35" s="54"/>
      <c r="F35" s="53">
        <v>12609729</v>
      </c>
      <c r="G35" s="53">
        <v>433244</v>
      </c>
      <c r="H35" s="54">
        <v>1270986</v>
      </c>
      <c r="I35" s="54">
        <v>1234053</v>
      </c>
      <c r="J35" s="53">
        <v>2938283</v>
      </c>
      <c r="K35" s="53">
        <v>1234053</v>
      </c>
      <c r="L35" s="54">
        <v>1234053</v>
      </c>
      <c r="M35" s="54">
        <v>1234053</v>
      </c>
      <c r="N35" s="53">
        <v>3702159</v>
      </c>
      <c r="O35" s="53"/>
      <c r="P35" s="54"/>
      <c r="Q35" s="54"/>
      <c r="R35" s="53"/>
      <c r="S35" s="53"/>
      <c r="T35" s="54"/>
      <c r="U35" s="54"/>
      <c r="V35" s="53"/>
      <c r="W35" s="53">
        <v>6640442</v>
      </c>
      <c r="X35" s="54">
        <v>6304865</v>
      </c>
      <c r="Y35" s="53">
        <v>335577</v>
      </c>
      <c r="Z35" s="94">
        <v>5.32</v>
      </c>
      <c r="AA35" s="95">
        <v>12609729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1619736614</v>
      </c>
      <c r="D40" s="344">
        <f t="shared" si="9"/>
        <v>0</v>
      </c>
      <c r="E40" s="343">
        <f t="shared" si="9"/>
        <v>0</v>
      </c>
      <c r="F40" s="345">
        <f t="shared" si="9"/>
        <v>1699351621</v>
      </c>
      <c r="G40" s="345">
        <f t="shared" si="9"/>
        <v>64984794</v>
      </c>
      <c r="H40" s="343">
        <f t="shared" si="9"/>
        <v>131654644</v>
      </c>
      <c r="I40" s="343">
        <f t="shared" si="9"/>
        <v>130248873</v>
      </c>
      <c r="J40" s="345">
        <f t="shared" si="9"/>
        <v>326888311</v>
      </c>
      <c r="K40" s="345">
        <f t="shared" si="9"/>
        <v>130248873</v>
      </c>
      <c r="L40" s="343">
        <f t="shared" si="9"/>
        <v>130248873</v>
      </c>
      <c r="M40" s="343">
        <f t="shared" si="9"/>
        <v>130248873</v>
      </c>
      <c r="N40" s="345">
        <f t="shared" si="9"/>
        <v>390746619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717634930</v>
      </c>
      <c r="X40" s="343">
        <f t="shared" si="9"/>
        <v>849675812</v>
      </c>
      <c r="Y40" s="345">
        <f t="shared" si="9"/>
        <v>-132040882</v>
      </c>
      <c r="Z40" s="336">
        <f>+IF(X40&lt;&gt;0,+(Y40/X40)*100,0)</f>
        <v>-15.540148387794755</v>
      </c>
      <c r="AA40" s="350">
        <f>SUM(AA41:AA49)</f>
        <v>1699351621</v>
      </c>
    </row>
    <row r="41" spans="1:27" ht="13.5">
      <c r="A41" s="361" t="s">
        <v>247</v>
      </c>
      <c r="B41" s="142"/>
      <c r="C41" s="362">
        <v>118730305</v>
      </c>
      <c r="D41" s="363"/>
      <c r="E41" s="362"/>
      <c r="F41" s="364">
        <v>128172307</v>
      </c>
      <c r="G41" s="364">
        <v>8596902</v>
      </c>
      <c r="H41" s="362">
        <v>12635827</v>
      </c>
      <c r="I41" s="362">
        <v>11149803</v>
      </c>
      <c r="J41" s="364">
        <v>32382532</v>
      </c>
      <c r="K41" s="364">
        <v>11149803</v>
      </c>
      <c r="L41" s="362">
        <v>11149803</v>
      </c>
      <c r="M41" s="362">
        <v>11149803</v>
      </c>
      <c r="N41" s="364">
        <v>33449409</v>
      </c>
      <c r="O41" s="364"/>
      <c r="P41" s="362"/>
      <c r="Q41" s="362"/>
      <c r="R41" s="364"/>
      <c r="S41" s="364"/>
      <c r="T41" s="362"/>
      <c r="U41" s="362"/>
      <c r="V41" s="364"/>
      <c r="W41" s="364">
        <v>65831941</v>
      </c>
      <c r="X41" s="362">
        <v>64086154</v>
      </c>
      <c r="Y41" s="364">
        <v>1745787</v>
      </c>
      <c r="Z41" s="365">
        <v>2.72</v>
      </c>
      <c r="AA41" s="366">
        <v>128172307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13151900</v>
      </c>
      <c r="D43" s="369"/>
      <c r="E43" s="305"/>
      <c r="F43" s="370">
        <v>18729277</v>
      </c>
      <c r="G43" s="370">
        <v>293241</v>
      </c>
      <c r="H43" s="305">
        <v>217484</v>
      </c>
      <c r="I43" s="305">
        <v>478429</v>
      </c>
      <c r="J43" s="370">
        <v>989154</v>
      </c>
      <c r="K43" s="370">
        <v>478429</v>
      </c>
      <c r="L43" s="305">
        <v>478429</v>
      </c>
      <c r="M43" s="305">
        <v>478429</v>
      </c>
      <c r="N43" s="370">
        <v>1435287</v>
      </c>
      <c r="O43" s="370"/>
      <c r="P43" s="305"/>
      <c r="Q43" s="305"/>
      <c r="R43" s="370"/>
      <c r="S43" s="370"/>
      <c r="T43" s="305"/>
      <c r="U43" s="305"/>
      <c r="V43" s="370"/>
      <c r="W43" s="370">
        <v>2424441</v>
      </c>
      <c r="X43" s="305">
        <v>9364639</v>
      </c>
      <c r="Y43" s="370">
        <v>-6940198</v>
      </c>
      <c r="Z43" s="371">
        <v>-74.11</v>
      </c>
      <c r="AA43" s="303">
        <v>18729277</v>
      </c>
    </row>
    <row r="44" spans="1:27" ht="13.5">
      <c r="A44" s="361" t="s">
        <v>250</v>
      </c>
      <c r="B44" s="136"/>
      <c r="C44" s="60">
        <v>1122337493</v>
      </c>
      <c r="D44" s="368"/>
      <c r="E44" s="54"/>
      <c r="F44" s="53">
        <v>1167093050</v>
      </c>
      <c r="G44" s="53">
        <v>41901007</v>
      </c>
      <c r="H44" s="54">
        <v>88955965</v>
      </c>
      <c r="I44" s="54">
        <v>90925671</v>
      </c>
      <c r="J44" s="53">
        <v>221782643</v>
      </c>
      <c r="K44" s="53">
        <v>90925671</v>
      </c>
      <c r="L44" s="54">
        <v>90925671</v>
      </c>
      <c r="M44" s="54">
        <v>90925671</v>
      </c>
      <c r="N44" s="53">
        <v>272777013</v>
      </c>
      <c r="O44" s="53"/>
      <c r="P44" s="54"/>
      <c r="Q44" s="54"/>
      <c r="R44" s="53"/>
      <c r="S44" s="53"/>
      <c r="T44" s="54"/>
      <c r="U44" s="54"/>
      <c r="V44" s="53"/>
      <c r="W44" s="53">
        <v>494559656</v>
      </c>
      <c r="X44" s="54">
        <v>583546525</v>
      </c>
      <c r="Y44" s="53">
        <v>-88986869</v>
      </c>
      <c r="Z44" s="94">
        <v>-15.25</v>
      </c>
      <c r="AA44" s="95">
        <v>1167093050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68492425</v>
      </c>
      <c r="D47" s="368"/>
      <c r="E47" s="54"/>
      <c r="F47" s="53">
        <v>69490245</v>
      </c>
      <c r="G47" s="53">
        <v>1599891</v>
      </c>
      <c r="H47" s="54">
        <v>5959763</v>
      </c>
      <c r="I47" s="54">
        <v>3373487</v>
      </c>
      <c r="J47" s="53">
        <v>10933141</v>
      </c>
      <c r="K47" s="53">
        <v>3373487</v>
      </c>
      <c r="L47" s="54">
        <v>3373487</v>
      </c>
      <c r="M47" s="54">
        <v>3373487</v>
      </c>
      <c r="N47" s="53">
        <v>10120461</v>
      </c>
      <c r="O47" s="53"/>
      <c r="P47" s="54"/>
      <c r="Q47" s="54"/>
      <c r="R47" s="53"/>
      <c r="S47" s="53"/>
      <c r="T47" s="54"/>
      <c r="U47" s="54"/>
      <c r="V47" s="53"/>
      <c r="W47" s="53">
        <v>21053602</v>
      </c>
      <c r="X47" s="54">
        <v>34745123</v>
      </c>
      <c r="Y47" s="53">
        <v>-13691521</v>
      </c>
      <c r="Z47" s="94">
        <v>-39.41</v>
      </c>
      <c r="AA47" s="95">
        <v>69490245</v>
      </c>
    </row>
    <row r="48" spans="1:27" ht="13.5">
      <c r="A48" s="361" t="s">
        <v>254</v>
      </c>
      <c r="B48" s="136"/>
      <c r="C48" s="60">
        <v>97883313</v>
      </c>
      <c r="D48" s="368"/>
      <c r="E48" s="54"/>
      <c r="F48" s="53">
        <v>109277218</v>
      </c>
      <c r="G48" s="53">
        <v>1272277</v>
      </c>
      <c r="H48" s="54">
        <v>5041237</v>
      </c>
      <c r="I48" s="54">
        <v>7640166</v>
      </c>
      <c r="J48" s="53">
        <v>13953680</v>
      </c>
      <c r="K48" s="53">
        <v>7640166</v>
      </c>
      <c r="L48" s="54">
        <v>7640166</v>
      </c>
      <c r="M48" s="54">
        <v>7640166</v>
      </c>
      <c r="N48" s="53">
        <v>22920498</v>
      </c>
      <c r="O48" s="53"/>
      <c r="P48" s="54"/>
      <c r="Q48" s="54"/>
      <c r="R48" s="53"/>
      <c r="S48" s="53"/>
      <c r="T48" s="54"/>
      <c r="U48" s="54"/>
      <c r="V48" s="53"/>
      <c r="W48" s="53">
        <v>36874178</v>
      </c>
      <c r="X48" s="54">
        <v>54638609</v>
      </c>
      <c r="Y48" s="53">
        <v>-17764431</v>
      </c>
      <c r="Z48" s="94">
        <v>-32.51</v>
      </c>
      <c r="AA48" s="95">
        <v>109277218</v>
      </c>
    </row>
    <row r="49" spans="1:27" ht="13.5">
      <c r="A49" s="361" t="s">
        <v>93</v>
      </c>
      <c r="B49" s="136"/>
      <c r="C49" s="54">
        <v>199141178</v>
      </c>
      <c r="D49" s="368"/>
      <c r="E49" s="54"/>
      <c r="F49" s="53">
        <v>206589524</v>
      </c>
      <c r="G49" s="53">
        <v>11321476</v>
      </c>
      <c r="H49" s="54">
        <v>18844368</v>
      </c>
      <c r="I49" s="54">
        <v>16681317</v>
      </c>
      <c r="J49" s="53">
        <v>46847161</v>
      </c>
      <c r="K49" s="53">
        <v>16681317</v>
      </c>
      <c r="L49" s="54">
        <v>16681317</v>
      </c>
      <c r="M49" s="54">
        <v>16681317</v>
      </c>
      <c r="N49" s="53">
        <v>50043951</v>
      </c>
      <c r="O49" s="53"/>
      <c r="P49" s="54"/>
      <c r="Q49" s="54"/>
      <c r="R49" s="53"/>
      <c r="S49" s="53"/>
      <c r="T49" s="54"/>
      <c r="U49" s="54"/>
      <c r="V49" s="53"/>
      <c r="W49" s="53">
        <v>96891112</v>
      </c>
      <c r="X49" s="54">
        <v>103294762</v>
      </c>
      <c r="Y49" s="53">
        <v>-6403650</v>
      </c>
      <c r="Z49" s="94">
        <v>-6.2</v>
      </c>
      <c r="AA49" s="95">
        <v>206589524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2627318507</v>
      </c>
      <c r="D60" s="346">
        <f t="shared" si="14"/>
        <v>0</v>
      </c>
      <c r="E60" s="219">
        <f t="shared" si="14"/>
        <v>0</v>
      </c>
      <c r="F60" s="264">
        <f t="shared" si="14"/>
        <v>2936792603</v>
      </c>
      <c r="G60" s="264">
        <f t="shared" si="14"/>
        <v>102424424</v>
      </c>
      <c r="H60" s="219">
        <f t="shared" si="14"/>
        <v>217732104</v>
      </c>
      <c r="I60" s="219">
        <f t="shared" si="14"/>
        <v>226972443</v>
      </c>
      <c r="J60" s="264">
        <f t="shared" si="14"/>
        <v>547128971</v>
      </c>
      <c r="K60" s="264">
        <f t="shared" si="14"/>
        <v>226972443</v>
      </c>
      <c r="L60" s="219">
        <f t="shared" si="14"/>
        <v>226972443</v>
      </c>
      <c r="M60" s="219">
        <f t="shared" si="14"/>
        <v>226972443</v>
      </c>
      <c r="N60" s="264">
        <f t="shared" si="14"/>
        <v>680917329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1228046300</v>
      </c>
      <c r="X60" s="219">
        <f t="shared" si="14"/>
        <v>1468396307</v>
      </c>
      <c r="Y60" s="264">
        <f t="shared" si="14"/>
        <v>-240350007</v>
      </c>
      <c r="Z60" s="337">
        <f>+IF(X60&lt;&gt;0,+(Y60/X60)*100,0)</f>
        <v>-16.36819745829012</v>
      </c>
      <c r="AA60" s="232">
        <f>+AA57+AA54+AA51+AA40+AA37+AA34+AA22+AA5</f>
        <v>2936792603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991788559</v>
      </c>
      <c r="D5" s="153">
        <f>SUM(D6:D8)</f>
        <v>0</v>
      </c>
      <c r="E5" s="154">
        <f t="shared" si="0"/>
        <v>9117904752</v>
      </c>
      <c r="F5" s="100">
        <f t="shared" si="0"/>
        <v>9114227213</v>
      </c>
      <c r="G5" s="100">
        <f t="shared" si="0"/>
        <v>884954792</v>
      </c>
      <c r="H5" s="100">
        <f t="shared" si="0"/>
        <v>1203044343</v>
      </c>
      <c r="I5" s="100">
        <f t="shared" si="0"/>
        <v>559283784</v>
      </c>
      <c r="J5" s="100">
        <f t="shared" si="0"/>
        <v>2647282919</v>
      </c>
      <c r="K5" s="100">
        <f t="shared" si="0"/>
        <v>492535982</v>
      </c>
      <c r="L5" s="100">
        <f t="shared" si="0"/>
        <v>544528816</v>
      </c>
      <c r="M5" s="100">
        <f t="shared" si="0"/>
        <v>894907937</v>
      </c>
      <c r="N5" s="100">
        <f t="shared" si="0"/>
        <v>1931972735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4579255654</v>
      </c>
      <c r="X5" s="100">
        <f t="shared" si="0"/>
        <v>4557113607</v>
      </c>
      <c r="Y5" s="100">
        <f t="shared" si="0"/>
        <v>22142047</v>
      </c>
      <c r="Z5" s="137">
        <f>+IF(X5&lt;&gt;0,+(Y5/X5)*100,0)</f>
        <v>0.48587875812418824</v>
      </c>
      <c r="AA5" s="153">
        <f>SUM(AA6:AA8)</f>
        <v>9114227213</v>
      </c>
    </row>
    <row r="6" spans="1:27" ht="13.5">
      <c r="A6" s="138" t="s">
        <v>75</v>
      </c>
      <c r="B6" s="136"/>
      <c r="C6" s="155">
        <v>74306</v>
      </c>
      <c r="D6" s="155"/>
      <c r="E6" s="156">
        <v>2497504</v>
      </c>
      <c r="F6" s="60">
        <v>2497504</v>
      </c>
      <c r="G6" s="60">
        <v>21186</v>
      </c>
      <c r="H6" s="60">
        <v>99792</v>
      </c>
      <c r="I6" s="60">
        <v>32335</v>
      </c>
      <c r="J6" s="60">
        <v>153313</v>
      </c>
      <c r="K6" s="60">
        <v>44127</v>
      </c>
      <c r="L6" s="60">
        <v>29579</v>
      </c>
      <c r="M6" s="60">
        <v>23824</v>
      </c>
      <c r="N6" s="60">
        <v>97530</v>
      </c>
      <c r="O6" s="60"/>
      <c r="P6" s="60"/>
      <c r="Q6" s="60"/>
      <c r="R6" s="60"/>
      <c r="S6" s="60"/>
      <c r="T6" s="60"/>
      <c r="U6" s="60"/>
      <c r="V6" s="60"/>
      <c r="W6" s="60">
        <v>250843</v>
      </c>
      <c r="X6" s="60">
        <v>1248752</v>
      </c>
      <c r="Y6" s="60">
        <v>-997909</v>
      </c>
      <c r="Z6" s="140">
        <v>-79.91</v>
      </c>
      <c r="AA6" s="155">
        <v>2497504</v>
      </c>
    </row>
    <row r="7" spans="1:27" ht="13.5">
      <c r="A7" s="138" t="s">
        <v>76</v>
      </c>
      <c r="B7" s="136"/>
      <c r="C7" s="157">
        <v>935358829</v>
      </c>
      <c r="D7" s="157"/>
      <c r="E7" s="158">
        <v>8899708072</v>
      </c>
      <c r="F7" s="159">
        <v>8899708072</v>
      </c>
      <c r="G7" s="159">
        <v>875847153</v>
      </c>
      <c r="H7" s="159">
        <v>1195901774</v>
      </c>
      <c r="I7" s="159">
        <v>547345374</v>
      </c>
      <c r="J7" s="159">
        <v>2619094301</v>
      </c>
      <c r="K7" s="159">
        <v>476655050</v>
      </c>
      <c r="L7" s="159">
        <v>533733376</v>
      </c>
      <c r="M7" s="159">
        <v>884670484</v>
      </c>
      <c r="N7" s="159">
        <v>1895058910</v>
      </c>
      <c r="O7" s="159"/>
      <c r="P7" s="159"/>
      <c r="Q7" s="159"/>
      <c r="R7" s="159"/>
      <c r="S7" s="159"/>
      <c r="T7" s="159"/>
      <c r="U7" s="159"/>
      <c r="V7" s="159"/>
      <c r="W7" s="159">
        <v>4514153211</v>
      </c>
      <c r="X7" s="159">
        <v>4449854036</v>
      </c>
      <c r="Y7" s="159">
        <v>64299175</v>
      </c>
      <c r="Z7" s="141">
        <v>1.44</v>
      </c>
      <c r="AA7" s="157">
        <v>8899708072</v>
      </c>
    </row>
    <row r="8" spans="1:27" ht="13.5">
      <c r="A8" s="138" t="s">
        <v>77</v>
      </c>
      <c r="B8" s="136"/>
      <c r="C8" s="155">
        <v>56355424</v>
      </c>
      <c r="D8" s="155"/>
      <c r="E8" s="156">
        <v>215699176</v>
      </c>
      <c r="F8" s="60">
        <v>212021637</v>
      </c>
      <c r="G8" s="60">
        <v>9086453</v>
      </c>
      <c r="H8" s="60">
        <v>7042777</v>
      </c>
      <c r="I8" s="60">
        <v>11906075</v>
      </c>
      <c r="J8" s="60">
        <v>28035305</v>
      </c>
      <c r="K8" s="60">
        <v>15836805</v>
      </c>
      <c r="L8" s="60">
        <v>10765861</v>
      </c>
      <c r="M8" s="60">
        <v>10213629</v>
      </c>
      <c r="N8" s="60">
        <v>36816295</v>
      </c>
      <c r="O8" s="60"/>
      <c r="P8" s="60"/>
      <c r="Q8" s="60"/>
      <c r="R8" s="60"/>
      <c r="S8" s="60"/>
      <c r="T8" s="60"/>
      <c r="U8" s="60"/>
      <c r="V8" s="60"/>
      <c r="W8" s="60">
        <v>64851600</v>
      </c>
      <c r="X8" s="60">
        <v>106010819</v>
      </c>
      <c r="Y8" s="60">
        <v>-41159219</v>
      </c>
      <c r="Z8" s="140">
        <v>-38.83</v>
      </c>
      <c r="AA8" s="155">
        <v>212021637</v>
      </c>
    </row>
    <row r="9" spans="1:27" ht="13.5">
      <c r="A9" s="135" t="s">
        <v>78</v>
      </c>
      <c r="B9" s="136"/>
      <c r="C9" s="153">
        <f aca="true" t="shared" si="1" ref="C9:Y9">SUM(C10:C14)</f>
        <v>355183933</v>
      </c>
      <c r="D9" s="153">
        <f>SUM(D10:D14)</f>
        <v>0</v>
      </c>
      <c r="E9" s="154">
        <f t="shared" si="1"/>
        <v>2299262575</v>
      </c>
      <c r="F9" s="100">
        <f t="shared" si="1"/>
        <v>2339231199</v>
      </c>
      <c r="G9" s="100">
        <f t="shared" si="1"/>
        <v>140429629</v>
      </c>
      <c r="H9" s="100">
        <f t="shared" si="1"/>
        <v>72425631</v>
      </c>
      <c r="I9" s="100">
        <f t="shared" si="1"/>
        <v>145199588</v>
      </c>
      <c r="J9" s="100">
        <f t="shared" si="1"/>
        <v>358054848</v>
      </c>
      <c r="K9" s="100">
        <f t="shared" si="1"/>
        <v>198782134</v>
      </c>
      <c r="L9" s="100">
        <f t="shared" si="1"/>
        <v>191980174</v>
      </c>
      <c r="M9" s="100">
        <f t="shared" si="1"/>
        <v>182915661</v>
      </c>
      <c r="N9" s="100">
        <f t="shared" si="1"/>
        <v>573677969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931732817</v>
      </c>
      <c r="X9" s="100">
        <f t="shared" si="1"/>
        <v>1169615601</v>
      </c>
      <c r="Y9" s="100">
        <f t="shared" si="1"/>
        <v>-237882784</v>
      </c>
      <c r="Z9" s="137">
        <f>+IF(X9&lt;&gt;0,+(Y9/X9)*100,0)</f>
        <v>-20.338544030758015</v>
      </c>
      <c r="AA9" s="153">
        <f>SUM(AA10:AA14)</f>
        <v>2339231199</v>
      </c>
    </row>
    <row r="10" spans="1:27" ht="13.5">
      <c r="A10" s="138" t="s">
        <v>79</v>
      </c>
      <c r="B10" s="136"/>
      <c r="C10" s="155">
        <v>12287141</v>
      </c>
      <c r="D10" s="155"/>
      <c r="E10" s="156">
        <v>100273807</v>
      </c>
      <c r="F10" s="60">
        <v>100345869</v>
      </c>
      <c r="G10" s="60">
        <v>3543992</v>
      </c>
      <c r="H10" s="60">
        <v>3641161</v>
      </c>
      <c r="I10" s="60">
        <v>4687055</v>
      </c>
      <c r="J10" s="60">
        <v>11872208</v>
      </c>
      <c r="K10" s="60">
        <v>6009257</v>
      </c>
      <c r="L10" s="60">
        <v>4130611</v>
      </c>
      <c r="M10" s="60">
        <v>4853453</v>
      </c>
      <c r="N10" s="60">
        <v>14993321</v>
      </c>
      <c r="O10" s="60"/>
      <c r="P10" s="60"/>
      <c r="Q10" s="60"/>
      <c r="R10" s="60"/>
      <c r="S10" s="60"/>
      <c r="T10" s="60"/>
      <c r="U10" s="60"/>
      <c r="V10" s="60"/>
      <c r="W10" s="60">
        <v>26865529</v>
      </c>
      <c r="X10" s="60">
        <v>50172935</v>
      </c>
      <c r="Y10" s="60">
        <v>-23307406</v>
      </c>
      <c r="Z10" s="140">
        <v>-46.45</v>
      </c>
      <c r="AA10" s="155">
        <v>100345869</v>
      </c>
    </row>
    <row r="11" spans="1:27" ht="13.5">
      <c r="A11" s="138" t="s">
        <v>80</v>
      </c>
      <c r="B11" s="136"/>
      <c r="C11" s="155">
        <v>36180709</v>
      </c>
      <c r="D11" s="155"/>
      <c r="E11" s="156">
        <v>197733130</v>
      </c>
      <c r="F11" s="60">
        <v>202132012</v>
      </c>
      <c r="G11" s="60">
        <v>6294429</v>
      </c>
      <c r="H11" s="60">
        <v>3491829</v>
      </c>
      <c r="I11" s="60">
        <v>5264577</v>
      </c>
      <c r="J11" s="60">
        <v>15050835</v>
      </c>
      <c r="K11" s="60">
        <v>7520972</v>
      </c>
      <c r="L11" s="60">
        <v>7267089</v>
      </c>
      <c r="M11" s="60">
        <v>7678048</v>
      </c>
      <c r="N11" s="60">
        <v>22466109</v>
      </c>
      <c r="O11" s="60"/>
      <c r="P11" s="60"/>
      <c r="Q11" s="60"/>
      <c r="R11" s="60"/>
      <c r="S11" s="60"/>
      <c r="T11" s="60"/>
      <c r="U11" s="60"/>
      <c r="V11" s="60"/>
      <c r="W11" s="60">
        <v>37516944</v>
      </c>
      <c r="X11" s="60">
        <v>101066006</v>
      </c>
      <c r="Y11" s="60">
        <v>-63549062</v>
      </c>
      <c r="Z11" s="140">
        <v>-62.88</v>
      </c>
      <c r="AA11" s="155">
        <v>202132012</v>
      </c>
    </row>
    <row r="12" spans="1:27" ht="13.5">
      <c r="A12" s="138" t="s">
        <v>81</v>
      </c>
      <c r="B12" s="136"/>
      <c r="C12" s="155">
        <v>23013467</v>
      </c>
      <c r="D12" s="155"/>
      <c r="E12" s="156">
        <v>283944710</v>
      </c>
      <c r="F12" s="60">
        <v>286434949</v>
      </c>
      <c r="G12" s="60">
        <v>25695544</v>
      </c>
      <c r="H12" s="60">
        <v>5778667</v>
      </c>
      <c r="I12" s="60">
        <v>22010728</v>
      </c>
      <c r="J12" s="60">
        <v>53484939</v>
      </c>
      <c r="K12" s="60">
        <v>19596675</v>
      </c>
      <c r="L12" s="60">
        <v>21918593</v>
      </c>
      <c r="M12" s="60">
        <v>27410479</v>
      </c>
      <c r="N12" s="60">
        <v>68925747</v>
      </c>
      <c r="O12" s="60"/>
      <c r="P12" s="60"/>
      <c r="Q12" s="60"/>
      <c r="R12" s="60"/>
      <c r="S12" s="60"/>
      <c r="T12" s="60"/>
      <c r="U12" s="60"/>
      <c r="V12" s="60"/>
      <c r="W12" s="60">
        <v>122410686</v>
      </c>
      <c r="X12" s="60">
        <v>143217475</v>
      </c>
      <c r="Y12" s="60">
        <v>-20806789</v>
      </c>
      <c r="Z12" s="140">
        <v>-14.53</v>
      </c>
      <c r="AA12" s="155">
        <v>286434949</v>
      </c>
    </row>
    <row r="13" spans="1:27" ht="13.5">
      <c r="A13" s="138" t="s">
        <v>82</v>
      </c>
      <c r="B13" s="136"/>
      <c r="C13" s="155">
        <v>222846977</v>
      </c>
      <c r="D13" s="155"/>
      <c r="E13" s="156">
        <v>1284801547</v>
      </c>
      <c r="F13" s="60">
        <v>1317660362</v>
      </c>
      <c r="G13" s="60">
        <v>50903425</v>
      </c>
      <c r="H13" s="60">
        <v>71840269</v>
      </c>
      <c r="I13" s="60">
        <v>88826757</v>
      </c>
      <c r="J13" s="60">
        <v>211570451</v>
      </c>
      <c r="K13" s="60">
        <v>115179781</v>
      </c>
      <c r="L13" s="60">
        <v>118342263</v>
      </c>
      <c r="M13" s="60">
        <v>104228765</v>
      </c>
      <c r="N13" s="60">
        <v>337750809</v>
      </c>
      <c r="O13" s="60"/>
      <c r="P13" s="60"/>
      <c r="Q13" s="60"/>
      <c r="R13" s="60"/>
      <c r="S13" s="60"/>
      <c r="T13" s="60"/>
      <c r="U13" s="60"/>
      <c r="V13" s="60"/>
      <c r="W13" s="60">
        <v>549321260</v>
      </c>
      <c r="X13" s="60">
        <v>658830181</v>
      </c>
      <c r="Y13" s="60">
        <v>-109508921</v>
      </c>
      <c r="Z13" s="140">
        <v>-16.62</v>
      </c>
      <c r="AA13" s="155">
        <v>1317660362</v>
      </c>
    </row>
    <row r="14" spans="1:27" ht="13.5">
      <c r="A14" s="138" t="s">
        <v>83</v>
      </c>
      <c r="B14" s="136"/>
      <c r="C14" s="157">
        <v>60855639</v>
      </c>
      <c r="D14" s="157"/>
      <c r="E14" s="158">
        <v>432509381</v>
      </c>
      <c r="F14" s="159">
        <v>432658007</v>
      </c>
      <c r="G14" s="159">
        <v>53992239</v>
      </c>
      <c r="H14" s="159">
        <v>-12326295</v>
      </c>
      <c r="I14" s="159">
        <v>24410471</v>
      </c>
      <c r="J14" s="159">
        <v>66076415</v>
      </c>
      <c r="K14" s="159">
        <v>50475449</v>
      </c>
      <c r="L14" s="159">
        <v>40321618</v>
      </c>
      <c r="M14" s="159">
        <v>38744916</v>
      </c>
      <c r="N14" s="159">
        <v>129541983</v>
      </c>
      <c r="O14" s="159"/>
      <c r="P14" s="159"/>
      <c r="Q14" s="159"/>
      <c r="R14" s="159"/>
      <c r="S14" s="159"/>
      <c r="T14" s="159"/>
      <c r="U14" s="159"/>
      <c r="V14" s="159"/>
      <c r="W14" s="159">
        <v>195618398</v>
      </c>
      <c r="X14" s="159">
        <v>216329004</v>
      </c>
      <c r="Y14" s="159">
        <v>-20710606</v>
      </c>
      <c r="Z14" s="141">
        <v>-9.57</v>
      </c>
      <c r="AA14" s="157">
        <v>432658007</v>
      </c>
    </row>
    <row r="15" spans="1:27" ht="13.5">
      <c r="A15" s="135" t="s">
        <v>84</v>
      </c>
      <c r="B15" s="142"/>
      <c r="C15" s="153">
        <f aca="true" t="shared" si="2" ref="C15:Y15">SUM(C16:C18)</f>
        <v>1045172486</v>
      </c>
      <c r="D15" s="153">
        <f>SUM(D16:D18)</f>
        <v>0</v>
      </c>
      <c r="E15" s="154">
        <f t="shared" si="2"/>
        <v>2010293667</v>
      </c>
      <c r="F15" s="100">
        <f t="shared" si="2"/>
        <v>2004087493</v>
      </c>
      <c r="G15" s="100">
        <f t="shared" si="2"/>
        <v>38794978</v>
      </c>
      <c r="H15" s="100">
        <f t="shared" si="2"/>
        <v>142296115</v>
      </c>
      <c r="I15" s="100">
        <f t="shared" si="2"/>
        <v>121511456</v>
      </c>
      <c r="J15" s="100">
        <f t="shared" si="2"/>
        <v>302602549</v>
      </c>
      <c r="K15" s="100">
        <f t="shared" si="2"/>
        <v>93788027</v>
      </c>
      <c r="L15" s="100">
        <f t="shared" si="2"/>
        <v>121000670</v>
      </c>
      <c r="M15" s="100">
        <f t="shared" si="2"/>
        <v>284317489</v>
      </c>
      <c r="N15" s="100">
        <f t="shared" si="2"/>
        <v>499106186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801708735</v>
      </c>
      <c r="X15" s="100">
        <f t="shared" si="2"/>
        <v>1002043748</v>
      </c>
      <c r="Y15" s="100">
        <f t="shared" si="2"/>
        <v>-200335013</v>
      </c>
      <c r="Z15" s="137">
        <f>+IF(X15&lt;&gt;0,+(Y15/X15)*100,0)</f>
        <v>-19.992641379166614</v>
      </c>
      <c r="AA15" s="153">
        <f>SUM(AA16:AA18)</f>
        <v>2004087493</v>
      </c>
    </row>
    <row r="16" spans="1:27" ht="13.5">
      <c r="A16" s="138" t="s">
        <v>85</v>
      </c>
      <c r="B16" s="136"/>
      <c r="C16" s="155">
        <v>14700482</v>
      </c>
      <c r="D16" s="155"/>
      <c r="E16" s="156">
        <v>219261501</v>
      </c>
      <c r="F16" s="60">
        <v>227912063</v>
      </c>
      <c r="G16" s="60">
        <v>16423314</v>
      </c>
      <c r="H16" s="60">
        <v>22168619</v>
      </c>
      <c r="I16" s="60">
        <v>16270162</v>
      </c>
      <c r="J16" s="60">
        <v>54862095</v>
      </c>
      <c r="K16" s="60">
        <v>17118210</v>
      </c>
      <c r="L16" s="60">
        <v>18009715</v>
      </c>
      <c r="M16" s="60">
        <v>14677262</v>
      </c>
      <c r="N16" s="60">
        <v>49805187</v>
      </c>
      <c r="O16" s="60"/>
      <c r="P16" s="60"/>
      <c r="Q16" s="60"/>
      <c r="R16" s="60"/>
      <c r="S16" s="60"/>
      <c r="T16" s="60"/>
      <c r="U16" s="60"/>
      <c r="V16" s="60"/>
      <c r="W16" s="60">
        <v>104667282</v>
      </c>
      <c r="X16" s="60">
        <v>113956032</v>
      </c>
      <c r="Y16" s="60">
        <v>-9288750</v>
      </c>
      <c r="Z16" s="140">
        <v>-8.15</v>
      </c>
      <c r="AA16" s="155">
        <v>227912063</v>
      </c>
    </row>
    <row r="17" spans="1:27" ht="13.5">
      <c r="A17" s="138" t="s">
        <v>86</v>
      </c>
      <c r="B17" s="136"/>
      <c r="C17" s="155">
        <v>1028762120</v>
      </c>
      <c r="D17" s="155"/>
      <c r="E17" s="156">
        <v>1767699866</v>
      </c>
      <c r="F17" s="60">
        <v>1749720945</v>
      </c>
      <c r="G17" s="60">
        <v>20533955</v>
      </c>
      <c r="H17" s="60">
        <v>117698101</v>
      </c>
      <c r="I17" s="60">
        <v>104563100</v>
      </c>
      <c r="J17" s="60">
        <v>242795156</v>
      </c>
      <c r="K17" s="60">
        <v>75702773</v>
      </c>
      <c r="L17" s="60">
        <v>101708533</v>
      </c>
      <c r="M17" s="60">
        <v>268314767</v>
      </c>
      <c r="N17" s="60">
        <v>445726073</v>
      </c>
      <c r="O17" s="60"/>
      <c r="P17" s="60"/>
      <c r="Q17" s="60"/>
      <c r="R17" s="60"/>
      <c r="S17" s="60"/>
      <c r="T17" s="60"/>
      <c r="U17" s="60"/>
      <c r="V17" s="60"/>
      <c r="W17" s="60">
        <v>688521229</v>
      </c>
      <c r="X17" s="60">
        <v>874860473</v>
      </c>
      <c r="Y17" s="60">
        <v>-186339244</v>
      </c>
      <c r="Z17" s="140">
        <v>-21.3</v>
      </c>
      <c r="AA17" s="155">
        <v>1749720945</v>
      </c>
    </row>
    <row r="18" spans="1:27" ht="13.5">
      <c r="A18" s="138" t="s">
        <v>87</v>
      </c>
      <c r="B18" s="136"/>
      <c r="C18" s="155">
        <v>1709884</v>
      </c>
      <c r="D18" s="155"/>
      <c r="E18" s="156">
        <v>23332300</v>
      </c>
      <c r="F18" s="60">
        <v>26454485</v>
      </c>
      <c r="G18" s="60">
        <v>1837709</v>
      </c>
      <c r="H18" s="60">
        <v>2429395</v>
      </c>
      <c r="I18" s="60">
        <v>678194</v>
      </c>
      <c r="J18" s="60">
        <v>4945298</v>
      </c>
      <c r="K18" s="60">
        <v>967044</v>
      </c>
      <c r="L18" s="60">
        <v>1282422</v>
      </c>
      <c r="M18" s="60">
        <v>1325460</v>
      </c>
      <c r="N18" s="60">
        <v>3574926</v>
      </c>
      <c r="O18" s="60"/>
      <c r="P18" s="60"/>
      <c r="Q18" s="60"/>
      <c r="R18" s="60"/>
      <c r="S18" s="60"/>
      <c r="T18" s="60"/>
      <c r="U18" s="60"/>
      <c r="V18" s="60"/>
      <c r="W18" s="60">
        <v>8520224</v>
      </c>
      <c r="X18" s="60">
        <v>13227243</v>
      </c>
      <c r="Y18" s="60">
        <v>-4707019</v>
      </c>
      <c r="Z18" s="140">
        <v>-35.59</v>
      </c>
      <c r="AA18" s="155">
        <v>26454485</v>
      </c>
    </row>
    <row r="19" spans="1:27" ht="13.5">
      <c r="A19" s="135" t="s">
        <v>88</v>
      </c>
      <c r="B19" s="142"/>
      <c r="C19" s="153">
        <f aca="true" t="shared" si="3" ref="C19:Y19">SUM(C20:C23)</f>
        <v>1270470029</v>
      </c>
      <c r="D19" s="153">
        <f>SUM(D20:D23)</f>
        <v>0</v>
      </c>
      <c r="E19" s="154">
        <f t="shared" si="3"/>
        <v>15046322679</v>
      </c>
      <c r="F19" s="100">
        <f t="shared" si="3"/>
        <v>15035869205</v>
      </c>
      <c r="G19" s="100">
        <f t="shared" si="3"/>
        <v>1051203943</v>
      </c>
      <c r="H19" s="100">
        <f t="shared" si="3"/>
        <v>1200832653</v>
      </c>
      <c r="I19" s="100">
        <f t="shared" si="3"/>
        <v>1196144024</v>
      </c>
      <c r="J19" s="100">
        <f t="shared" si="3"/>
        <v>3448180620</v>
      </c>
      <c r="K19" s="100">
        <f t="shared" si="3"/>
        <v>1165951549</v>
      </c>
      <c r="L19" s="100">
        <f t="shared" si="3"/>
        <v>1090901518</v>
      </c>
      <c r="M19" s="100">
        <f t="shared" si="3"/>
        <v>1198208079</v>
      </c>
      <c r="N19" s="100">
        <f t="shared" si="3"/>
        <v>3455061146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6903241766</v>
      </c>
      <c r="X19" s="100">
        <f t="shared" si="3"/>
        <v>7517934603</v>
      </c>
      <c r="Y19" s="100">
        <f t="shared" si="3"/>
        <v>-614692837</v>
      </c>
      <c r="Z19" s="137">
        <f>+IF(X19&lt;&gt;0,+(Y19/X19)*100,0)</f>
        <v>-8.17635254175674</v>
      </c>
      <c r="AA19" s="153">
        <f>SUM(AA20:AA23)</f>
        <v>15035869205</v>
      </c>
    </row>
    <row r="20" spans="1:27" ht="13.5">
      <c r="A20" s="138" t="s">
        <v>89</v>
      </c>
      <c r="B20" s="136"/>
      <c r="C20" s="155">
        <v>854849089</v>
      </c>
      <c r="D20" s="155"/>
      <c r="E20" s="156">
        <v>10020983049</v>
      </c>
      <c r="F20" s="60">
        <v>10018983049</v>
      </c>
      <c r="G20" s="60">
        <v>784845775</v>
      </c>
      <c r="H20" s="60">
        <v>825348907</v>
      </c>
      <c r="I20" s="60">
        <v>857082888</v>
      </c>
      <c r="J20" s="60">
        <v>2467277570</v>
      </c>
      <c r="K20" s="60">
        <v>829284220</v>
      </c>
      <c r="L20" s="60">
        <v>711261975</v>
      </c>
      <c r="M20" s="60">
        <v>821249564</v>
      </c>
      <c r="N20" s="60">
        <v>2361795759</v>
      </c>
      <c r="O20" s="60"/>
      <c r="P20" s="60"/>
      <c r="Q20" s="60"/>
      <c r="R20" s="60"/>
      <c r="S20" s="60"/>
      <c r="T20" s="60"/>
      <c r="U20" s="60"/>
      <c r="V20" s="60"/>
      <c r="W20" s="60">
        <v>4829073329</v>
      </c>
      <c r="X20" s="60">
        <v>5009491525</v>
      </c>
      <c r="Y20" s="60">
        <v>-180418196</v>
      </c>
      <c r="Z20" s="140">
        <v>-3.6</v>
      </c>
      <c r="AA20" s="155">
        <v>10018983049</v>
      </c>
    </row>
    <row r="21" spans="1:27" ht="13.5">
      <c r="A21" s="138" t="s">
        <v>90</v>
      </c>
      <c r="B21" s="136"/>
      <c r="C21" s="155">
        <v>193154863</v>
      </c>
      <c r="D21" s="155"/>
      <c r="E21" s="156">
        <v>2506464908</v>
      </c>
      <c r="F21" s="60">
        <v>2491929908</v>
      </c>
      <c r="G21" s="60">
        <v>124330166</v>
      </c>
      <c r="H21" s="60">
        <v>188711927</v>
      </c>
      <c r="I21" s="60">
        <v>159748889</v>
      </c>
      <c r="J21" s="60">
        <v>472790982</v>
      </c>
      <c r="K21" s="60">
        <v>166503758</v>
      </c>
      <c r="L21" s="60">
        <v>185616719</v>
      </c>
      <c r="M21" s="60">
        <v>188503825</v>
      </c>
      <c r="N21" s="60">
        <v>540624302</v>
      </c>
      <c r="O21" s="60"/>
      <c r="P21" s="60"/>
      <c r="Q21" s="60"/>
      <c r="R21" s="60"/>
      <c r="S21" s="60"/>
      <c r="T21" s="60"/>
      <c r="U21" s="60"/>
      <c r="V21" s="60"/>
      <c r="W21" s="60">
        <v>1013415284</v>
      </c>
      <c r="X21" s="60">
        <v>1245964954</v>
      </c>
      <c r="Y21" s="60">
        <v>-232549670</v>
      </c>
      <c r="Z21" s="140">
        <v>-18.66</v>
      </c>
      <c r="AA21" s="155">
        <v>2491929908</v>
      </c>
    </row>
    <row r="22" spans="1:27" ht="13.5">
      <c r="A22" s="138" t="s">
        <v>91</v>
      </c>
      <c r="B22" s="136"/>
      <c r="C22" s="157">
        <v>133866354</v>
      </c>
      <c r="D22" s="157"/>
      <c r="E22" s="158">
        <v>1485615336</v>
      </c>
      <c r="F22" s="159">
        <v>1481417862</v>
      </c>
      <c r="G22" s="159">
        <v>66953199</v>
      </c>
      <c r="H22" s="159">
        <v>108101752</v>
      </c>
      <c r="I22" s="159">
        <v>93759787</v>
      </c>
      <c r="J22" s="159">
        <v>268814738</v>
      </c>
      <c r="K22" s="159">
        <v>91471269</v>
      </c>
      <c r="L22" s="159">
        <v>110990031</v>
      </c>
      <c r="M22" s="159">
        <v>106176325</v>
      </c>
      <c r="N22" s="159">
        <v>308637625</v>
      </c>
      <c r="O22" s="159"/>
      <c r="P22" s="159"/>
      <c r="Q22" s="159"/>
      <c r="R22" s="159"/>
      <c r="S22" s="159"/>
      <c r="T22" s="159"/>
      <c r="U22" s="159"/>
      <c r="V22" s="159"/>
      <c r="W22" s="159">
        <v>577452363</v>
      </c>
      <c r="X22" s="159">
        <v>740708931</v>
      </c>
      <c r="Y22" s="159">
        <v>-163256568</v>
      </c>
      <c r="Z22" s="141">
        <v>-22.04</v>
      </c>
      <c r="AA22" s="157">
        <v>1481417862</v>
      </c>
    </row>
    <row r="23" spans="1:27" ht="13.5">
      <c r="A23" s="138" t="s">
        <v>92</v>
      </c>
      <c r="B23" s="136"/>
      <c r="C23" s="155">
        <v>88599723</v>
      </c>
      <c r="D23" s="155"/>
      <c r="E23" s="156">
        <v>1033259386</v>
      </c>
      <c r="F23" s="60">
        <v>1043538386</v>
      </c>
      <c r="G23" s="60">
        <v>75074803</v>
      </c>
      <c r="H23" s="60">
        <v>78670067</v>
      </c>
      <c r="I23" s="60">
        <v>85552460</v>
      </c>
      <c r="J23" s="60">
        <v>239297330</v>
      </c>
      <c r="K23" s="60">
        <v>78692302</v>
      </c>
      <c r="L23" s="60">
        <v>83032793</v>
      </c>
      <c r="M23" s="60">
        <v>82278365</v>
      </c>
      <c r="N23" s="60">
        <v>244003460</v>
      </c>
      <c r="O23" s="60"/>
      <c r="P23" s="60"/>
      <c r="Q23" s="60"/>
      <c r="R23" s="60"/>
      <c r="S23" s="60"/>
      <c r="T23" s="60"/>
      <c r="U23" s="60"/>
      <c r="V23" s="60"/>
      <c r="W23" s="60">
        <v>483300790</v>
      </c>
      <c r="X23" s="60">
        <v>521769193</v>
      </c>
      <c r="Y23" s="60">
        <v>-38468403</v>
      </c>
      <c r="Z23" s="140">
        <v>-7.37</v>
      </c>
      <c r="AA23" s="155">
        <v>1043538386</v>
      </c>
    </row>
    <row r="24" spans="1:27" ht="13.5">
      <c r="A24" s="135" t="s">
        <v>93</v>
      </c>
      <c r="B24" s="142" t="s">
        <v>94</v>
      </c>
      <c r="C24" s="153">
        <v>744916</v>
      </c>
      <c r="D24" s="153"/>
      <c r="E24" s="154">
        <v>4613457</v>
      </c>
      <c r="F24" s="100">
        <v>4613457</v>
      </c>
      <c r="G24" s="100">
        <v>9993</v>
      </c>
      <c r="H24" s="100">
        <v>14607</v>
      </c>
      <c r="I24" s="100">
        <v>1601</v>
      </c>
      <c r="J24" s="100">
        <v>26201</v>
      </c>
      <c r="K24" s="100">
        <v>4099</v>
      </c>
      <c r="L24" s="100">
        <v>1421</v>
      </c>
      <c r="M24" s="100">
        <v>1983</v>
      </c>
      <c r="N24" s="100">
        <v>7503</v>
      </c>
      <c r="O24" s="100"/>
      <c r="P24" s="100"/>
      <c r="Q24" s="100"/>
      <c r="R24" s="100"/>
      <c r="S24" s="100"/>
      <c r="T24" s="100"/>
      <c r="U24" s="100"/>
      <c r="V24" s="100"/>
      <c r="W24" s="100">
        <v>33704</v>
      </c>
      <c r="X24" s="100">
        <v>2306729</v>
      </c>
      <c r="Y24" s="100">
        <v>-2273025</v>
      </c>
      <c r="Z24" s="137">
        <v>-98.54</v>
      </c>
      <c r="AA24" s="153">
        <v>4613457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3663359923</v>
      </c>
      <c r="D25" s="168">
        <f>+D5+D9+D15+D19+D24</f>
        <v>0</v>
      </c>
      <c r="E25" s="169">
        <f t="shared" si="4"/>
        <v>28478397130</v>
      </c>
      <c r="F25" s="73">
        <f t="shared" si="4"/>
        <v>28498028567</v>
      </c>
      <c r="G25" s="73">
        <f t="shared" si="4"/>
        <v>2115393335</v>
      </c>
      <c r="H25" s="73">
        <f t="shared" si="4"/>
        <v>2618613349</v>
      </c>
      <c r="I25" s="73">
        <f t="shared" si="4"/>
        <v>2022140453</v>
      </c>
      <c r="J25" s="73">
        <f t="shared" si="4"/>
        <v>6756147137</v>
      </c>
      <c r="K25" s="73">
        <f t="shared" si="4"/>
        <v>1951061791</v>
      </c>
      <c r="L25" s="73">
        <f t="shared" si="4"/>
        <v>1948412599</v>
      </c>
      <c r="M25" s="73">
        <f t="shared" si="4"/>
        <v>2560351149</v>
      </c>
      <c r="N25" s="73">
        <f t="shared" si="4"/>
        <v>6459825539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13215972676</v>
      </c>
      <c r="X25" s="73">
        <f t="shared" si="4"/>
        <v>14249014288</v>
      </c>
      <c r="Y25" s="73">
        <f t="shared" si="4"/>
        <v>-1033041612</v>
      </c>
      <c r="Z25" s="170">
        <f>+IF(X25&lt;&gt;0,+(Y25/X25)*100,0)</f>
        <v>-7.249916317860597</v>
      </c>
      <c r="AA25" s="168">
        <f>+AA5+AA9+AA15+AA19+AA24</f>
        <v>28498028567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634779731</v>
      </c>
      <c r="D28" s="153">
        <f>SUM(D29:D31)</f>
        <v>0</v>
      </c>
      <c r="E28" s="154">
        <f t="shared" si="5"/>
        <v>4912165508</v>
      </c>
      <c r="F28" s="100">
        <f t="shared" si="5"/>
        <v>4905007264</v>
      </c>
      <c r="G28" s="100">
        <f t="shared" si="5"/>
        <v>384613986</v>
      </c>
      <c r="H28" s="100">
        <f t="shared" si="5"/>
        <v>404251913</v>
      </c>
      <c r="I28" s="100">
        <f t="shared" si="5"/>
        <v>373698417</v>
      </c>
      <c r="J28" s="100">
        <f t="shared" si="5"/>
        <v>1162564316</v>
      </c>
      <c r="K28" s="100">
        <f t="shared" si="5"/>
        <v>383898569</v>
      </c>
      <c r="L28" s="100">
        <f t="shared" si="5"/>
        <v>434565053</v>
      </c>
      <c r="M28" s="100">
        <f t="shared" si="5"/>
        <v>471802760</v>
      </c>
      <c r="N28" s="100">
        <f t="shared" si="5"/>
        <v>1290266382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2452830698</v>
      </c>
      <c r="X28" s="100">
        <f t="shared" si="5"/>
        <v>2452503633</v>
      </c>
      <c r="Y28" s="100">
        <f t="shared" si="5"/>
        <v>327065</v>
      </c>
      <c r="Z28" s="137">
        <f>+IF(X28&lt;&gt;0,+(Y28/X28)*100,0)</f>
        <v>0.013335963934941089</v>
      </c>
      <c r="AA28" s="153">
        <f>SUM(AA29:AA31)</f>
        <v>4905007264</v>
      </c>
    </row>
    <row r="29" spans="1:27" ht="13.5">
      <c r="A29" s="138" t="s">
        <v>75</v>
      </c>
      <c r="B29" s="136"/>
      <c r="C29" s="155">
        <v>33543818</v>
      </c>
      <c r="D29" s="155"/>
      <c r="E29" s="156">
        <v>354083184</v>
      </c>
      <c r="F29" s="60">
        <v>352989331</v>
      </c>
      <c r="G29" s="60">
        <v>32894624</v>
      </c>
      <c r="H29" s="60">
        <v>24688224</v>
      </c>
      <c r="I29" s="60">
        <v>24506056</v>
      </c>
      <c r="J29" s="60">
        <v>82088904</v>
      </c>
      <c r="K29" s="60">
        <v>24265597</v>
      </c>
      <c r="L29" s="60">
        <v>31842592</v>
      </c>
      <c r="M29" s="60">
        <v>26961299</v>
      </c>
      <c r="N29" s="60">
        <v>83069488</v>
      </c>
      <c r="O29" s="60"/>
      <c r="P29" s="60"/>
      <c r="Q29" s="60"/>
      <c r="R29" s="60"/>
      <c r="S29" s="60"/>
      <c r="T29" s="60"/>
      <c r="U29" s="60"/>
      <c r="V29" s="60"/>
      <c r="W29" s="60">
        <v>165158392</v>
      </c>
      <c r="X29" s="60">
        <v>176494666</v>
      </c>
      <c r="Y29" s="60">
        <v>-11336274</v>
      </c>
      <c r="Z29" s="140">
        <v>-6.42</v>
      </c>
      <c r="AA29" s="155">
        <v>352989331</v>
      </c>
    </row>
    <row r="30" spans="1:27" ht="13.5">
      <c r="A30" s="138" t="s">
        <v>76</v>
      </c>
      <c r="B30" s="136"/>
      <c r="C30" s="157">
        <v>256158929</v>
      </c>
      <c r="D30" s="157"/>
      <c r="E30" s="158">
        <v>2324155333</v>
      </c>
      <c r="F30" s="159">
        <v>2314327333</v>
      </c>
      <c r="G30" s="159">
        <v>162487187</v>
      </c>
      <c r="H30" s="159">
        <v>183580367</v>
      </c>
      <c r="I30" s="159">
        <v>182995413</v>
      </c>
      <c r="J30" s="159">
        <v>529062967</v>
      </c>
      <c r="K30" s="159">
        <v>178944623</v>
      </c>
      <c r="L30" s="159">
        <v>199573448</v>
      </c>
      <c r="M30" s="159">
        <v>265378391</v>
      </c>
      <c r="N30" s="159">
        <v>643896462</v>
      </c>
      <c r="O30" s="159"/>
      <c r="P30" s="159"/>
      <c r="Q30" s="159"/>
      <c r="R30" s="159"/>
      <c r="S30" s="159"/>
      <c r="T30" s="159"/>
      <c r="U30" s="159"/>
      <c r="V30" s="159"/>
      <c r="W30" s="159">
        <v>1172959429</v>
      </c>
      <c r="X30" s="159">
        <v>1157163667</v>
      </c>
      <c r="Y30" s="159">
        <v>15795762</v>
      </c>
      <c r="Z30" s="141">
        <v>1.37</v>
      </c>
      <c r="AA30" s="157">
        <v>2314327333</v>
      </c>
    </row>
    <row r="31" spans="1:27" ht="13.5">
      <c r="A31" s="138" t="s">
        <v>77</v>
      </c>
      <c r="B31" s="136"/>
      <c r="C31" s="155">
        <v>345076984</v>
      </c>
      <c r="D31" s="155"/>
      <c r="E31" s="156">
        <v>2233926991</v>
      </c>
      <c r="F31" s="60">
        <v>2237690600</v>
      </c>
      <c r="G31" s="60">
        <v>189232175</v>
      </c>
      <c r="H31" s="60">
        <v>195983322</v>
      </c>
      <c r="I31" s="60">
        <v>166196948</v>
      </c>
      <c r="J31" s="60">
        <v>551412445</v>
      </c>
      <c r="K31" s="60">
        <v>180688349</v>
      </c>
      <c r="L31" s="60">
        <v>203149013</v>
      </c>
      <c r="M31" s="60">
        <v>179463070</v>
      </c>
      <c r="N31" s="60">
        <v>563300432</v>
      </c>
      <c r="O31" s="60"/>
      <c r="P31" s="60"/>
      <c r="Q31" s="60"/>
      <c r="R31" s="60"/>
      <c r="S31" s="60"/>
      <c r="T31" s="60"/>
      <c r="U31" s="60"/>
      <c r="V31" s="60"/>
      <c r="W31" s="60">
        <v>1114712877</v>
      </c>
      <c r="X31" s="60">
        <v>1118845300</v>
      </c>
      <c r="Y31" s="60">
        <v>-4132423</v>
      </c>
      <c r="Z31" s="140">
        <v>-0.37</v>
      </c>
      <c r="AA31" s="155">
        <v>2237690600</v>
      </c>
    </row>
    <row r="32" spans="1:27" ht="13.5">
      <c r="A32" s="135" t="s">
        <v>78</v>
      </c>
      <c r="B32" s="136"/>
      <c r="C32" s="153">
        <f aca="true" t="shared" si="6" ref="C32:Y32">SUM(C33:C37)</f>
        <v>504239394</v>
      </c>
      <c r="D32" s="153">
        <f>SUM(D33:D37)</f>
        <v>0</v>
      </c>
      <c r="E32" s="154">
        <f t="shared" si="6"/>
        <v>5244602034</v>
      </c>
      <c r="F32" s="100">
        <f t="shared" si="6"/>
        <v>5219571541</v>
      </c>
      <c r="G32" s="100">
        <f t="shared" si="6"/>
        <v>306682038</v>
      </c>
      <c r="H32" s="100">
        <f t="shared" si="6"/>
        <v>370358055</v>
      </c>
      <c r="I32" s="100">
        <f t="shared" si="6"/>
        <v>396362201</v>
      </c>
      <c r="J32" s="100">
        <f t="shared" si="6"/>
        <v>1073402294</v>
      </c>
      <c r="K32" s="100">
        <f t="shared" si="6"/>
        <v>423098272</v>
      </c>
      <c r="L32" s="100">
        <f t="shared" si="6"/>
        <v>564741628</v>
      </c>
      <c r="M32" s="100">
        <f t="shared" si="6"/>
        <v>426492771</v>
      </c>
      <c r="N32" s="100">
        <f t="shared" si="6"/>
        <v>1414332671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2487734965</v>
      </c>
      <c r="X32" s="100">
        <f t="shared" si="6"/>
        <v>2609785772</v>
      </c>
      <c r="Y32" s="100">
        <f t="shared" si="6"/>
        <v>-122050807</v>
      </c>
      <c r="Z32" s="137">
        <f>+IF(X32&lt;&gt;0,+(Y32/X32)*100,0)</f>
        <v>-4.6766599890866445</v>
      </c>
      <c r="AA32" s="153">
        <f>SUM(AA33:AA37)</f>
        <v>5219571541</v>
      </c>
    </row>
    <row r="33" spans="1:27" ht="13.5">
      <c r="A33" s="138" t="s">
        <v>79</v>
      </c>
      <c r="B33" s="136"/>
      <c r="C33" s="155">
        <v>50922991</v>
      </c>
      <c r="D33" s="155"/>
      <c r="E33" s="156">
        <v>508917270</v>
      </c>
      <c r="F33" s="60">
        <v>510047692</v>
      </c>
      <c r="G33" s="60">
        <v>32694932</v>
      </c>
      <c r="H33" s="60">
        <v>41742562</v>
      </c>
      <c r="I33" s="60">
        <v>43521975</v>
      </c>
      <c r="J33" s="60">
        <v>117959469</v>
      </c>
      <c r="K33" s="60">
        <v>40992663</v>
      </c>
      <c r="L33" s="60">
        <v>62007132</v>
      </c>
      <c r="M33" s="60">
        <v>48575789</v>
      </c>
      <c r="N33" s="60">
        <v>151575584</v>
      </c>
      <c r="O33" s="60"/>
      <c r="P33" s="60"/>
      <c r="Q33" s="60"/>
      <c r="R33" s="60"/>
      <c r="S33" s="60"/>
      <c r="T33" s="60"/>
      <c r="U33" s="60"/>
      <c r="V33" s="60"/>
      <c r="W33" s="60">
        <v>269535053</v>
      </c>
      <c r="X33" s="60">
        <v>255023846</v>
      </c>
      <c r="Y33" s="60">
        <v>14511207</v>
      </c>
      <c r="Z33" s="140">
        <v>5.69</v>
      </c>
      <c r="AA33" s="155">
        <v>510047692</v>
      </c>
    </row>
    <row r="34" spans="1:27" ht="13.5">
      <c r="A34" s="138" t="s">
        <v>80</v>
      </c>
      <c r="B34" s="136"/>
      <c r="C34" s="155">
        <v>176886398</v>
      </c>
      <c r="D34" s="155"/>
      <c r="E34" s="156">
        <v>1271577767</v>
      </c>
      <c r="F34" s="60">
        <v>1271577767</v>
      </c>
      <c r="G34" s="60">
        <v>64052343</v>
      </c>
      <c r="H34" s="60">
        <v>84036060</v>
      </c>
      <c r="I34" s="60">
        <v>92566997</v>
      </c>
      <c r="J34" s="60">
        <v>240655400</v>
      </c>
      <c r="K34" s="60">
        <v>102545313</v>
      </c>
      <c r="L34" s="60">
        <v>134701258</v>
      </c>
      <c r="M34" s="60">
        <v>120779738</v>
      </c>
      <c r="N34" s="60">
        <v>358026309</v>
      </c>
      <c r="O34" s="60"/>
      <c r="P34" s="60"/>
      <c r="Q34" s="60"/>
      <c r="R34" s="60"/>
      <c r="S34" s="60"/>
      <c r="T34" s="60"/>
      <c r="U34" s="60"/>
      <c r="V34" s="60"/>
      <c r="W34" s="60">
        <v>598681709</v>
      </c>
      <c r="X34" s="60">
        <v>635788884</v>
      </c>
      <c r="Y34" s="60">
        <v>-37107175</v>
      </c>
      <c r="Z34" s="140">
        <v>-5.84</v>
      </c>
      <c r="AA34" s="155">
        <v>1271577767</v>
      </c>
    </row>
    <row r="35" spans="1:27" ht="13.5">
      <c r="A35" s="138" t="s">
        <v>81</v>
      </c>
      <c r="B35" s="136"/>
      <c r="C35" s="155">
        <v>179693481</v>
      </c>
      <c r="D35" s="155"/>
      <c r="E35" s="156">
        <v>1599991450</v>
      </c>
      <c r="F35" s="60">
        <v>1601481688</v>
      </c>
      <c r="G35" s="60">
        <v>102717084</v>
      </c>
      <c r="H35" s="60">
        <v>123106523</v>
      </c>
      <c r="I35" s="60">
        <v>127675573</v>
      </c>
      <c r="J35" s="60">
        <v>353499180</v>
      </c>
      <c r="K35" s="60">
        <v>129301985</v>
      </c>
      <c r="L35" s="60">
        <v>180865077</v>
      </c>
      <c r="M35" s="60">
        <v>120437975</v>
      </c>
      <c r="N35" s="60">
        <v>430605037</v>
      </c>
      <c r="O35" s="60"/>
      <c r="P35" s="60"/>
      <c r="Q35" s="60"/>
      <c r="R35" s="60"/>
      <c r="S35" s="60"/>
      <c r="T35" s="60"/>
      <c r="U35" s="60"/>
      <c r="V35" s="60"/>
      <c r="W35" s="60">
        <v>784104217</v>
      </c>
      <c r="X35" s="60">
        <v>800740844</v>
      </c>
      <c r="Y35" s="60">
        <v>-16636627</v>
      </c>
      <c r="Z35" s="140">
        <v>-2.08</v>
      </c>
      <c r="AA35" s="155">
        <v>1601481688</v>
      </c>
    </row>
    <row r="36" spans="1:27" ht="13.5">
      <c r="A36" s="138" t="s">
        <v>82</v>
      </c>
      <c r="B36" s="136"/>
      <c r="C36" s="155">
        <v>31899911</v>
      </c>
      <c r="D36" s="155"/>
      <c r="E36" s="156">
        <v>1105048464</v>
      </c>
      <c r="F36" s="60">
        <v>1077397311</v>
      </c>
      <c r="G36" s="60">
        <v>63401387</v>
      </c>
      <c r="H36" s="60">
        <v>68217385</v>
      </c>
      <c r="I36" s="60">
        <v>80457024</v>
      </c>
      <c r="J36" s="60">
        <v>212075796</v>
      </c>
      <c r="K36" s="60">
        <v>83236224</v>
      </c>
      <c r="L36" s="60">
        <v>98158393</v>
      </c>
      <c r="M36" s="60">
        <v>85383589</v>
      </c>
      <c r="N36" s="60">
        <v>266778206</v>
      </c>
      <c r="O36" s="60"/>
      <c r="P36" s="60"/>
      <c r="Q36" s="60"/>
      <c r="R36" s="60"/>
      <c r="S36" s="60"/>
      <c r="T36" s="60"/>
      <c r="U36" s="60"/>
      <c r="V36" s="60"/>
      <c r="W36" s="60">
        <v>478854002</v>
      </c>
      <c r="X36" s="60">
        <v>538698656</v>
      </c>
      <c r="Y36" s="60">
        <v>-59844654</v>
      </c>
      <c r="Z36" s="140">
        <v>-11.11</v>
      </c>
      <c r="AA36" s="155">
        <v>1077397311</v>
      </c>
    </row>
    <row r="37" spans="1:27" ht="13.5">
      <c r="A37" s="138" t="s">
        <v>83</v>
      </c>
      <c r="B37" s="136"/>
      <c r="C37" s="157">
        <v>64836613</v>
      </c>
      <c r="D37" s="157"/>
      <c r="E37" s="158">
        <v>759067083</v>
      </c>
      <c r="F37" s="159">
        <v>759067083</v>
      </c>
      <c r="G37" s="159">
        <v>43816292</v>
      </c>
      <c r="H37" s="159">
        <v>53255525</v>
      </c>
      <c r="I37" s="159">
        <v>52140632</v>
      </c>
      <c r="J37" s="159">
        <v>149212449</v>
      </c>
      <c r="K37" s="159">
        <v>67022087</v>
      </c>
      <c r="L37" s="159">
        <v>89009768</v>
      </c>
      <c r="M37" s="159">
        <v>51315680</v>
      </c>
      <c r="N37" s="159">
        <v>207347535</v>
      </c>
      <c r="O37" s="159"/>
      <c r="P37" s="159"/>
      <c r="Q37" s="159"/>
      <c r="R37" s="159"/>
      <c r="S37" s="159"/>
      <c r="T37" s="159"/>
      <c r="U37" s="159"/>
      <c r="V37" s="159"/>
      <c r="W37" s="159">
        <v>356559984</v>
      </c>
      <c r="X37" s="159">
        <v>379533542</v>
      </c>
      <c r="Y37" s="159">
        <v>-22973558</v>
      </c>
      <c r="Z37" s="141">
        <v>-6.05</v>
      </c>
      <c r="AA37" s="157">
        <v>759067083</v>
      </c>
    </row>
    <row r="38" spans="1:27" ht="13.5">
      <c r="A38" s="135" t="s">
        <v>84</v>
      </c>
      <c r="B38" s="142"/>
      <c r="C38" s="153">
        <f aca="true" t="shared" si="7" ref="C38:Y38">SUM(C39:C41)</f>
        <v>369023641</v>
      </c>
      <c r="D38" s="153">
        <f>SUM(D39:D41)</f>
        <v>0</v>
      </c>
      <c r="E38" s="154">
        <f t="shared" si="7"/>
        <v>2717442639</v>
      </c>
      <c r="F38" s="100">
        <f t="shared" si="7"/>
        <v>2720749216</v>
      </c>
      <c r="G38" s="100">
        <f t="shared" si="7"/>
        <v>132487452</v>
      </c>
      <c r="H38" s="100">
        <f t="shared" si="7"/>
        <v>212944824</v>
      </c>
      <c r="I38" s="100">
        <f t="shared" si="7"/>
        <v>190742524</v>
      </c>
      <c r="J38" s="100">
        <f t="shared" si="7"/>
        <v>536174800</v>
      </c>
      <c r="K38" s="100">
        <f t="shared" si="7"/>
        <v>213781139</v>
      </c>
      <c r="L38" s="100">
        <f t="shared" si="7"/>
        <v>246958255</v>
      </c>
      <c r="M38" s="100">
        <f t="shared" si="7"/>
        <v>253058033</v>
      </c>
      <c r="N38" s="100">
        <f t="shared" si="7"/>
        <v>713797427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1249972227</v>
      </c>
      <c r="X38" s="100">
        <f t="shared" si="7"/>
        <v>1360374608</v>
      </c>
      <c r="Y38" s="100">
        <f t="shared" si="7"/>
        <v>-110402381</v>
      </c>
      <c r="Z38" s="137">
        <f>+IF(X38&lt;&gt;0,+(Y38/X38)*100,0)</f>
        <v>-8.115586717860879</v>
      </c>
      <c r="AA38" s="153">
        <f>SUM(AA39:AA41)</f>
        <v>2720749216</v>
      </c>
    </row>
    <row r="39" spans="1:27" ht="13.5">
      <c r="A39" s="138" t="s">
        <v>85</v>
      </c>
      <c r="B39" s="136"/>
      <c r="C39" s="155">
        <v>53621813</v>
      </c>
      <c r="D39" s="155"/>
      <c r="E39" s="156">
        <v>589937483</v>
      </c>
      <c r="F39" s="60">
        <v>590717668</v>
      </c>
      <c r="G39" s="60">
        <v>37773681</v>
      </c>
      <c r="H39" s="60">
        <v>55190991</v>
      </c>
      <c r="I39" s="60">
        <v>46444630</v>
      </c>
      <c r="J39" s="60">
        <v>139409302</v>
      </c>
      <c r="K39" s="60">
        <v>39094314</v>
      </c>
      <c r="L39" s="60">
        <v>50870914</v>
      </c>
      <c r="M39" s="60">
        <v>48772150</v>
      </c>
      <c r="N39" s="60">
        <v>138737378</v>
      </c>
      <c r="O39" s="60"/>
      <c r="P39" s="60"/>
      <c r="Q39" s="60"/>
      <c r="R39" s="60"/>
      <c r="S39" s="60"/>
      <c r="T39" s="60"/>
      <c r="U39" s="60"/>
      <c r="V39" s="60"/>
      <c r="W39" s="60">
        <v>278146680</v>
      </c>
      <c r="X39" s="60">
        <v>295358834</v>
      </c>
      <c r="Y39" s="60">
        <v>-17212154</v>
      </c>
      <c r="Z39" s="140">
        <v>-5.83</v>
      </c>
      <c r="AA39" s="155">
        <v>590717668</v>
      </c>
    </row>
    <row r="40" spans="1:27" ht="13.5">
      <c r="A40" s="138" t="s">
        <v>86</v>
      </c>
      <c r="B40" s="136"/>
      <c r="C40" s="155">
        <v>289675371</v>
      </c>
      <c r="D40" s="155"/>
      <c r="E40" s="156">
        <v>1888013008</v>
      </c>
      <c r="F40" s="60">
        <v>1888813008</v>
      </c>
      <c r="G40" s="60">
        <v>77733377</v>
      </c>
      <c r="H40" s="60">
        <v>137365210</v>
      </c>
      <c r="I40" s="60">
        <v>126172251</v>
      </c>
      <c r="J40" s="60">
        <v>341270838</v>
      </c>
      <c r="K40" s="60">
        <v>153562510</v>
      </c>
      <c r="L40" s="60">
        <v>166724561</v>
      </c>
      <c r="M40" s="60">
        <v>185547494</v>
      </c>
      <c r="N40" s="60">
        <v>505834565</v>
      </c>
      <c r="O40" s="60"/>
      <c r="P40" s="60"/>
      <c r="Q40" s="60"/>
      <c r="R40" s="60"/>
      <c r="S40" s="60"/>
      <c r="T40" s="60"/>
      <c r="U40" s="60"/>
      <c r="V40" s="60"/>
      <c r="W40" s="60">
        <v>847105403</v>
      </c>
      <c r="X40" s="60">
        <v>944406504</v>
      </c>
      <c r="Y40" s="60">
        <v>-97301101</v>
      </c>
      <c r="Z40" s="140">
        <v>-10.3</v>
      </c>
      <c r="AA40" s="155">
        <v>1888813008</v>
      </c>
    </row>
    <row r="41" spans="1:27" ht="13.5">
      <c r="A41" s="138" t="s">
        <v>87</v>
      </c>
      <c r="B41" s="136"/>
      <c r="C41" s="155">
        <v>25726457</v>
      </c>
      <c r="D41" s="155"/>
      <c r="E41" s="156">
        <v>239492148</v>
      </c>
      <c r="F41" s="60">
        <v>241218540</v>
      </c>
      <c r="G41" s="60">
        <v>16980394</v>
      </c>
      <c r="H41" s="60">
        <v>20388623</v>
      </c>
      <c r="I41" s="60">
        <v>18125643</v>
      </c>
      <c r="J41" s="60">
        <v>55494660</v>
      </c>
      <c r="K41" s="60">
        <v>21124315</v>
      </c>
      <c r="L41" s="60">
        <v>29362780</v>
      </c>
      <c r="M41" s="60">
        <v>18738389</v>
      </c>
      <c r="N41" s="60">
        <v>69225484</v>
      </c>
      <c r="O41" s="60"/>
      <c r="P41" s="60"/>
      <c r="Q41" s="60"/>
      <c r="R41" s="60"/>
      <c r="S41" s="60"/>
      <c r="T41" s="60"/>
      <c r="U41" s="60"/>
      <c r="V41" s="60"/>
      <c r="W41" s="60">
        <v>124720144</v>
      </c>
      <c r="X41" s="60">
        <v>120609270</v>
      </c>
      <c r="Y41" s="60">
        <v>4110874</v>
      </c>
      <c r="Z41" s="140">
        <v>3.41</v>
      </c>
      <c r="AA41" s="155">
        <v>241218540</v>
      </c>
    </row>
    <row r="42" spans="1:27" ht="13.5">
      <c r="A42" s="135" t="s">
        <v>88</v>
      </c>
      <c r="B42" s="142"/>
      <c r="C42" s="153">
        <f aca="true" t="shared" si="8" ref="C42:Y42">SUM(C43:C46)</f>
        <v>1955380682</v>
      </c>
      <c r="D42" s="153">
        <f>SUM(D43:D46)</f>
        <v>0</v>
      </c>
      <c r="E42" s="154">
        <f t="shared" si="8"/>
        <v>13182539932</v>
      </c>
      <c r="F42" s="100">
        <f t="shared" si="8"/>
        <v>13190818932</v>
      </c>
      <c r="G42" s="100">
        <f t="shared" si="8"/>
        <v>379157972</v>
      </c>
      <c r="H42" s="100">
        <f t="shared" si="8"/>
        <v>1359900233</v>
      </c>
      <c r="I42" s="100">
        <f t="shared" si="8"/>
        <v>1339801740</v>
      </c>
      <c r="J42" s="100">
        <f t="shared" si="8"/>
        <v>3078859945</v>
      </c>
      <c r="K42" s="100">
        <f t="shared" si="8"/>
        <v>1012353526</v>
      </c>
      <c r="L42" s="100">
        <f t="shared" si="8"/>
        <v>1102545029</v>
      </c>
      <c r="M42" s="100">
        <f t="shared" si="8"/>
        <v>984948083</v>
      </c>
      <c r="N42" s="100">
        <f t="shared" si="8"/>
        <v>3099846638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6178706583</v>
      </c>
      <c r="X42" s="100">
        <f t="shared" si="8"/>
        <v>6595409467</v>
      </c>
      <c r="Y42" s="100">
        <f t="shared" si="8"/>
        <v>-416702884</v>
      </c>
      <c r="Z42" s="137">
        <f>+IF(X42&lt;&gt;0,+(Y42/X42)*100,0)</f>
        <v>-6.318074504471095</v>
      </c>
      <c r="AA42" s="153">
        <f>SUM(AA43:AA46)</f>
        <v>13190818932</v>
      </c>
    </row>
    <row r="43" spans="1:27" ht="13.5">
      <c r="A43" s="138" t="s">
        <v>89</v>
      </c>
      <c r="B43" s="136"/>
      <c r="C43" s="155">
        <v>1331000620</v>
      </c>
      <c r="D43" s="155"/>
      <c r="E43" s="156">
        <v>8319445290</v>
      </c>
      <c r="F43" s="60">
        <v>8317445290</v>
      </c>
      <c r="G43" s="60">
        <v>130656247</v>
      </c>
      <c r="H43" s="60">
        <v>954969268</v>
      </c>
      <c r="I43" s="60">
        <v>941526576</v>
      </c>
      <c r="J43" s="60">
        <v>2027152091</v>
      </c>
      <c r="K43" s="60">
        <v>618722303</v>
      </c>
      <c r="L43" s="60">
        <v>619469079</v>
      </c>
      <c r="M43" s="60">
        <v>567789108</v>
      </c>
      <c r="N43" s="60">
        <v>1805980490</v>
      </c>
      <c r="O43" s="60"/>
      <c r="P43" s="60"/>
      <c r="Q43" s="60"/>
      <c r="R43" s="60"/>
      <c r="S43" s="60"/>
      <c r="T43" s="60"/>
      <c r="U43" s="60"/>
      <c r="V43" s="60"/>
      <c r="W43" s="60">
        <v>3833132581</v>
      </c>
      <c r="X43" s="60">
        <v>4158722645</v>
      </c>
      <c r="Y43" s="60">
        <v>-325590064</v>
      </c>
      <c r="Z43" s="140">
        <v>-7.83</v>
      </c>
      <c r="AA43" s="155">
        <v>8317445290</v>
      </c>
    </row>
    <row r="44" spans="1:27" ht="13.5">
      <c r="A44" s="138" t="s">
        <v>90</v>
      </c>
      <c r="B44" s="136"/>
      <c r="C44" s="155">
        <v>213362056</v>
      </c>
      <c r="D44" s="155"/>
      <c r="E44" s="156">
        <v>2092450343</v>
      </c>
      <c r="F44" s="60">
        <v>2092450343</v>
      </c>
      <c r="G44" s="60">
        <v>111409169</v>
      </c>
      <c r="H44" s="60">
        <v>163251382</v>
      </c>
      <c r="I44" s="60">
        <v>170289785</v>
      </c>
      <c r="J44" s="60">
        <v>444950336</v>
      </c>
      <c r="K44" s="60">
        <v>158676576</v>
      </c>
      <c r="L44" s="60">
        <v>191706895</v>
      </c>
      <c r="M44" s="60">
        <v>175825911</v>
      </c>
      <c r="N44" s="60">
        <v>526209382</v>
      </c>
      <c r="O44" s="60"/>
      <c r="P44" s="60"/>
      <c r="Q44" s="60"/>
      <c r="R44" s="60"/>
      <c r="S44" s="60"/>
      <c r="T44" s="60"/>
      <c r="U44" s="60"/>
      <c r="V44" s="60"/>
      <c r="W44" s="60">
        <v>971159718</v>
      </c>
      <c r="X44" s="60">
        <v>1046225172</v>
      </c>
      <c r="Y44" s="60">
        <v>-75065454</v>
      </c>
      <c r="Z44" s="140">
        <v>-7.17</v>
      </c>
      <c r="AA44" s="155">
        <v>2092450343</v>
      </c>
    </row>
    <row r="45" spans="1:27" ht="13.5">
      <c r="A45" s="138" t="s">
        <v>91</v>
      </c>
      <c r="B45" s="136"/>
      <c r="C45" s="157">
        <v>151772300</v>
      </c>
      <c r="D45" s="157"/>
      <c r="E45" s="158">
        <v>1166829425</v>
      </c>
      <c r="F45" s="159">
        <v>1166829425</v>
      </c>
      <c r="G45" s="159">
        <v>61048208</v>
      </c>
      <c r="H45" s="159">
        <v>106475260</v>
      </c>
      <c r="I45" s="159">
        <v>102215398</v>
      </c>
      <c r="J45" s="159">
        <v>269738866</v>
      </c>
      <c r="K45" s="159">
        <v>107778665</v>
      </c>
      <c r="L45" s="159">
        <v>127881148</v>
      </c>
      <c r="M45" s="159">
        <v>102633385</v>
      </c>
      <c r="N45" s="159">
        <v>338293198</v>
      </c>
      <c r="O45" s="159"/>
      <c r="P45" s="159"/>
      <c r="Q45" s="159"/>
      <c r="R45" s="159"/>
      <c r="S45" s="159"/>
      <c r="T45" s="159"/>
      <c r="U45" s="159"/>
      <c r="V45" s="159"/>
      <c r="W45" s="159">
        <v>608032064</v>
      </c>
      <c r="X45" s="159">
        <v>583414713</v>
      </c>
      <c r="Y45" s="159">
        <v>24617351</v>
      </c>
      <c r="Z45" s="141">
        <v>4.22</v>
      </c>
      <c r="AA45" s="157">
        <v>1166829425</v>
      </c>
    </row>
    <row r="46" spans="1:27" ht="13.5">
      <c r="A46" s="138" t="s">
        <v>92</v>
      </c>
      <c r="B46" s="136"/>
      <c r="C46" s="155">
        <v>259245706</v>
      </c>
      <c r="D46" s="155"/>
      <c r="E46" s="156">
        <v>1603814874</v>
      </c>
      <c r="F46" s="60">
        <v>1614093874</v>
      </c>
      <c r="G46" s="60">
        <v>76044348</v>
      </c>
      <c r="H46" s="60">
        <v>135204323</v>
      </c>
      <c r="I46" s="60">
        <v>125769981</v>
      </c>
      <c r="J46" s="60">
        <v>337018652</v>
      </c>
      <c r="K46" s="60">
        <v>127175982</v>
      </c>
      <c r="L46" s="60">
        <v>163487907</v>
      </c>
      <c r="M46" s="60">
        <v>138699679</v>
      </c>
      <c r="N46" s="60">
        <v>429363568</v>
      </c>
      <c r="O46" s="60"/>
      <c r="P46" s="60"/>
      <c r="Q46" s="60"/>
      <c r="R46" s="60"/>
      <c r="S46" s="60"/>
      <c r="T46" s="60"/>
      <c r="U46" s="60"/>
      <c r="V46" s="60"/>
      <c r="W46" s="60">
        <v>766382220</v>
      </c>
      <c r="X46" s="60">
        <v>807046937</v>
      </c>
      <c r="Y46" s="60">
        <v>-40664717</v>
      </c>
      <c r="Z46" s="140">
        <v>-5.04</v>
      </c>
      <c r="AA46" s="155">
        <v>1614093874</v>
      </c>
    </row>
    <row r="47" spans="1:27" ht="13.5">
      <c r="A47" s="135" t="s">
        <v>93</v>
      </c>
      <c r="B47" s="142" t="s">
        <v>94</v>
      </c>
      <c r="C47" s="153">
        <v>4907049</v>
      </c>
      <c r="D47" s="153"/>
      <c r="E47" s="154">
        <v>87332095</v>
      </c>
      <c r="F47" s="100">
        <v>93332095</v>
      </c>
      <c r="G47" s="100">
        <v>5854764</v>
      </c>
      <c r="H47" s="100">
        <v>9555852</v>
      </c>
      <c r="I47" s="100">
        <v>11008129</v>
      </c>
      <c r="J47" s="100">
        <v>26418745</v>
      </c>
      <c r="K47" s="100">
        <v>4165315</v>
      </c>
      <c r="L47" s="100">
        <v>5894882</v>
      </c>
      <c r="M47" s="100">
        <v>12431368</v>
      </c>
      <c r="N47" s="100">
        <v>22491565</v>
      </c>
      <c r="O47" s="100"/>
      <c r="P47" s="100"/>
      <c r="Q47" s="100"/>
      <c r="R47" s="100"/>
      <c r="S47" s="100"/>
      <c r="T47" s="100"/>
      <c r="U47" s="100"/>
      <c r="V47" s="100"/>
      <c r="W47" s="100">
        <v>48910310</v>
      </c>
      <c r="X47" s="100">
        <v>46666048</v>
      </c>
      <c r="Y47" s="100">
        <v>2244262</v>
      </c>
      <c r="Z47" s="137">
        <v>4.81</v>
      </c>
      <c r="AA47" s="153">
        <v>93332095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3468330497</v>
      </c>
      <c r="D48" s="168">
        <f>+D28+D32+D38+D42+D47</f>
        <v>0</v>
      </c>
      <c r="E48" s="169">
        <f t="shared" si="9"/>
        <v>26144082208</v>
      </c>
      <c r="F48" s="73">
        <f t="shared" si="9"/>
        <v>26129479048</v>
      </c>
      <c r="G48" s="73">
        <f t="shared" si="9"/>
        <v>1208796212</v>
      </c>
      <c r="H48" s="73">
        <f t="shared" si="9"/>
        <v>2357010877</v>
      </c>
      <c r="I48" s="73">
        <f t="shared" si="9"/>
        <v>2311613011</v>
      </c>
      <c r="J48" s="73">
        <f t="shared" si="9"/>
        <v>5877420100</v>
      </c>
      <c r="K48" s="73">
        <f t="shared" si="9"/>
        <v>2037296821</v>
      </c>
      <c r="L48" s="73">
        <f t="shared" si="9"/>
        <v>2354704847</v>
      </c>
      <c r="M48" s="73">
        <f t="shared" si="9"/>
        <v>2148733015</v>
      </c>
      <c r="N48" s="73">
        <f t="shared" si="9"/>
        <v>6540734683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12418154783</v>
      </c>
      <c r="X48" s="73">
        <f t="shared" si="9"/>
        <v>13064739528</v>
      </c>
      <c r="Y48" s="73">
        <f t="shared" si="9"/>
        <v>-646584745</v>
      </c>
      <c r="Z48" s="170">
        <f>+IF(X48&lt;&gt;0,+(Y48/X48)*100,0)</f>
        <v>-4.949082556251939</v>
      </c>
      <c r="AA48" s="168">
        <f>+AA28+AA32+AA38+AA42+AA47</f>
        <v>26129479048</v>
      </c>
    </row>
    <row r="49" spans="1:27" ht="13.5">
      <c r="A49" s="148" t="s">
        <v>49</v>
      </c>
      <c r="B49" s="149"/>
      <c r="C49" s="171">
        <f aca="true" t="shared" si="10" ref="C49:Y49">+C25-C48</f>
        <v>195029426</v>
      </c>
      <c r="D49" s="171">
        <f>+D25-D48</f>
        <v>0</v>
      </c>
      <c r="E49" s="172">
        <f t="shared" si="10"/>
        <v>2334314922</v>
      </c>
      <c r="F49" s="173">
        <f t="shared" si="10"/>
        <v>2368549519</v>
      </c>
      <c r="G49" s="173">
        <f t="shared" si="10"/>
        <v>906597123</v>
      </c>
      <c r="H49" s="173">
        <f t="shared" si="10"/>
        <v>261602472</v>
      </c>
      <c r="I49" s="173">
        <f t="shared" si="10"/>
        <v>-289472558</v>
      </c>
      <c r="J49" s="173">
        <f t="shared" si="10"/>
        <v>878727037</v>
      </c>
      <c r="K49" s="173">
        <f t="shared" si="10"/>
        <v>-86235030</v>
      </c>
      <c r="L49" s="173">
        <f t="shared" si="10"/>
        <v>-406292248</v>
      </c>
      <c r="M49" s="173">
        <f t="shared" si="10"/>
        <v>411618134</v>
      </c>
      <c r="N49" s="173">
        <f t="shared" si="10"/>
        <v>-80909144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797817893</v>
      </c>
      <c r="X49" s="173">
        <f>IF(F25=F48,0,X25-X48)</f>
        <v>1184274760</v>
      </c>
      <c r="Y49" s="173">
        <f t="shared" si="10"/>
        <v>-386456867</v>
      </c>
      <c r="Z49" s="174">
        <f>+IF(X49&lt;&gt;0,+(Y49/X49)*100,0)</f>
        <v>-32.63236539804327</v>
      </c>
      <c r="AA49" s="171">
        <f>+AA25-AA48</f>
        <v>2368549519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442890851</v>
      </c>
      <c r="D5" s="155">
        <v>0</v>
      </c>
      <c r="E5" s="156">
        <v>5389155437</v>
      </c>
      <c r="F5" s="60">
        <v>5427388247</v>
      </c>
      <c r="G5" s="60">
        <v>361563246</v>
      </c>
      <c r="H5" s="60">
        <v>522003839</v>
      </c>
      <c r="I5" s="60">
        <v>504014404</v>
      </c>
      <c r="J5" s="60">
        <v>1387581489</v>
      </c>
      <c r="K5" s="60">
        <v>431942147</v>
      </c>
      <c r="L5" s="60">
        <v>492471109</v>
      </c>
      <c r="M5" s="60">
        <v>446567609</v>
      </c>
      <c r="N5" s="60">
        <v>1370980865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2758562354</v>
      </c>
      <c r="X5" s="60">
        <v>2713694124</v>
      </c>
      <c r="Y5" s="60">
        <v>44868230</v>
      </c>
      <c r="Z5" s="140">
        <v>1.65</v>
      </c>
      <c r="AA5" s="155">
        <v>5427388247</v>
      </c>
    </row>
    <row r="6" spans="1:27" ht="13.5">
      <c r="A6" s="181" t="s">
        <v>102</v>
      </c>
      <c r="B6" s="182"/>
      <c r="C6" s="155">
        <v>8298648</v>
      </c>
      <c r="D6" s="155">
        <v>0</v>
      </c>
      <c r="E6" s="156">
        <v>99720259</v>
      </c>
      <c r="F6" s="60">
        <v>99720259</v>
      </c>
      <c r="G6" s="60">
        <v>5926475</v>
      </c>
      <c r="H6" s="60">
        <v>7965729</v>
      </c>
      <c r="I6" s="60">
        <v>7245558</v>
      </c>
      <c r="J6" s="60">
        <v>21137762</v>
      </c>
      <c r="K6" s="60">
        <v>4734774</v>
      </c>
      <c r="L6" s="60">
        <v>6241150</v>
      </c>
      <c r="M6" s="60">
        <v>6181805</v>
      </c>
      <c r="N6" s="60">
        <v>17157729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38295491</v>
      </c>
      <c r="X6" s="60">
        <v>49860130</v>
      </c>
      <c r="Y6" s="60">
        <v>-11564639</v>
      </c>
      <c r="Z6" s="140">
        <v>-23.19</v>
      </c>
      <c r="AA6" s="155">
        <v>99720259</v>
      </c>
    </row>
    <row r="7" spans="1:27" ht="13.5">
      <c r="A7" s="183" t="s">
        <v>103</v>
      </c>
      <c r="B7" s="182"/>
      <c r="C7" s="155">
        <v>807696026</v>
      </c>
      <c r="D7" s="155">
        <v>0</v>
      </c>
      <c r="E7" s="156">
        <v>9673062605</v>
      </c>
      <c r="F7" s="60">
        <v>9673062605</v>
      </c>
      <c r="G7" s="60">
        <v>779141627</v>
      </c>
      <c r="H7" s="60">
        <v>814154919</v>
      </c>
      <c r="I7" s="60">
        <v>866651316</v>
      </c>
      <c r="J7" s="60">
        <v>2459947862</v>
      </c>
      <c r="K7" s="60">
        <v>808632587</v>
      </c>
      <c r="L7" s="60">
        <v>691244979</v>
      </c>
      <c r="M7" s="60">
        <v>801043370</v>
      </c>
      <c r="N7" s="60">
        <v>2300920936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4760868798</v>
      </c>
      <c r="X7" s="60">
        <v>4836531303</v>
      </c>
      <c r="Y7" s="60">
        <v>-75662505</v>
      </c>
      <c r="Z7" s="140">
        <v>-1.56</v>
      </c>
      <c r="AA7" s="155">
        <v>9673062605</v>
      </c>
    </row>
    <row r="8" spans="1:27" ht="13.5">
      <c r="A8" s="183" t="s">
        <v>104</v>
      </c>
      <c r="B8" s="182"/>
      <c r="C8" s="155">
        <v>176234476</v>
      </c>
      <c r="D8" s="155">
        <v>0</v>
      </c>
      <c r="E8" s="156">
        <v>2362263920</v>
      </c>
      <c r="F8" s="60">
        <v>2362263920</v>
      </c>
      <c r="G8" s="60">
        <v>118864423</v>
      </c>
      <c r="H8" s="60">
        <v>178941359</v>
      </c>
      <c r="I8" s="60">
        <v>151435967</v>
      </c>
      <c r="J8" s="60">
        <v>449241749</v>
      </c>
      <c r="K8" s="60">
        <v>155907691</v>
      </c>
      <c r="L8" s="60">
        <v>176252705</v>
      </c>
      <c r="M8" s="60">
        <v>180788413</v>
      </c>
      <c r="N8" s="60">
        <v>512948809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962190558</v>
      </c>
      <c r="X8" s="60">
        <v>1181131960</v>
      </c>
      <c r="Y8" s="60">
        <v>-218941402</v>
      </c>
      <c r="Z8" s="140">
        <v>-18.54</v>
      </c>
      <c r="AA8" s="155">
        <v>2362263920</v>
      </c>
    </row>
    <row r="9" spans="1:27" ht="13.5">
      <c r="A9" s="183" t="s">
        <v>105</v>
      </c>
      <c r="B9" s="182"/>
      <c r="C9" s="155">
        <v>90500515</v>
      </c>
      <c r="D9" s="155">
        <v>0</v>
      </c>
      <c r="E9" s="156">
        <v>1279527543</v>
      </c>
      <c r="F9" s="60">
        <v>1279527543</v>
      </c>
      <c r="G9" s="60">
        <v>64137536</v>
      </c>
      <c r="H9" s="60">
        <v>101975754</v>
      </c>
      <c r="I9" s="60">
        <v>88868261</v>
      </c>
      <c r="J9" s="60">
        <v>254981551</v>
      </c>
      <c r="K9" s="60">
        <v>84661597</v>
      </c>
      <c r="L9" s="60">
        <v>103350296</v>
      </c>
      <c r="M9" s="60">
        <v>98780940</v>
      </c>
      <c r="N9" s="60">
        <v>286792833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541774384</v>
      </c>
      <c r="X9" s="60">
        <v>639763772</v>
      </c>
      <c r="Y9" s="60">
        <v>-97989388</v>
      </c>
      <c r="Z9" s="140">
        <v>-15.32</v>
      </c>
      <c r="AA9" s="155">
        <v>1279527543</v>
      </c>
    </row>
    <row r="10" spans="1:27" ht="13.5">
      <c r="A10" s="183" t="s">
        <v>106</v>
      </c>
      <c r="B10" s="182"/>
      <c r="C10" s="155">
        <v>68921839</v>
      </c>
      <c r="D10" s="155">
        <v>0</v>
      </c>
      <c r="E10" s="156">
        <v>947388287</v>
      </c>
      <c r="F10" s="54">
        <v>947388287</v>
      </c>
      <c r="G10" s="54">
        <v>73811058</v>
      </c>
      <c r="H10" s="54">
        <v>76967157</v>
      </c>
      <c r="I10" s="54">
        <v>79478101</v>
      </c>
      <c r="J10" s="54">
        <v>230256316</v>
      </c>
      <c r="K10" s="54">
        <v>77072128</v>
      </c>
      <c r="L10" s="54">
        <v>77569024</v>
      </c>
      <c r="M10" s="54">
        <v>73795864</v>
      </c>
      <c r="N10" s="54">
        <v>228437016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458693332</v>
      </c>
      <c r="X10" s="54">
        <v>473694144</v>
      </c>
      <c r="Y10" s="54">
        <v>-15000812</v>
      </c>
      <c r="Z10" s="184">
        <v>-3.17</v>
      </c>
      <c r="AA10" s="130">
        <v>947388287</v>
      </c>
    </row>
    <row r="11" spans="1:27" ht="13.5">
      <c r="A11" s="183" t="s">
        <v>107</v>
      </c>
      <c r="B11" s="185"/>
      <c r="C11" s="155">
        <v>16902053</v>
      </c>
      <c r="D11" s="155">
        <v>0</v>
      </c>
      <c r="E11" s="156">
        <v>180148664</v>
      </c>
      <c r="F11" s="60">
        <v>180148664</v>
      </c>
      <c r="G11" s="60">
        <v>14557760</v>
      </c>
      <c r="H11" s="60">
        <v>18833796</v>
      </c>
      <c r="I11" s="60">
        <v>10726214</v>
      </c>
      <c r="J11" s="60">
        <v>44117770</v>
      </c>
      <c r="K11" s="60">
        <v>16433214</v>
      </c>
      <c r="L11" s="60">
        <v>17763668</v>
      </c>
      <c r="M11" s="60">
        <v>14615808</v>
      </c>
      <c r="N11" s="60">
        <v>48812690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92930460</v>
      </c>
      <c r="X11" s="60">
        <v>90074332</v>
      </c>
      <c r="Y11" s="60">
        <v>2856128</v>
      </c>
      <c r="Z11" s="140">
        <v>3.17</v>
      </c>
      <c r="AA11" s="155">
        <v>180148664</v>
      </c>
    </row>
    <row r="12" spans="1:27" ht="13.5">
      <c r="A12" s="183" t="s">
        <v>108</v>
      </c>
      <c r="B12" s="185"/>
      <c r="C12" s="155">
        <v>21295207</v>
      </c>
      <c r="D12" s="155">
        <v>0</v>
      </c>
      <c r="E12" s="156">
        <v>374703674</v>
      </c>
      <c r="F12" s="60">
        <v>336470864</v>
      </c>
      <c r="G12" s="60">
        <v>25602550</v>
      </c>
      <c r="H12" s="60">
        <v>18716167</v>
      </c>
      <c r="I12" s="60">
        <v>31876336</v>
      </c>
      <c r="J12" s="60">
        <v>76195053</v>
      </c>
      <c r="K12" s="60">
        <v>37222838</v>
      </c>
      <c r="L12" s="60">
        <v>25547126</v>
      </c>
      <c r="M12" s="60">
        <v>25119328</v>
      </c>
      <c r="N12" s="60">
        <v>87889292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164084345</v>
      </c>
      <c r="X12" s="60">
        <v>168235432</v>
      </c>
      <c r="Y12" s="60">
        <v>-4151087</v>
      </c>
      <c r="Z12" s="140">
        <v>-2.47</v>
      </c>
      <c r="AA12" s="155">
        <v>336470864</v>
      </c>
    </row>
    <row r="13" spans="1:27" ht="13.5">
      <c r="A13" s="181" t="s">
        <v>109</v>
      </c>
      <c r="B13" s="185"/>
      <c r="C13" s="155">
        <v>79909677</v>
      </c>
      <c r="D13" s="155">
        <v>0</v>
      </c>
      <c r="E13" s="156">
        <v>284617753</v>
      </c>
      <c r="F13" s="60">
        <v>284617753</v>
      </c>
      <c r="G13" s="60">
        <v>12321815</v>
      </c>
      <c r="H13" s="60">
        <v>34551593</v>
      </c>
      <c r="I13" s="60">
        <v>32514823</v>
      </c>
      <c r="J13" s="60">
        <v>79388231</v>
      </c>
      <c r="K13" s="60">
        <v>39128463</v>
      </c>
      <c r="L13" s="60">
        <v>32574053</v>
      </c>
      <c r="M13" s="60">
        <v>38952835</v>
      </c>
      <c r="N13" s="60">
        <v>110655351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190043582</v>
      </c>
      <c r="X13" s="60">
        <v>142308877</v>
      </c>
      <c r="Y13" s="60">
        <v>47734705</v>
      </c>
      <c r="Z13" s="140">
        <v>33.54</v>
      </c>
      <c r="AA13" s="155">
        <v>284617753</v>
      </c>
    </row>
    <row r="14" spans="1:27" ht="13.5">
      <c r="A14" s="181" t="s">
        <v>110</v>
      </c>
      <c r="B14" s="185"/>
      <c r="C14" s="155">
        <v>12728425</v>
      </c>
      <c r="D14" s="155">
        <v>0</v>
      </c>
      <c r="E14" s="156">
        <v>118804626</v>
      </c>
      <c r="F14" s="60">
        <v>118804626</v>
      </c>
      <c r="G14" s="60">
        <v>5863779</v>
      </c>
      <c r="H14" s="60">
        <v>10537008</v>
      </c>
      <c r="I14" s="60">
        <v>10564545</v>
      </c>
      <c r="J14" s="60">
        <v>26965332</v>
      </c>
      <c r="K14" s="60">
        <v>7412323</v>
      </c>
      <c r="L14" s="60">
        <v>10026120</v>
      </c>
      <c r="M14" s="60">
        <v>10055134</v>
      </c>
      <c r="N14" s="60">
        <v>27493577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54458909</v>
      </c>
      <c r="X14" s="60">
        <v>59402313</v>
      </c>
      <c r="Y14" s="60">
        <v>-4943404</v>
      </c>
      <c r="Z14" s="140">
        <v>-8.32</v>
      </c>
      <c r="AA14" s="155">
        <v>118804626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5309442</v>
      </c>
      <c r="D16" s="155">
        <v>0</v>
      </c>
      <c r="E16" s="156">
        <v>183256531</v>
      </c>
      <c r="F16" s="60">
        <v>183256531</v>
      </c>
      <c r="G16" s="60">
        <v>9697491</v>
      </c>
      <c r="H16" s="60">
        <v>9760592</v>
      </c>
      <c r="I16" s="60">
        <v>9005685</v>
      </c>
      <c r="J16" s="60">
        <v>28463768</v>
      </c>
      <c r="K16" s="60">
        <v>12134675</v>
      </c>
      <c r="L16" s="60">
        <v>13098643</v>
      </c>
      <c r="M16" s="60">
        <v>13053352</v>
      </c>
      <c r="N16" s="60">
        <v>38286670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66750438</v>
      </c>
      <c r="X16" s="60">
        <v>91628266</v>
      </c>
      <c r="Y16" s="60">
        <v>-24877828</v>
      </c>
      <c r="Z16" s="140">
        <v>-27.15</v>
      </c>
      <c r="AA16" s="155">
        <v>183256531</v>
      </c>
    </row>
    <row r="17" spans="1:27" ht="13.5">
      <c r="A17" s="181" t="s">
        <v>113</v>
      </c>
      <c r="B17" s="185"/>
      <c r="C17" s="155">
        <v>3357669</v>
      </c>
      <c r="D17" s="155">
        <v>0</v>
      </c>
      <c r="E17" s="156">
        <v>35601062</v>
      </c>
      <c r="F17" s="60">
        <v>35601062</v>
      </c>
      <c r="G17" s="60">
        <v>3365158</v>
      </c>
      <c r="H17" s="60">
        <v>6527602</v>
      </c>
      <c r="I17" s="60">
        <v>3040957</v>
      </c>
      <c r="J17" s="60">
        <v>12933717</v>
      </c>
      <c r="K17" s="60">
        <v>3767976</v>
      </c>
      <c r="L17" s="60">
        <v>3618164</v>
      </c>
      <c r="M17" s="60">
        <v>2357279</v>
      </c>
      <c r="N17" s="60">
        <v>9743419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22677136</v>
      </c>
      <c r="X17" s="60">
        <v>17800531</v>
      </c>
      <c r="Y17" s="60">
        <v>4876605</v>
      </c>
      <c r="Z17" s="140">
        <v>27.4</v>
      </c>
      <c r="AA17" s="155">
        <v>35601062</v>
      </c>
    </row>
    <row r="18" spans="1:27" ht="13.5">
      <c r="A18" s="183" t="s">
        <v>114</v>
      </c>
      <c r="B18" s="182"/>
      <c r="C18" s="155">
        <v>15152239</v>
      </c>
      <c r="D18" s="155">
        <v>0</v>
      </c>
      <c r="E18" s="156">
        <v>121993082</v>
      </c>
      <c r="F18" s="60">
        <v>121993082</v>
      </c>
      <c r="G18" s="60">
        <v>7766896</v>
      </c>
      <c r="H18" s="60">
        <v>13172585</v>
      </c>
      <c r="I18" s="60">
        <v>11537469</v>
      </c>
      <c r="J18" s="60">
        <v>32476950</v>
      </c>
      <c r="K18" s="60">
        <v>14669505</v>
      </c>
      <c r="L18" s="60">
        <v>12854931</v>
      </c>
      <c r="M18" s="60">
        <v>13224371</v>
      </c>
      <c r="N18" s="60">
        <v>40748807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73225757</v>
      </c>
      <c r="X18" s="60">
        <v>60996541</v>
      </c>
      <c r="Y18" s="60">
        <v>12229216</v>
      </c>
      <c r="Z18" s="140">
        <v>20.05</v>
      </c>
      <c r="AA18" s="155">
        <v>121993082</v>
      </c>
    </row>
    <row r="19" spans="1:27" ht="13.5">
      <c r="A19" s="181" t="s">
        <v>34</v>
      </c>
      <c r="B19" s="185"/>
      <c r="C19" s="155">
        <v>177154759</v>
      </c>
      <c r="D19" s="155">
        <v>0</v>
      </c>
      <c r="E19" s="156">
        <v>2595903897</v>
      </c>
      <c r="F19" s="60">
        <v>2581300737</v>
      </c>
      <c r="G19" s="60">
        <v>557737028</v>
      </c>
      <c r="H19" s="60">
        <v>36663661</v>
      </c>
      <c r="I19" s="60">
        <v>74390402</v>
      </c>
      <c r="J19" s="60">
        <v>668791091</v>
      </c>
      <c r="K19" s="60">
        <v>97262270</v>
      </c>
      <c r="L19" s="60">
        <v>97623434</v>
      </c>
      <c r="M19" s="60">
        <v>501505914</v>
      </c>
      <c r="N19" s="60">
        <v>696391618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1365182709</v>
      </c>
      <c r="X19" s="60">
        <v>1290650369</v>
      </c>
      <c r="Y19" s="60">
        <v>74532340</v>
      </c>
      <c r="Z19" s="140">
        <v>5.77</v>
      </c>
      <c r="AA19" s="155">
        <v>2581300737</v>
      </c>
    </row>
    <row r="20" spans="1:27" ht="13.5">
      <c r="A20" s="181" t="s">
        <v>35</v>
      </c>
      <c r="B20" s="185"/>
      <c r="C20" s="155">
        <v>435187064</v>
      </c>
      <c r="D20" s="155">
        <v>0</v>
      </c>
      <c r="E20" s="156">
        <v>2228191829</v>
      </c>
      <c r="F20" s="54">
        <v>2229761486</v>
      </c>
      <c r="G20" s="54">
        <v>30375693</v>
      </c>
      <c r="H20" s="54">
        <v>656054942</v>
      </c>
      <c r="I20" s="54">
        <v>28415121</v>
      </c>
      <c r="J20" s="54">
        <v>714845756</v>
      </c>
      <c r="K20" s="54">
        <v>27471078</v>
      </c>
      <c r="L20" s="54">
        <v>35120340</v>
      </c>
      <c r="M20" s="54">
        <v>33104525</v>
      </c>
      <c r="N20" s="54">
        <v>95695943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810541699</v>
      </c>
      <c r="X20" s="54">
        <v>1114880743</v>
      </c>
      <c r="Y20" s="54">
        <v>-304339044</v>
      </c>
      <c r="Z20" s="184">
        <v>-27.3</v>
      </c>
      <c r="AA20" s="130">
        <v>2229761486</v>
      </c>
    </row>
    <row r="21" spans="1:27" ht="13.5">
      <c r="A21" s="181" t="s">
        <v>115</v>
      </c>
      <c r="B21" s="185"/>
      <c r="C21" s="155">
        <v>72031048</v>
      </c>
      <c r="D21" s="155">
        <v>0</v>
      </c>
      <c r="E21" s="156">
        <v>69000000</v>
      </c>
      <c r="F21" s="60">
        <v>69000000</v>
      </c>
      <c r="G21" s="60">
        <v>17765</v>
      </c>
      <c r="H21" s="60">
        <v>-17765</v>
      </c>
      <c r="I21" s="82">
        <v>904980</v>
      </c>
      <c r="J21" s="60">
        <v>904980</v>
      </c>
      <c r="K21" s="60">
        <v>-1443938</v>
      </c>
      <c r="L21" s="60">
        <v>-111854</v>
      </c>
      <c r="M21" s="60">
        <v>975148</v>
      </c>
      <c r="N21" s="60">
        <v>-580644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324336</v>
      </c>
      <c r="X21" s="60">
        <v>34500000</v>
      </c>
      <c r="Y21" s="60">
        <v>-34175664</v>
      </c>
      <c r="Z21" s="140">
        <v>-99.06</v>
      </c>
      <c r="AA21" s="155">
        <v>69000000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2433569938</v>
      </c>
      <c r="D22" s="188">
        <f>SUM(D5:D21)</f>
        <v>0</v>
      </c>
      <c r="E22" s="189">
        <f t="shared" si="0"/>
        <v>25943339169</v>
      </c>
      <c r="F22" s="190">
        <f t="shared" si="0"/>
        <v>25930305666</v>
      </c>
      <c r="G22" s="190">
        <f t="shared" si="0"/>
        <v>2070750300</v>
      </c>
      <c r="H22" s="190">
        <f t="shared" si="0"/>
        <v>2506808938</v>
      </c>
      <c r="I22" s="190">
        <f t="shared" si="0"/>
        <v>1910670139</v>
      </c>
      <c r="J22" s="190">
        <f t="shared" si="0"/>
        <v>6488229377</v>
      </c>
      <c r="K22" s="190">
        <f t="shared" si="0"/>
        <v>1817009328</v>
      </c>
      <c r="L22" s="190">
        <f t="shared" si="0"/>
        <v>1795243888</v>
      </c>
      <c r="M22" s="190">
        <f t="shared" si="0"/>
        <v>2260121695</v>
      </c>
      <c r="N22" s="190">
        <f t="shared" si="0"/>
        <v>5872374911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12360604288</v>
      </c>
      <c r="X22" s="190">
        <f t="shared" si="0"/>
        <v>12965152837</v>
      </c>
      <c r="Y22" s="190">
        <f t="shared" si="0"/>
        <v>-604548549</v>
      </c>
      <c r="Z22" s="191">
        <f>+IF(X22&lt;&gt;0,+(Y22/X22)*100,0)</f>
        <v>-4.662872521446389</v>
      </c>
      <c r="AA22" s="188">
        <f>SUM(AA5:AA21)</f>
        <v>25930305666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827486092</v>
      </c>
      <c r="D25" s="155">
        <v>0</v>
      </c>
      <c r="E25" s="156">
        <v>8253457949</v>
      </c>
      <c r="F25" s="60">
        <v>8257526187</v>
      </c>
      <c r="G25" s="60">
        <v>587623244</v>
      </c>
      <c r="H25" s="60">
        <v>673432052</v>
      </c>
      <c r="I25" s="60">
        <v>660621891</v>
      </c>
      <c r="J25" s="60">
        <v>1921677187</v>
      </c>
      <c r="K25" s="60">
        <v>639536470</v>
      </c>
      <c r="L25" s="60">
        <v>970955572</v>
      </c>
      <c r="M25" s="60">
        <v>656243622</v>
      </c>
      <c r="N25" s="60">
        <v>2266735664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4188412851</v>
      </c>
      <c r="X25" s="60">
        <v>4128763094</v>
      </c>
      <c r="Y25" s="60">
        <v>59649757</v>
      </c>
      <c r="Z25" s="140">
        <v>1.44</v>
      </c>
      <c r="AA25" s="155">
        <v>8257526187</v>
      </c>
    </row>
    <row r="26" spans="1:27" ht="13.5">
      <c r="A26" s="183" t="s">
        <v>38</v>
      </c>
      <c r="B26" s="182"/>
      <c r="C26" s="155">
        <v>9457417</v>
      </c>
      <c r="D26" s="155">
        <v>0</v>
      </c>
      <c r="E26" s="156">
        <v>123721024</v>
      </c>
      <c r="F26" s="60">
        <v>123721024</v>
      </c>
      <c r="G26" s="60">
        <v>9391713</v>
      </c>
      <c r="H26" s="60">
        <v>9436000</v>
      </c>
      <c r="I26" s="60">
        <v>9502948</v>
      </c>
      <c r="J26" s="60">
        <v>28330661</v>
      </c>
      <c r="K26" s="60">
        <v>9595520</v>
      </c>
      <c r="L26" s="60">
        <v>9565193</v>
      </c>
      <c r="M26" s="60">
        <v>9448507</v>
      </c>
      <c r="N26" s="60">
        <v>28609220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56939881</v>
      </c>
      <c r="X26" s="60">
        <v>61860512</v>
      </c>
      <c r="Y26" s="60">
        <v>-4920631</v>
      </c>
      <c r="Z26" s="140">
        <v>-7.95</v>
      </c>
      <c r="AA26" s="155">
        <v>123721024</v>
      </c>
    </row>
    <row r="27" spans="1:27" ht="13.5">
      <c r="A27" s="183" t="s">
        <v>118</v>
      </c>
      <c r="B27" s="182"/>
      <c r="C27" s="155">
        <v>11038143</v>
      </c>
      <c r="D27" s="155">
        <v>0</v>
      </c>
      <c r="E27" s="156">
        <v>866191938</v>
      </c>
      <c r="F27" s="60">
        <v>866191938</v>
      </c>
      <c r="G27" s="60">
        <v>72182662</v>
      </c>
      <c r="H27" s="60">
        <v>72182662</v>
      </c>
      <c r="I27" s="60">
        <v>72182662</v>
      </c>
      <c r="J27" s="60">
        <v>216547986</v>
      </c>
      <c r="K27" s="60">
        <v>78106912</v>
      </c>
      <c r="L27" s="60">
        <v>66258413</v>
      </c>
      <c r="M27" s="60">
        <v>72182662</v>
      </c>
      <c r="N27" s="60">
        <v>216547987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433095973</v>
      </c>
      <c r="X27" s="60">
        <v>433095969</v>
      </c>
      <c r="Y27" s="60">
        <v>4</v>
      </c>
      <c r="Z27" s="140">
        <v>0</v>
      </c>
      <c r="AA27" s="155">
        <v>866191938</v>
      </c>
    </row>
    <row r="28" spans="1:27" ht="13.5">
      <c r="A28" s="183" t="s">
        <v>39</v>
      </c>
      <c r="B28" s="182"/>
      <c r="C28" s="155">
        <v>162515925</v>
      </c>
      <c r="D28" s="155">
        <v>0</v>
      </c>
      <c r="E28" s="156">
        <v>1934740570</v>
      </c>
      <c r="F28" s="60">
        <v>1934740570</v>
      </c>
      <c r="G28" s="60">
        <v>163574740</v>
      </c>
      <c r="H28" s="60">
        <v>156931324</v>
      </c>
      <c r="I28" s="60">
        <v>159814108</v>
      </c>
      <c r="J28" s="60">
        <v>480320172</v>
      </c>
      <c r="K28" s="60">
        <v>159812473</v>
      </c>
      <c r="L28" s="60">
        <v>152467921</v>
      </c>
      <c r="M28" s="60">
        <v>152264356</v>
      </c>
      <c r="N28" s="60">
        <v>464544750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944864922</v>
      </c>
      <c r="X28" s="60">
        <v>967370285</v>
      </c>
      <c r="Y28" s="60">
        <v>-22505363</v>
      </c>
      <c r="Z28" s="140">
        <v>-2.33</v>
      </c>
      <c r="AA28" s="155">
        <v>1934740570</v>
      </c>
    </row>
    <row r="29" spans="1:27" ht="13.5">
      <c r="A29" s="183" t="s">
        <v>40</v>
      </c>
      <c r="B29" s="182"/>
      <c r="C29" s="155">
        <v>97493886</v>
      </c>
      <c r="D29" s="155">
        <v>0</v>
      </c>
      <c r="E29" s="156">
        <v>863894265</v>
      </c>
      <c r="F29" s="60">
        <v>863894265</v>
      </c>
      <c r="G29" s="60">
        <v>64181168</v>
      </c>
      <c r="H29" s="60">
        <v>64181734</v>
      </c>
      <c r="I29" s="60">
        <v>64181589</v>
      </c>
      <c r="J29" s="60">
        <v>192544491</v>
      </c>
      <c r="K29" s="60">
        <v>64181637</v>
      </c>
      <c r="L29" s="60">
        <v>64181722</v>
      </c>
      <c r="M29" s="60">
        <v>64182172</v>
      </c>
      <c r="N29" s="60">
        <v>192545531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385090022</v>
      </c>
      <c r="X29" s="60">
        <v>431947133</v>
      </c>
      <c r="Y29" s="60">
        <v>-46857111</v>
      </c>
      <c r="Z29" s="140">
        <v>-10.85</v>
      </c>
      <c r="AA29" s="155">
        <v>863894265</v>
      </c>
    </row>
    <row r="30" spans="1:27" ht="13.5">
      <c r="A30" s="183" t="s">
        <v>119</v>
      </c>
      <c r="B30" s="182"/>
      <c r="C30" s="155">
        <v>1153357424</v>
      </c>
      <c r="D30" s="155">
        <v>0</v>
      </c>
      <c r="E30" s="156">
        <v>6898880659</v>
      </c>
      <c r="F30" s="60">
        <v>6898880659</v>
      </c>
      <c r="G30" s="60">
        <v>20159147</v>
      </c>
      <c r="H30" s="60">
        <v>830992496</v>
      </c>
      <c r="I30" s="60">
        <v>839731141</v>
      </c>
      <c r="J30" s="60">
        <v>1690882784</v>
      </c>
      <c r="K30" s="60">
        <v>487834133</v>
      </c>
      <c r="L30" s="60">
        <v>464618320</v>
      </c>
      <c r="M30" s="60">
        <v>480705846</v>
      </c>
      <c r="N30" s="60">
        <v>1433158299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3124041083</v>
      </c>
      <c r="X30" s="60">
        <v>3449440330</v>
      </c>
      <c r="Y30" s="60">
        <v>-325399247</v>
      </c>
      <c r="Z30" s="140">
        <v>-9.43</v>
      </c>
      <c r="AA30" s="155">
        <v>6898880659</v>
      </c>
    </row>
    <row r="31" spans="1:27" ht="13.5">
      <c r="A31" s="183" t="s">
        <v>120</v>
      </c>
      <c r="B31" s="182"/>
      <c r="C31" s="155">
        <v>26478404</v>
      </c>
      <c r="D31" s="155">
        <v>0</v>
      </c>
      <c r="E31" s="156">
        <v>358680975</v>
      </c>
      <c r="F31" s="60">
        <v>358680975</v>
      </c>
      <c r="G31" s="60">
        <v>21996954</v>
      </c>
      <c r="H31" s="60">
        <v>24389081</v>
      </c>
      <c r="I31" s="60">
        <v>23900307</v>
      </c>
      <c r="J31" s="60">
        <v>70286342</v>
      </c>
      <c r="K31" s="60">
        <v>30825045</v>
      </c>
      <c r="L31" s="60">
        <v>25744918</v>
      </c>
      <c r="M31" s="60">
        <v>26844643</v>
      </c>
      <c r="N31" s="60">
        <v>83414606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153700948</v>
      </c>
      <c r="X31" s="60">
        <v>179340488</v>
      </c>
      <c r="Y31" s="60">
        <v>-25639540</v>
      </c>
      <c r="Z31" s="140">
        <v>-14.3</v>
      </c>
      <c r="AA31" s="155">
        <v>358680975</v>
      </c>
    </row>
    <row r="32" spans="1:27" ht="13.5">
      <c r="A32" s="183" t="s">
        <v>121</v>
      </c>
      <c r="B32" s="182"/>
      <c r="C32" s="155">
        <v>619710170</v>
      </c>
      <c r="D32" s="155">
        <v>0</v>
      </c>
      <c r="E32" s="156">
        <v>3192182369</v>
      </c>
      <c r="F32" s="60">
        <v>3223574009</v>
      </c>
      <c r="G32" s="60">
        <v>41528601</v>
      </c>
      <c r="H32" s="60">
        <v>200839102</v>
      </c>
      <c r="I32" s="60">
        <v>203972361</v>
      </c>
      <c r="J32" s="60">
        <v>446340064</v>
      </c>
      <c r="K32" s="60">
        <v>253945727</v>
      </c>
      <c r="L32" s="60">
        <v>264849804</v>
      </c>
      <c r="M32" s="60">
        <v>327781786</v>
      </c>
      <c r="N32" s="60">
        <v>846577317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1292917381</v>
      </c>
      <c r="X32" s="60">
        <v>1611787005</v>
      </c>
      <c r="Y32" s="60">
        <v>-318869624</v>
      </c>
      <c r="Z32" s="140">
        <v>-19.78</v>
      </c>
      <c r="AA32" s="155">
        <v>3223574009</v>
      </c>
    </row>
    <row r="33" spans="1:27" ht="13.5">
      <c r="A33" s="183" t="s">
        <v>42</v>
      </c>
      <c r="B33" s="182"/>
      <c r="C33" s="155">
        <v>17290301</v>
      </c>
      <c r="D33" s="155">
        <v>0</v>
      </c>
      <c r="E33" s="156">
        <v>39544059</v>
      </c>
      <c r="F33" s="60">
        <v>39544059</v>
      </c>
      <c r="G33" s="60">
        <v>10297293</v>
      </c>
      <c r="H33" s="60">
        <v>6502425</v>
      </c>
      <c r="I33" s="60">
        <v>15906716</v>
      </c>
      <c r="J33" s="60">
        <v>32706434</v>
      </c>
      <c r="K33" s="60">
        <v>247652</v>
      </c>
      <c r="L33" s="60">
        <v>2537303</v>
      </c>
      <c r="M33" s="60">
        <v>20863741</v>
      </c>
      <c r="N33" s="60">
        <v>23648696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56355130</v>
      </c>
      <c r="X33" s="60">
        <v>19772030</v>
      </c>
      <c r="Y33" s="60">
        <v>36583100</v>
      </c>
      <c r="Z33" s="140">
        <v>185.02</v>
      </c>
      <c r="AA33" s="155">
        <v>39544059</v>
      </c>
    </row>
    <row r="34" spans="1:27" ht="13.5">
      <c r="A34" s="183" t="s">
        <v>43</v>
      </c>
      <c r="B34" s="182"/>
      <c r="C34" s="155">
        <v>542336814</v>
      </c>
      <c r="D34" s="155">
        <v>0</v>
      </c>
      <c r="E34" s="156">
        <v>3612788400</v>
      </c>
      <c r="F34" s="60">
        <v>3562725362</v>
      </c>
      <c r="G34" s="60">
        <v>217860690</v>
      </c>
      <c r="H34" s="60">
        <v>318124001</v>
      </c>
      <c r="I34" s="60">
        <v>261799288</v>
      </c>
      <c r="J34" s="60">
        <v>797783979</v>
      </c>
      <c r="K34" s="60">
        <v>313211252</v>
      </c>
      <c r="L34" s="60">
        <v>333525681</v>
      </c>
      <c r="M34" s="60">
        <v>338215680</v>
      </c>
      <c r="N34" s="60">
        <v>984952613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1782736592</v>
      </c>
      <c r="X34" s="60">
        <v>1781362681</v>
      </c>
      <c r="Y34" s="60">
        <v>1373911</v>
      </c>
      <c r="Z34" s="140">
        <v>0.08</v>
      </c>
      <c r="AA34" s="155">
        <v>3562725362</v>
      </c>
    </row>
    <row r="35" spans="1:27" ht="13.5">
      <c r="A35" s="181" t="s">
        <v>122</v>
      </c>
      <c r="B35" s="185"/>
      <c r="C35" s="155">
        <v>1165921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3468330497</v>
      </c>
      <c r="D36" s="188">
        <f>SUM(D25:D35)</f>
        <v>0</v>
      </c>
      <c r="E36" s="189">
        <f t="shared" si="1"/>
        <v>26144082208</v>
      </c>
      <c r="F36" s="190">
        <f t="shared" si="1"/>
        <v>26129479048</v>
      </c>
      <c r="G36" s="190">
        <f t="shared" si="1"/>
        <v>1208796212</v>
      </c>
      <c r="H36" s="190">
        <f t="shared" si="1"/>
        <v>2357010877</v>
      </c>
      <c r="I36" s="190">
        <f t="shared" si="1"/>
        <v>2311613011</v>
      </c>
      <c r="J36" s="190">
        <f t="shared" si="1"/>
        <v>5877420100</v>
      </c>
      <c r="K36" s="190">
        <f t="shared" si="1"/>
        <v>2037296821</v>
      </c>
      <c r="L36" s="190">
        <f t="shared" si="1"/>
        <v>2354704847</v>
      </c>
      <c r="M36" s="190">
        <f t="shared" si="1"/>
        <v>2148733015</v>
      </c>
      <c r="N36" s="190">
        <f t="shared" si="1"/>
        <v>6540734683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12418154783</v>
      </c>
      <c r="X36" s="190">
        <f t="shared" si="1"/>
        <v>13064739527</v>
      </c>
      <c r="Y36" s="190">
        <f t="shared" si="1"/>
        <v>-646584744</v>
      </c>
      <c r="Z36" s="191">
        <f>+IF(X36&lt;&gt;0,+(Y36/X36)*100,0)</f>
        <v>-4.949082548976562</v>
      </c>
      <c r="AA36" s="188">
        <f>SUM(AA25:AA35)</f>
        <v>26129479048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-1034760559</v>
      </c>
      <c r="D38" s="199">
        <f>+D22-D36</f>
        <v>0</v>
      </c>
      <c r="E38" s="200">
        <f t="shared" si="2"/>
        <v>-200743039</v>
      </c>
      <c r="F38" s="106">
        <f t="shared" si="2"/>
        <v>-199173382</v>
      </c>
      <c r="G38" s="106">
        <f t="shared" si="2"/>
        <v>861954088</v>
      </c>
      <c r="H38" s="106">
        <f t="shared" si="2"/>
        <v>149798061</v>
      </c>
      <c r="I38" s="106">
        <f t="shared" si="2"/>
        <v>-400942872</v>
      </c>
      <c r="J38" s="106">
        <f t="shared" si="2"/>
        <v>610809277</v>
      </c>
      <c r="K38" s="106">
        <f t="shared" si="2"/>
        <v>-220287493</v>
      </c>
      <c r="L38" s="106">
        <f t="shared" si="2"/>
        <v>-559460959</v>
      </c>
      <c r="M38" s="106">
        <f t="shared" si="2"/>
        <v>111388680</v>
      </c>
      <c r="N38" s="106">
        <f t="shared" si="2"/>
        <v>-668359772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-57550495</v>
      </c>
      <c r="X38" s="106">
        <f>IF(F22=F36,0,X22-X36)</f>
        <v>-99586690</v>
      </c>
      <c r="Y38" s="106">
        <f t="shared" si="2"/>
        <v>42036195</v>
      </c>
      <c r="Z38" s="201">
        <f>+IF(X38&lt;&gt;0,+(Y38/X38)*100,0)</f>
        <v>-42.21065586174217</v>
      </c>
      <c r="AA38" s="199">
        <f>+AA22-AA36</f>
        <v>-199173382</v>
      </c>
    </row>
    <row r="39" spans="1:27" ht="13.5">
      <c r="A39" s="181" t="s">
        <v>46</v>
      </c>
      <c r="B39" s="185"/>
      <c r="C39" s="155">
        <v>1229789985</v>
      </c>
      <c r="D39" s="155">
        <v>0</v>
      </c>
      <c r="E39" s="156">
        <v>2535057961</v>
      </c>
      <c r="F39" s="60">
        <v>2567722901</v>
      </c>
      <c r="G39" s="60">
        <v>44643035</v>
      </c>
      <c r="H39" s="60">
        <v>111804411</v>
      </c>
      <c r="I39" s="60">
        <v>142647314</v>
      </c>
      <c r="J39" s="60">
        <v>299094760</v>
      </c>
      <c r="K39" s="60">
        <v>134052463</v>
      </c>
      <c r="L39" s="60">
        <v>153168711</v>
      </c>
      <c r="M39" s="60">
        <v>300229454</v>
      </c>
      <c r="N39" s="60">
        <v>587450628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886545388</v>
      </c>
      <c r="X39" s="60">
        <v>1283861451</v>
      </c>
      <c r="Y39" s="60">
        <v>-397316063</v>
      </c>
      <c r="Z39" s="140">
        <v>-30.95</v>
      </c>
      <c r="AA39" s="155">
        <v>2567722901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-31177000</v>
      </c>
      <c r="J41" s="60">
        <v>-31177000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-31177000</v>
      </c>
      <c r="X41" s="60">
        <v>0</v>
      </c>
      <c r="Y41" s="202">
        <v>-31177000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195029426</v>
      </c>
      <c r="D42" s="206">
        <f>SUM(D38:D41)</f>
        <v>0</v>
      </c>
      <c r="E42" s="207">
        <f t="shared" si="3"/>
        <v>2334314922</v>
      </c>
      <c r="F42" s="88">
        <f t="shared" si="3"/>
        <v>2368549519</v>
      </c>
      <c r="G42" s="88">
        <f t="shared" si="3"/>
        <v>906597123</v>
      </c>
      <c r="H42" s="88">
        <f t="shared" si="3"/>
        <v>261602472</v>
      </c>
      <c r="I42" s="88">
        <f t="shared" si="3"/>
        <v>-289472558</v>
      </c>
      <c r="J42" s="88">
        <f t="shared" si="3"/>
        <v>878727037</v>
      </c>
      <c r="K42" s="88">
        <f t="shared" si="3"/>
        <v>-86235030</v>
      </c>
      <c r="L42" s="88">
        <f t="shared" si="3"/>
        <v>-406292248</v>
      </c>
      <c r="M42" s="88">
        <f t="shared" si="3"/>
        <v>411618134</v>
      </c>
      <c r="N42" s="88">
        <f t="shared" si="3"/>
        <v>-80909144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797817893</v>
      </c>
      <c r="X42" s="88">
        <f t="shared" si="3"/>
        <v>1184274761</v>
      </c>
      <c r="Y42" s="88">
        <f t="shared" si="3"/>
        <v>-386456868</v>
      </c>
      <c r="Z42" s="208">
        <f>+IF(X42&lt;&gt;0,+(Y42/X42)*100,0)</f>
        <v>-32.63236545492841</v>
      </c>
      <c r="AA42" s="206">
        <f>SUM(AA38:AA41)</f>
        <v>2368549519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195029426</v>
      </c>
      <c r="D44" s="210">
        <f>+D42-D43</f>
        <v>0</v>
      </c>
      <c r="E44" s="211">
        <f t="shared" si="4"/>
        <v>2334314922</v>
      </c>
      <c r="F44" s="77">
        <f t="shared" si="4"/>
        <v>2368549519</v>
      </c>
      <c r="G44" s="77">
        <f t="shared" si="4"/>
        <v>906597123</v>
      </c>
      <c r="H44" s="77">
        <f t="shared" si="4"/>
        <v>261602472</v>
      </c>
      <c r="I44" s="77">
        <f t="shared" si="4"/>
        <v>-289472558</v>
      </c>
      <c r="J44" s="77">
        <f t="shared" si="4"/>
        <v>878727037</v>
      </c>
      <c r="K44" s="77">
        <f t="shared" si="4"/>
        <v>-86235030</v>
      </c>
      <c r="L44" s="77">
        <f t="shared" si="4"/>
        <v>-406292248</v>
      </c>
      <c r="M44" s="77">
        <f t="shared" si="4"/>
        <v>411618134</v>
      </c>
      <c r="N44" s="77">
        <f t="shared" si="4"/>
        <v>-80909144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797817893</v>
      </c>
      <c r="X44" s="77">
        <f t="shared" si="4"/>
        <v>1184274761</v>
      </c>
      <c r="Y44" s="77">
        <f t="shared" si="4"/>
        <v>-386456868</v>
      </c>
      <c r="Z44" s="212">
        <f>+IF(X44&lt;&gt;0,+(Y44/X44)*100,0)</f>
        <v>-32.63236545492841</v>
      </c>
      <c r="AA44" s="210">
        <f>+AA42-AA43</f>
        <v>2368549519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195029426</v>
      </c>
      <c r="D46" s="206">
        <f>SUM(D44:D45)</f>
        <v>0</v>
      </c>
      <c r="E46" s="207">
        <f t="shared" si="5"/>
        <v>2334314922</v>
      </c>
      <c r="F46" s="88">
        <f t="shared" si="5"/>
        <v>2368549519</v>
      </c>
      <c r="G46" s="88">
        <f t="shared" si="5"/>
        <v>906597123</v>
      </c>
      <c r="H46" s="88">
        <f t="shared" si="5"/>
        <v>261602472</v>
      </c>
      <c r="I46" s="88">
        <f t="shared" si="5"/>
        <v>-289472558</v>
      </c>
      <c r="J46" s="88">
        <f t="shared" si="5"/>
        <v>878727037</v>
      </c>
      <c r="K46" s="88">
        <f t="shared" si="5"/>
        <v>-86235030</v>
      </c>
      <c r="L46" s="88">
        <f t="shared" si="5"/>
        <v>-406292248</v>
      </c>
      <c r="M46" s="88">
        <f t="shared" si="5"/>
        <v>411618134</v>
      </c>
      <c r="N46" s="88">
        <f t="shared" si="5"/>
        <v>-80909144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797817893</v>
      </c>
      <c r="X46" s="88">
        <f t="shared" si="5"/>
        <v>1184274761</v>
      </c>
      <c r="Y46" s="88">
        <f t="shared" si="5"/>
        <v>-386456868</v>
      </c>
      <c r="Z46" s="208">
        <f>+IF(X46&lt;&gt;0,+(Y46/X46)*100,0)</f>
        <v>-32.63236545492841</v>
      </c>
      <c r="AA46" s="206">
        <f>SUM(AA44:AA45)</f>
        <v>2368549519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1</v>
      </c>
      <c r="F47" s="159">
        <v>1</v>
      </c>
      <c r="G47" s="60">
        <v>-1</v>
      </c>
      <c r="H47" s="60">
        <v>-1</v>
      </c>
      <c r="I47" s="82">
        <v>-1</v>
      </c>
      <c r="J47" s="60">
        <v>-3</v>
      </c>
      <c r="K47" s="60">
        <v>-1</v>
      </c>
      <c r="L47" s="60">
        <v>-1</v>
      </c>
      <c r="M47" s="159">
        <v>-1</v>
      </c>
      <c r="N47" s="60">
        <v>-3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-6</v>
      </c>
      <c r="X47" s="60">
        <v>1</v>
      </c>
      <c r="Y47" s="60">
        <v>-7</v>
      </c>
      <c r="Z47" s="140">
        <v>-700</v>
      </c>
      <c r="AA47" s="155">
        <v>1</v>
      </c>
    </row>
    <row r="48" spans="1:27" ht="13.5">
      <c r="A48" s="215" t="s">
        <v>49</v>
      </c>
      <c r="B48" s="216"/>
      <c r="C48" s="217">
        <f aca="true" t="shared" si="6" ref="C48:Y48">SUM(C46:C47)</f>
        <v>195029426</v>
      </c>
      <c r="D48" s="217">
        <f>SUM(D46:D47)</f>
        <v>0</v>
      </c>
      <c r="E48" s="218">
        <f t="shared" si="6"/>
        <v>2334314923</v>
      </c>
      <c r="F48" s="219">
        <f t="shared" si="6"/>
        <v>2368549520</v>
      </c>
      <c r="G48" s="219">
        <f t="shared" si="6"/>
        <v>906597122</v>
      </c>
      <c r="H48" s="220">
        <f t="shared" si="6"/>
        <v>261602471</v>
      </c>
      <c r="I48" s="220">
        <f t="shared" si="6"/>
        <v>-289472559</v>
      </c>
      <c r="J48" s="220">
        <f t="shared" si="6"/>
        <v>878727034</v>
      </c>
      <c r="K48" s="220">
        <f t="shared" si="6"/>
        <v>-86235031</v>
      </c>
      <c r="L48" s="220">
        <f t="shared" si="6"/>
        <v>-406292249</v>
      </c>
      <c r="M48" s="219">
        <f t="shared" si="6"/>
        <v>411618133</v>
      </c>
      <c r="N48" s="219">
        <f t="shared" si="6"/>
        <v>-80909147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797817887</v>
      </c>
      <c r="X48" s="220">
        <f t="shared" si="6"/>
        <v>1184274762</v>
      </c>
      <c r="Y48" s="220">
        <f t="shared" si="6"/>
        <v>-386456875</v>
      </c>
      <c r="Z48" s="221">
        <f>+IF(X48&lt;&gt;0,+(Y48/X48)*100,0)</f>
        <v>-32.632366018452736</v>
      </c>
      <c r="AA48" s="222">
        <f>SUM(AA46:AA47)</f>
        <v>2368549520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276796864</v>
      </c>
      <c r="D5" s="153">
        <f>SUM(D6:D8)</f>
        <v>0</v>
      </c>
      <c r="E5" s="154">
        <f t="shared" si="0"/>
        <v>308002103</v>
      </c>
      <c r="F5" s="100">
        <f t="shared" si="0"/>
        <v>328249405</v>
      </c>
      <c r="G5" s="100">
        <f t="shared" si="0"/>
        <v>1143565</v>
      </c>
      <c r="H5" s="100">
        <f t="shared" si="0"/>
        <v>6464515</v>
      </c>
      <c r="I5" s="100">
        <f t="shared" si="0"/>
        <v>28372686</v>
      </c>
      <c r="J5" s="100">
        <f t="shared" si="0"/>
        <v>35980766</v>
      </c>
      <c r="K5" s="100">
        <f t="shared" si="0"/>
        <v>22117556</v>
      </c>
      <c r="L5" s="100">
        <f t="shared" si="0"/>
        <v>29080115</v>
      </c>
      <c r="M5" s="100">
        <f t="shared" si="0"/>
        <v>13350158</v>
      </c>
      <c r="N5" s="100">
        <f t="shared" si="0"/>
        <v>64547829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100528595</v>
      </c>
      <c r="X5" s="100">
        <f t="shared" si="0"/>
        <v>164124703</v>
      </c>
      <c r="Y5" s="100">
        <f t="shared" si="0"/>
        <v>-63596108</v>
      </c>
      <c r="Z5" s="137">
        <f>+IF(X5&lt;&gt;0,+(Y5/X5)*100,0)</f>
        <v>-38.74865077440536</v>
      </c>
      <c r="AA5" s="153">
        <f>SUM(AA6:AA8)</f>
        <v>328249405</v>
      </c>
    </row>
    <row r="6" spans="1:27" ht="13.5">
      <c r="A6" s="138" t="s">
        <v>75</v>
      </c>
      <c r="B6" s="136"/>
      <c r="C6" s="155">
        <v>4265687</v>
      </c>
      <c r="D6" s="155"/>
      <c r="E6" s="156">
        <v>22149693</v>
      </c>
      <c r="F6" s="60">
        <v>14392911</v>
      </c>
      <c r="G6" s="60">
        <v>102088</v>
      </c>
      <c r="H6" s="60">
        <v>134938</v>
      </c>
      <c r="I6" s="60">
        <v>198514</v>
      </c>
      <c r="J6" s="60">
        <v>435540</v>
      </c>
      <c r="K6" s="60">
        <v>322094</v>
      </c>
      <c r="L6" s="60">
        <v>191100</v>
      </c>
      <c r="M6" s="60">
        <v>330075</v>
      </c>
      <c r="N6" s="60">
        <v>843269</v>
      </c>
      <c r="O6" s="60"/>
      <c r="P6" s="60"/>
      <c r="Q6" s="60"/>
      <c r="R6" s="60"/>
      <c r="S6" s="60"/>
      <c r="T6" s="60"/>
      <c r="U6" s="60"/>
      <c r="V6" s="60"/>
      <c r="W6" s="60">
        <v>1278809</v>
      </c>
      <c r="X6" s="60">
        <v>7196456</v>
      </c>
      <c r="Y6" s="60">
        <v>-5917647</v>
      </c>
      <c r="Z6" s="140">
        <v>-82.23</v>
      </c>
      <c r="AA6" s="62">
        <v>14392911</v>
      </c>
    </row>
    <row r="7" spans="1:27" ht="13.5">
      <c r="A7" s="138" t="s">
        <v>76</v>
      </c>
      <c r="B7" s="136"/>
      <c r="C7" s="157">
        <v>10490451</v>
      </c>
      <c r="D7" s="157"/>
      <c r="E7" s="158">
        <v>5949186</v>
      </c>
      <c r="F7" s="159">
        <v>5426004</v>
      </c>
      <c r="G7" s="159">
        <v>-136713</v>
      </c>
      <c r="H7" s="159">
        <v>61495</v>
      </c>
      <c r="I7" s="159">
        <v>395662</v>
      </c>
      <c r="J7" s="159">
        <v>320444</v>
      </c>
      <c r="K7" s="159">
        <v>365978</v>
      </c>
      <c r="L7" s="159">
        <v>382562</v>
      </c>
      <c r="M7" s="159">
        <v>295618</v>
      </c>
      <c r="N7" s="159">
        <v>1044158</v>
      </c>
      <c r="O7" s="159"/>
      <c r="P7" s="159"/>
      <c r="Q7" s="159"/>
      <c r="R7" s="159"/>
      <c r="S7" s="159"/>
      <c r="T7" s="159"/>
      <c r="U7" s="159"/>
      <c r="V7" s="159"/>
      <c r="W7" s="159">
        <v>1364602</v>
      </c>
      <c r="X7" s="159">
        <v>2713002</v>
      </c>
      <c r="Y7" s="159">
        <v>-1348400</v>
      </c>
      <c r="Z7" s="141">
        <v>-49.7</v>
      </c>
      <c r="AA7" s="225">
        <v>5426004</v>
      </c>
    </row>
    <row r="8" spans="1:27" ht="13.5">
      <c r="A8" s="138" t="s">
        <v>77</v>
      </c>
      <c r="B8" s="136"/>
      <c r="C8" s="155">
        <v>262040726</v>
      </c>
      <c r="D8" s="155"/>
      <c r="E8" s="156">
        <v>279903224</v>
      </c>
      <c r="F8" s="60">
        <v>308430490</v>
      </c>
      <c r="G8" s="60">
        <v>1178190</v>
      </c>
      <c r="H8" s="60">
        <v>6268082</v>
      </c>
      <c r="I8" s="60">
        <v>27778510</v>
      </c>
      <c r="J8" s="60">
        <v>35224782</v>
      </c>
      <c r="K8" s="60">
        <v>21429484</v>
      </c>
      <c r="L8" s="60">
        <v>28506453</v>
      </c>
      <c r="M8" s="60">
        <v>12724465</v>
      </c>
      <c r="N8" s="60">
        <v>62660402</v>
      </c>
      <c r="O8" s="60"/>
      <c r="P8" s="60"/>
      <c r="Q8" s="60"/>
      <c r="R8" s="60"/>
      <c r="S8" s="60"/>
      <c r="T8" s="60"/>
      <c r="U8" s="60"/>
      <c r="V8" s="60"/>
      <c r="W8" s="60">
        <v>97885184</v>
      </c>
      <c r="X8" s="60">
        <v>154215245</v>
      </c>
      <c r="Y8" s="60">
        <v>-56330061</v>
      </c>
      <c r="Z8" s="140">
        <v>-36.53</v>
      </c>
      <c r="AA8" s="62">
        <v>308430490</v>
      </c>
    </row>
    <row r="9" spans="1:27" ht="13.5">
      <c r="A9" s="135" t="s">
        <v>78</v>
      </c>
      <c r="B9" s="136"/>
      <c r="C9" s="153">
        <f aca="true" t="shared" si="1" ref="C9:Y9">SUM(C10:C14)</f>
        <v>1049984337</v>
      </c>
      <c r="D9" s="153">
        <f>SUM(D10:D14)</f>
        <v>0</v>
      </c>
      <c r="E9" s="154">
        <f t="shared" si="1"/>
        <v>1023911819</v>
      </c>
      <c r="F9" s="100">
        <f t="shared" si="1"/>
        <v>1086454244</v>
      </c>
      <c r="G9" s="100">
        <f t="shared" si="1"/>
        <v>19095028</v>
      </c>
      <c r="H9" s="100">
        <f t="shared" si="1"/>
        <v>39958643</v>
      </c>
      <c r="I9" s="100">
        <f t="shared" si="1"/>
        <v>54874564</v>
      </c>
      <c r="J9" s="100">
        <f t="shared" si="1"/>
        <v>113928235</v>
      </c>
      <c r="K9" s="100">
        <f t="shared" si="1"/>
        <v>98331387</v>
      </c>
      <c r="L9" s="100">
        <f t="shared" si="1"/>
        <v>80728439</v>
      </c>
      <c r="M9" s="100">
        <f t="shared" si="1"/>
        <v>70362445</v>
      </c>
      <c r="N9" s="100">
        <f t="shared" si="1"/>
        <v>249422271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363350506</v>
      </c>
      <c r="X9" s="100">
        <f t="shared" si="1"/>
        <v>543227123</v>
      </c>
      <c r="Y9" s="100">
        <f t="shared" si="1"/>
        <v>-179876617</v>
      </c>
      <c r="Z9" s="137">
        <f>+IF(X9&lt;&gt;0,+(Y9/X9)*100,0)</f>
        <v>-33.1125986505648</v>
      </c>
      <c r="AA9" s="102">
        <f>SUM(AA10:AA14)</f>
        <v>1086454244</v>
      </c>
    </row>
    <row r="10" spans="1:27" ht="13.5">
      <c r="A10" s="138" t="s">
        <v>79</v>
      </c>
      <c r="B10" s="136"/>
      <c r="C10" s="155">
        <v>37715512</v>
      </c>
      <c r="D10" s="155"/>
      <c r="E10" s="156">
        <v>79594834</v>
      </c>
      <c r="F10" s="60">
        <v>85314442</v>
      </c>
      <c r="G10" s="60">
        <v>76459</v>
      </c>
      <c r="H10" s="60">
        <v>782713</v>
      </c>
      <c r="I10" s="60">
        <v>727633</v>
      </c>
      <c r="J10" s="60">
        <v>1586805</v>
      </c>
      <c r="K10" s="60">
        <v>5545537</v>
      </c>
      <c r="L10" s="60">
        <v>1213234</v>
      </c>
      <c r="M10" s="60">
        <v>2778306</v>
      </c>
      <c r="N10" s="60">
        <v>9537077</v>
      </c>
      <c r="O10" s="60"/>
      <c r="P10" s="60"/>
      <c r="Q10" s="60"/>
      <c r="R10" s="60"/>
      <c r="S10" s="60"/>
      <c r="T10" s="60"/>
      <c r="U10" s="60"/>
      <c r="V10" s="60"/>
      <c r="W10" s="60">
        <v>11123882</v>
      </c>
      <c r="X10" s="60">
        <v>42657221</v>
      </c>
      <c r="Y10" s="60">
        <v>-31533339</v>
      </c>
      <c r="Z10" s="140">
        <v>-73.92</v>
      </c>
      <c r="AA10" s="62">
        <v>85314442</v>
      </c>
    </row>
    <row r="11" spans="1:27" ht="13.5">
      <c r="A11" s="138" t="s">
        <v>80</v>
      </c>
      <c r="B11" s="136"/>
      <c r="C11" s="155">
        <v>321193225</v>
      </c>
      <c r="D11" s="155"/>
      <c r="E11" s="156">
        <v>171272412</v>
      </c>
      <c r="F11" s="60">
        <v>183801223</v>
      </c>
      <c r="G11" s="60">
        <v>5223791</v>
      </c>
      <c r="H11" s="60">
        <v>2870945</v>
      </c>
      <c r="I11" s="60">
        <v>6126515</v>
      </c>
      <c r="J11" s="60">
        <v>14221251</v>
      </c>
      <c r="K11" s="60">
        <v>7585144</v>
      </c>
      <c r="L11" s="60">
        <v>10471890</v>
      </c>
      <c r="M11" s="60">
        <v>10232425</v>
      </c>
      <c r="N11" s="60">
        <v>28289459</v>
      </c>
      <c r="O11" s="60"/>
      <c r="P11" s="60"/>
      <c r="Q11" s="60"/>
      <c r="R11" s="60"/>
      <c r="S11" s="60"/>
      <c r="T11" s="60"/>
      <c r="U11" s="60"/>
      <c r="V11" s="60"/>
      <c r="W11" s="60">
        <v>42510710</v>
      </c>
      <c r="X11" s="60">
        <v>91900612</v>
      </c>
      <c r="Y11" s="60">
        <v>-49389902</v>
      </c>
      <c r="Z11" s="140">
        <v>-53.74</v>
      </c>
      <c r="AA11" s="62">
        <v>183801223</v>
      </c>
    </row>
    <row r="12" spans="1:27" ht="13.5">
      <c r="A12" s="138" t="s">
        <v>81</v>
      </c>
      <c r="B12" s="136"/>
      <c r="C12" s="155">
        <v>102999662</v>
      </c>
      <c r="D12" s="155"/>
      <c r="E12" s="156">
        <v>122933940</v>
      </c>
      <c r="F12" s="60">
        <v>124321127</v>
      </c>
      <c r="G12" s="60">
        <v>27884</v>
      </c>
      <c r="H12" s="60">
        <v>2489758</v>
      </c>
      <c r="I12" s="60">
        <v>9066868</v>
      </c>
      <c r="J12" s="60">
        <v>11584510</v>
      </c>
      <c r="K12" s="60">
        <v>10143637</v>
      </c>
      <c r="L12" s="60">
        <v>7130411</v>
      </c>
      <c r="M12" s="60">
        <v>6242669</v>
      </c>
      <c r="N12" s="60">
        <v>23516717</v>
      </c>
      <c r="O12" s="60"/>
      <c r="P12" s="60"/>
      <c r="Q12" s="60"/>
      <c r="R12" s="60"/>
      <c r="S12" s="60"/>
      <c r="T12" s="60"/>
      <c r="U12" s="60"/>
      <c r="V12" s="60"/>
      <c r="W12" s="60">
        <v>35101227</v>
      </c>
      <c r="X12" s="60">
        <v>62160564</v>
      </c>
      <c r="Y12" s="60">
        <v>-27059337</v>
      </c>
      <c r="Z12" s="140">
        <v>-43.53</v>
      </c>
      <c r="AA12" s="62">
        <v>124321127</v>
      </c>
    </row>
    <row r="13" spans="1:27" ht="13.5">
      <c r="A13" s="138" t="s">
        <v>82</v>
      </c>
      <c r="B13" s="136"/>
      <c r="C13" s="155">
        <v>565693635</v>
      </c>
      <c r="D13" s="155"/>
      <c r="E13" s="156">
        <v>626894167</v>
      </c>
      <c r="F13" s="60">
        <v>666388896</v>
      </c>
      <c r="G13" s="60">
        <v>13670256</v>
      </c>
      <c r="H13" s="60">
        <v>33358235</v>
      </c>
      <c r="I13" s="60">
        <v>38315496</v>
      </c>
      <c r="J13" s="60">
        <v>85343987</v>
      </c>
      <c r="K13" s="60">
        <v>74143068</v>
      </c>
      <c r="L13" s="60">
        <v>59613975</v>
      </c>
      <c r="M13" s="60">
        <v>49496681</v>
      </c>
      <c r="N13" s="60">
        <v>183253724</v>
      </c>
      <c r="O13" s="60"/>
      <c r="P13" s="60"/>
      <c r="Q13" s="60"/>
      <c r="R13" s="60"/>
      <c r="S13" s="60"/>
      <c r="T13" s="60"/>
      <c r="U13" s="60"/>
      <c r="V13" s="60"/>
      <c r="W13" s="60">
        <v>268597711</v>
      </c>
      <c r="X13" s="60">
        <v>333194448</v>
      </c>
      <c r="Y13" s="60">
        <v>-64596737</v>
      </c>
      <c r="Z13" s="140">
        <v>-19.39</v>
      </c>
      <c r="AA13" s="62">
        <v>666388896</v>
      </c>
    </row>
    <row r="14" spans="1:27" ht="13.5">
      <c r="A14" s="138" t="s">
        <v>83</v>
      </c>
      <c r="B14" s="136"/>
      <c r="C14" s="157">
        <v>22382303</v>
      </c>
      <c r="D14" s="157"/>
      <c r="E14" s="158">
        <v>23216466</v>
      </c>
      <c r="F14" s="159">
        <v>26628556</v>
      </c>
      <c r="G14" s="159">
        <v>96638</v>
      </c>
      <c r="H14" s="159">
        <v>456992</v>
      </c>
      <c r="I14" s="159">
        <v>638052</v>
      </c>
      <c r="J14" s="159">
        <v>1191682</v>
      </c>
      <c r="K14" s="159">
        <v>914001</v>
      </c>
      <c r="L14" s="159">
        <v>2298929</v>
      </c>
      <c r="M14" s="159">
        <v>1612364</v>
      </c>
      <c r="N14" s="159">
        <v>4825294</v>
      </c>
      <c r="O14" s="159"/>
      <c r="P14" s="159"/>
      <c r="Q14" s="159"/>
      <c r="R14" s="159"/>
      <c r="S14" s="159"/>
      <c r="T14" s="159"/>
      <c r="U14" s="159"/>
      <c r="V14" s="159"/>
      <c r="W14" s="159">
        <v>6016976</v>
      </c>
      <c r="X14" s="159">
        <v>13314278</v>
      </c>
      <c r="Y14" s="159">
        <v>-7297302</v>
      </c>
      <c r="Z14" s="141">
        <v>-54.81</v>
      </c>
      <c r="AA14" s="225">
        <v>26628556</v>
      </c>
    </row>
    <row r="15" spans="1:27" ht="13.5">
      <c r="A15" s="135" t="s">
        <v>84</v>
      </c>
      <c r="B15" s="142"/>
      <c r="C15" s="153">
        <f aca="true" t="shared" si="2" ref="C15:Y15">SUM(C16:C18)</f>
        <v>2528595198</v>
      </c>
      <c r="D15" s="153">
        <f>SUM(D16:D18)</f>
        <v>0</v>
      </c>
      <c r="E15" s="154">
        <f t="shared" si="2"/>
        <v>1485554258</v>
      </c>
      <c r="F15" s="100">
        <f t="shared" si="2"/>
        <v>1512126208</v>
      </c>
      <c r="G15" s="100">
        <f t="shared" si="2"/>
        <v>15371334</v>
      </c>
      <c r="H15" s="100">
        <f t="shared" si="2"/>
        <v>76507335</v>
      </c>
      <c r="I15" s="100">
        <f t="shared" si="2"/>
        <v>87927235</v>
      </c>
      <c r="J15" s="100">
        <f t="shared" si="2"/>
        <v>179805904</v>
      </c>
      <c r="K15" s="100">
        <f t="shared" si="2"/>
        <v>60147972</v>
      </c>
      <c r="L15" s="100">
        <f t="shared" si="2"/>
        <v>87801655</v>
      </c>
      <c r="M15" s="100">
        <f t="shared" si="2"/>
        <v>242832369</v>
      </c>
      <c r="N15" s="100">
        <f t="shared" si="2"/>
        <v>390781996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570587900</v>
      </c>
      <c r="X15" s="100">
        <f t="shared" si="2"/>
        <v>756063105</v>
      </c>
      <c r="Y15" s="100">
        <f t="shared" si="2"/>
        <v>-185475205</v>
      </c>
      <c r="Z15" s="137">
        <f>+IF(X15&lt;&gt;0,+(Y15/X15)*100,0)</f>
        <v>-24.53170955882049</v>
      </c>
      <c r="AA15" s="102">
        <f>SUM(AA16:AA18)</f>
        <v>1512126208</v>
      </c>
    </row>
    <row r="16" spans="1:27" ht="13.5">
      <c r="A16" s="138" t="s">
        <v>85</v>
      </c>
      <c r="B16" s="136"/>
      <c r="C16" s="155">
        <v>31630593</v>
      </c>
      <c r="D16" s="155"/>
      <c r="E16" s="156">
        <v>52552291</v>
      </c>
      <c r="F16" s="60">
        <v>63612803</v>
      </c>
      <c r="G16" s="60">
        <v>117247</v>
      </c>
      <c r="H16" s="60">
        <v>2605528</v>
      </c>
      <c r="I16" s="60">
        <v>3239249</v>
      </c>
      <c r="J16" s="60">
        <v>5962024</v>
      </c>
      <c r="K16" s="60">
        <v>3929699</v>
      </c>
      <c r="L16" s="60">
        <v>4581065</v>
      </c>
      <c r="M16" s="60">
        <v>5187153</v>
      </c>
      <c r="N16" s="60">
        <v>13697917</v>
      </c>
      <c r="O16" s="60"/>
      <c r="P16" s="60"/>
      <c r="Q16" s="60"/>
      <c r="R16" s="60"/>
      <c r="S16" s="60"/>
      <c r="T16" s="60"/>
      <c r="U16" s="60"/>
      <c r="V16" s="60"/>
      <c r="W16" s="60">
        <v>19659941</v>
      </c>
      <c r="X16" s="60">
        <v>31806402</v>
      </c>
      <c r="Y16" s="60">
        <v>-12146461</v>
      </c>
      <c r="Z16" s="140">
        <v>-38.19</v>
      </c>
      <c r="AA16" s="62">
        <v>63612803</v>
      </c>
    </row>
    <row r="17" spans="1:27" ht="13.5">
      <c r="A17" s="138" t="s">
        <v>86</v>
      </c>
      <c r="B17" s="136"/>
      <c r="C17" s="155">
        <v>2482100747</v>
      </c>
      <c r="D17" s="155"/>
      <c r="E17" s="156">
        <v>1410617967</v>
      </c>
      <c r="F17" s="60">
        <v>1425410915</v>
      </c>
      <c r="G17" s="60">
        <v>15254087</v>
      </c>
      <c r="H17" s="60">
        <v>73898020</v>
      </c>
      <c r="I17" s="60">
        <v>84401267</v>
      </c>
      <c r="J17" s="60">
        <v>173553374</v>
      </c>
      <c r="K17" s="60">
        <v>56102789</v>
      </c>
      <c r="L17" s="60">
        <v>82834365</v>
      </c>
      <c r="M17" s="60">
        <v>237330468</v>
      </c>
      <c r="N17" s="60">
        <v>376267622</v>
      </c>
      <c r="O17" s="60"/>
      <c r="P17" s="60"/>
      <c r="Q17" s="60"/>
      <c r="R17" s="60"/>
      <c r="S17" s="60"/>
      <c r="T17" s="60"/>
      <c r="U17" s="60"/>
      <c r="V17" s="60"/>
      <c r="W17" s="60">
        <v>549820996</v>
      </c>
      <c r="X17" s="60">
        <v>712705458</v>
      </c>
      <c r="Y17" s="60">
        <v>-162884462</v>
      </c>
      <c r="Z17" s="140">
        <v>-22.85</v>
      </c>
      <c r="AA17" s="62">
        <v>1425410915</v>
      </c>
    </row>
    <row r="18" spans="1:27" ht="13.5">
      <c r="A18" s="138" t="s">
        <v>87</v>
      </c>
      <c r="B18" s="136"/>
      <c r="C18" s="155">
        <v>14863858</v>
      </c>
      <c r="D18" s="155"/>
      <c r="E18" s="156">
        <v>22384000</v>
      </c>
      <c r="F18" s="60">
        <v>23102490</v>
      </c>
      <c r="G18" s="60"/>
      <c r="H18" s="60">
        <v>3787</v>
      </c>
      <c r="I18" s="60">
        <v>286719</v>
      </c>
      <c r="J18" s="60">
        <v>290506</v>
      </c>
      <c r="K18" s="60">
        <v>115484</v>
      </c>
      <c r="L18" s="60">
        <v>386225</v>
      </c>
      <c r="M18" s="60">
        <v>314748</v>
      </c>
      <c r="N18" s="60">
        <v>816457</v>
      </c>
      <c r="O18" s="60"/>
      <c r="P18" s="60"/>
      <c r="Q18" s="60"/>
      <c r="R18" s="60"/>
      <c r="S18" s="60"/>
      <c r="T18" s="60"/>
      <c r="U18" s="60"/>
      <c r="V18" s="60"/>
      <c r="W18" s="60">
        <v>1106963</v>
      </c>
      <c r="X18" s="60">
        <v>11551245</v>
      </c>
      <c r="Y18" s="60">
        <v>-10444282</v>
      </c>
      <c r="Z18" s="140">
        <v>-90.42</v>
      </c>
      <c r="AA18" s="62">
        <v>23102490</v>
      </c>
    </row>
    <row r="19" spans="1:27" ht="13.5">
      <c r="A19" s="135" t="s">
        <v>88</v>
      </c>
      <c r="B19" s="142"/>
      <c r="C19" s="153">
        <f aca="true" t="shared" si="3" ref="C19:Y19">SUM(C20:C23)</f>
        <v>2010573008</v>
      </c>
      <c r="D19" s="153">
        <f>SUM(D20:D23)</f>
        <v>0</v>
      </c>
      <c r="E19" s="154">
        <f t="shared" si="3"/>
        <v>2630274847</v>
      </c>
      <c r="F19" s="100">
        <f t="shared" si="3"/>
        <v>2682692424</v>
      </c>
      <c r="G19" s="100">
        <f t="shared" si="3"/>
        <v>16842992</v>
      </c>
      <c r="H19" s="100">
        <f t="shared" si="3"/>
        <v>74916921</v>
      </c>
      <c r="I19" s="100">
        <f t="shared" si="3"/>
        <v>84442010</v>
      </c>
      <c r="J19" s="100">
        <f t="shared" si="3"/>
        <v>176201923</v>
      </c>
      <c r="K19" s="100">
        <f t="shared" si="3"/>
        <v>104236242</v>
      </c>
      <c r="L19" s="100">
        <f t="shared" si="3"/>
        <v>144254508</v>
      </c>
      <c r="M19" s="100">
        <f t="shared" si="3"/>
        <v>163728339</v>
      </c>
      <c r="N19" s="100">
        <f t="shared" si="3"/>
        <v>412219089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588421012</v>
      </c>
      <c r="X19" s="100">
        <f t="shared" si="3"/>
        <v>1341346212</v>
      </c>
      <c r="Y19" s="100">
        <f t="shared" si="3"/>
        <v>-752925200</v>
      </c>
      <c r="Z19" s="137">
        <f>+IF(X19&lt;&gt;0,+(Y19/X19)*100,0)</f>
        <v>-56.13205548755074</v>
      </c>
      <c r="AA19" s="102">
        <f>SUM(AA20:AA23)</f>
        <v>2682692424</v>
      </c>
    </row>
    <row r="20" spans="1:27" ht="13.5">
      <c r="A20" s="138" t="s">
        <v>89</v>
      </c>
      <c r="B20" s="136"/>
      <c r="C20" s="155">
        <v>1194512328</v>
      </c>
      <c r="D20" s="155"/>
      <c r="E20" s="156">
        <v>1404106998</v>
      </c>
      <c r="F20" s="60">
        <v>1426870336</v>
      </c>
      <c r="G20" s="60">
        <v>13532201</v>
      </c>
      <c r="H20" s="60">
        <v>46390536</v>
      </c>
      <c r="I20" s="60">
        <v>52337537</v>
      </c>
      <c r="J20" s="60">
        <v>112260274</v>
      </c>
      <c r="K20" s="60">
        <v>61493438</v>
      </c>
      <c r="L20" s="60">
        <v>81526974</v>
      </c>
      <c r="M20" s="60">
        <v>82520654</v>
      </c>
      <c r="N20" s="60">
        <v>225541066</v>
      </c>
      <c r="O20" s="60"/>
      <c r="P20" s="60"/>
      <c r="Q20" s="60"/>
      <c r="R20" s="60"/>
      <c r="S20" s="60"/>
      <c r="T20" s="60"/>
      <c r="U20" s="60"/>
      <c r="V20" s="60"/>
      <c r="W20" s="60">
        <v>337801340</v>
      </c>
      <c r="X20" s="60">
        <v>713435168</v>
      </c>
      <c r="Y20" s="60">
        <v>-375633828</v>
      </c>
      <c r="Z20" s="140">
        <v>-52.65</v>
      </c>
      <c r="AA20" s="62">
        <v>1426870336</v>
      </c>
    </row>
    <row r="21" spans="1:27" ht="13.5">
      <c r="A21" s="138" t="s">
        <v>90</v>
      </c>
      <c r="B21" s="136"/>
      <c r="C21" s="155">
        <v>303326142</v>
      </c>
      <c r="D21" s="155"/>
      <c r="E21" s="156">
        <v>478664937</v>
      </c>
      <c r="F21" s="60">
        <v>515380844</v>
      </c>
      <c r="G21" s="60">
        <v>2089536</v>
      </c>
      <c r="H21" s="60">
        <v>14180086</v>
      </c>
      <c r="I21" s="60">
        <v>17001479</v>
      </c>
      <c r="J21" s="60">
        <v>33271101</v>
      </c>
      <c r="K21" s="60">
        <v>18700008</v>
      </c>
      <c r="L21" s="60">
        <v>40940375</v>
      </c>
      <c r="M21" s="60">
        <v>37101897</v>
      </c>
      <c r="N21" s="60">
        <v>96742280</v>
      </c>
      <c r="O21" s="60"/>
      <c r="P21" s="60"/>
      <c r="Q21" s="60"/>
      <c r="R21" s="60"/>
      <c r="S21" s="60"/>
      <c r="T21" s="60"/>
      <c r="U21" s="60"/>
      <c r="V21" s="60"/>
      <c r="W21" s="60">
        <v>130013381</v>
      </c>
      <c r="X21" s="60">
        <v>257690422</v>
      </c>
      <c r="Y21" s="60">
        <v>-127677041</v>
      </c>
      <c r="Z21" s="140">
        <v>-49.55</v>
      </c>
      <c r="AA21" s="62">
        <v>515380844</v>
      </c>
    </row>
    <row r="22" spans="1:27" ht="13.5">
      <c r="A22" s="138" t="s">
        <v>91</v>
      </c>
      <c r="B22" s="136"/>
      <c r="C22" s="157">
        <v>304561001</v>
      </c>
      <c r="D22" s="157"/>
      <c r="E22" s="158">
        <v>482565193</v>
      </c>
      <c r="F22" s="159">
        <v>472585312</v>
      </c>
      <c r="G22" s="159">
        <v>1106719</v>
      </c>
      <c r="H22" s="159">
        <v>7602494</v>
      </c>
      <c r="I22" s="159">
        <v>7407827</v>
      </c>
      <c r="J22" s="159">
        <v>16117040</v>
      </c>
      <c r="K22" s="159">
        <v>20128378</v>
      </c>
      <c r="L22" s="159">
        <v>19734432</v>
      </c>
      <c r="M22" s="159">
        <v>30785182</v>
      </c>
      <c r="N22" s="159">
        <v>70647992</v>
      </c>
      <c r="O22" s="159"/>
      <c r="P22" s="159"/>
      <c r="Q22" s="159"/>
      <c r="R22" s="159"/>
      <c r="S22" s="159"/>
      <c r="T22" s="159"/>
      <c r="U22" s="159"/>
      <c r="V22" s="159"/>
      <c r="W22" s="159">
        <v>86765032</v>
      </c>
      <c r="X22" s="159">
        <v>236292656</v>
      </c>
      <c r="Y22" s="159">
        <v>-149527624</v>
      </c>
      <c r="Z22" s="141">
        <v>-63.28</v>
      </c>
      <c r="AA22" s="225">
        <v>472585312</v>
      </c>
    </row>
    <row r="23" spans="1:27" ht="13.5">
      <c r="A23" s="138" t="s">
        <v>92</v>
      </c>
      <c r="B23" s="136"/>
      <c r="C23" s="155">
        <v>208173537</v>
      </c>
      <c r="D23" s="155"/>
      <c r="E23" s="156">
        <v>264937719</v>
      </c>
      <c r="F23" s="60">
        <v>267855932</v>
      </c>
      <c r="G23" s="60">
        <v>114536</v>
      </c>
      <c r="H23" s="60">
        <v>6743805</v>
      </c>
      <c r="I23" s="60">
        <v>7695167</v>
      </c>
      <c r="J23" s="60">
        <v>14553508</v>
      </c>
      <c r="K23" s="60">
        <v>3914418</v>
      </c>
      <c r="L23" s="60">
        <v>2052727</v>
      </c>
      <c r="M23" s="60">
        <v>13320606</v>
      </c>
      <c r="N23" s="60">
        <v>19287751</v>
      </c>
      <c r="O23" s="60"/>
      <c r="P23" s="60"/>
      <c r="Q23" s="60"/>
      <c r="R23" s="60"/>
      <c r="S23" s="60"/>
      <c r="T23" s="60"/>
      <c r="U23" s="60"/>
      <c r="V23" s="60"/>
      <c r="W23" s="60">
        <v>33841259</v>
      </c>
      <c r="X23" s="60">
        <v>133927966</v>
      </c>
      <c r="Y23" s="60">
        <v>-100086707</v>
      </c>
      <c r="Z23" s="140">
        <v>-74.73</v>
      </c>
      <c r="AA23" s="62">
        <v>267855932</v>
      </c>
    </row>
    <row r="24" spans="1:27" ht="13.5">
      <c r="A24" s="135" t="s">
        <v>93</v>
      </c>
      <c r="B24" s="142"/>
      <c r="C24" s="153">
        <v>2860339</v>
      </c>
      <c r="D24" s="153"/>
      <c r="E24" s="154">
        <v>2849447</v>
      </c>
      <c r="F24" s="100">
        <v>3243185</v>
      </c>
      <c r="G24" s="100">
        <v>-52171</v>
      </c>
      <c r="H24" s="100">
        <v>177591</v>
      </c>
      <c r="I24" s="100">
        <v>118141</v>
      </c>
      <c r="J24" s="100">
        <v>243561</v>
      </c>
      <c r="K24" s="100">
        <v>1499</v>
      </c>
      <c r="L24" s="100">
        <v>113732</v>
      </c>
      <c r="M24" s="100">
        <v>35759</v>
      </c>
      <c r="N24" s="100">
        <v>150990</v>
      </c>
      <c r="O24" s="100"/>
      <c r="P24" s="100"/>
      <c r="Q24" s="100"/>
      <c r="R24" s="100"/>
      <c r="S24" s="100"/>
      <c r="T24" s="100"/>
      <c r="U24" s="100"/>
      <c r="V24" s="100"/>
      <c r="W24" s="100">
        <v>394551</v>
      </c>
      <c r="X24" s="100">
        <v>1621593</v>
      </c>
      <c r="Y24" s="100">
        <v>-1227042</v>
      </c>
      <c r="Z24" s="137">
        <v>-75.67</v>
      </c>
      <c r="AA24" s="102">
        <v>3243185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5868809746</v>
      </c>
      <c r="D25" s="217">
        <f>+D5+D9+D15+D19+D24</f>
        <v>0</v>
      </c>
      <c r="E25" s="230">
        <f t="shared" si="4"/>
        <v>5450592474</v>
      </c>
      <c r="F25" s="219">
        <f t="shared" si="4"/>
        <v>5612765466</v>
      </c>
      <c r="G25" s="219">
        <f t="shared" si="4"/>
        <v>52400748</v>
      </c>
      <c r="H25" s="219">
        <f t="shared" si="4"/>
        <v>198025005</v>
      </c>
      <c r="I25" s="219">
        <f t="shared" si="4"/>
        <v>255734636</v>
      </c>
      <c r="J25" s="219">
        <f t="shared" si="4"/>
        <v>506160389</v>
      </c>
      <c r="K25" s="219">
        <f t="shared" si="4"/>
        <v>284834656</v>
      </c>
      <c r="L25" s="219">
        <f t="shared" si="4"/>
        <v>341978449</v>
      </c>
      <c r="M25" s="219">
        <f t="shared" si="4"/>
        <v>490309070</v>
      </c>
      <c r="N25" s="219">
        <f t="shared" si="4"/>
        <v>1117122175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1623282564</v>
      </c>
      <c r="X25" s="219">
        <f t="shared" si="4"/>
        <v>2806382736</v>
      </c>
      <c r="Y25" s="219">
        <f t="shared" si="4"/>
        <v>-1183100172</v>
      </c>
      <c r="Z25" s="231">
        <f>+IF(X25&lt;&gt;0,+(Y25/X25)*100,0)</f>
        <v>-42.15747755369601</v>
      </c>
      <c r="AA25" s="232">
        <f>+AA5+AA9+AA15+AA19+AA24</f>
        <v>5612765466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3056017959</v>
      </c>
      <c r="D28" s="155"/>
      <c r="E28" s="156">
        <v>2191296599</v>
      </c>
      <c r="F28" s="60">
        <v>2252887716</v>
      </c>
      <c r="G28" s="60">
        <v>32873227</v>
      </c>
      <c r="H28" s="60">
        <v>84786777</v>
      </c>
      <c r="I28" s="60">
        <v>125959836</v>
      </c>
      <c r="J28" s="60">
        <v>243619840</v>
      </c>
      <c r="K28" s="60">
        <v>91643638</v>
      </c>
      <c r="L28" s="60">
        <v>126137189</v>
      </c>
      <c r="M28" s="60">
        <v>281819718</v>
      </c>
      <c r="N28" s="60">
        <v>499600545</v>
      </c>
      <c r="O28" s="60"/>
      <c r="P28" s="60"/>
      <c r="Q28" s="60"/>
      <c r="R28" s="60"/>
      <c r="S28" s="60"/>
      <c r="T28" s="60"/>
      <c r="U28" s="60"/>
      <c r="V28" s="60"/>
      <c r="W28" s="60">
        <v>743220385</v>
      </c>
      <c r="X28" s="60">
        <v>1126443858</v>
      </c>
      <c r="Y28" s="60">
        <v>-383223473</v>
      </c>
      <c r="Z28" s="140">
        <v>-34.02</v>
      </c>
      <c r="AA28" s="155">
        <v>2252887716</v>
      </c>
    </row>
    <row r="29" spans="1:27" ht="13.5">
      <c r="A29" s="234" t="s">
        <v>134</v>
      </c>
      <c r="B29" s="136"/>
      <c r="C29" s="155">
        <v>354953782</v>
      </c>
      <c r="D29" s="155"/>
      <c r="E29" s="156">
        <v>343761362</v>
      </c>
      <c r="F29" s="60">
        <v>314835180</v>
      </c>
      <c r="G29" s="60">
        <v>11769807</v>
      </c>
      <c r="H29" s="60">
        <v>27017634</v>
      </c>
      <c r="I29" s="60">
        <v>16687479</v>
      </c>
      <c r="J29" s="60">
        <v>55474920</v>
      </c>
      <c r="K29" s="60">
        <v>42408823</v>
      </c>
      <c r="L29" s="60">
        <v>27033431</v>
      </c>
      <c r="M29" s="60">
        <v>18414327</v>
      </c>
      <c r="N29" s="60">
        <v>87856581</v>
      </c>
      <c r="O29" s="60"/>
      <c r="P29" s="60"/>
      <c r="Q29" s="60"/>
      <c r="R29" s="60"/>
      <c r="S29" s="60"/>
      <c r="T29" s="60"/>
      <c r="U29" s="60"/>
      <c r="V29" s="60"/>
      <c r="W29" s="60">
        <v>143331501</v>
      </c>
      <c r="X29" s="60">
        <v>157417590</v>
      </c>
      <c r="Y29" s="60">
        <v>-14086089</v>
      </c>
      <c r="Z29" s="140">
        <v>-8.95</v>
      </c>
      <c r="AA29" s="62">
        <v>314835180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3673257</v>
      </c>
      <c r="D31" s="155"/>
      <c r="E31" s="156">
        <v>2100000</v>
      </c>
      <c r="F31" s="60">
        <v>2100000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1050000</v>
      </c>
      <c r="Y31" s="60">
        <v>-1050000</v>
      </c>
      <c r="Z31" s="140">
        <v>-100</v>
      </c>
      <c r="AA31" s="62">
        <v>2100000</v>
      </c>
    </row>
    <row r="32" spans="1:27" ht="13.5">
      <c r="A32" s="236" t="s">
        <v>46</v>
      </c>
      <c r="B32" s="136"/>
      <c r="C32" s="210">
        <f aca="true" t="shared" si="5" ref="C32:Y32">SUM(C28:C31)</f>
        <v>3414644998</v>
      </c>
      <c r="D32" s="210">
        <f>SUM(D28:D31)</f>
        <v>0</v>
      </c>
      <c r="E32" s="211">
        <f t="shared" si="5"/>
        <v>2537157961</v>
      </c>
      <c r="F32" s="77">
        <f t="shared" si="5"/>
        <v>2569822896</v>
      </c>
      <c r="G32" s="77">
        <f t="shared" si="5"/>
        <v>44643034</v>
      </c>
      <c r="H32" s="77">
        <f t="shared" si="5"/>
        <v>111804411</v>
      </c>
      <c r="I32" s="77">
        <f t="shared" si="5"/>
        <v>142647315</v>
      </c>
      <c r="J32" s="77">
        <f t="shared" si="5"/>
        <v>299094760</v>
      </c>
      <c r="K32" s="77">
        <f t="shared" si="5"/>
        <v>134052461</v>
      </c>
      <c r="L32" s="77">
        <f t="shared" si="5"/>
        <v>153170620</v>
      </c>
      <c r="M32" s="77">
        <f t="shared" si="5"/>
        <v>300234045</v>
      </c>
      <c r="N32" s="77">
        <f t="shared" si="5"/>
        <v>587457126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886551886</v>
      </c>
      <c r="X32" s="77">
        <f t="shared" si="5"/>
        <v>1284911448</v>
      </c>
      <c r="Y32" s="77">
        <f t="shared" si="5"/>
        <v>-398359562</v>
      </c>
      <c r="Z32" s="212">
        <f>+IF(X32&lt;&gt;0,+(Y32/X32)*100,0)</f>
        <v>-31.002880596951453</v>
      </c>
      <c r="AA32" s="79">
        <f>SUM(AA28:AA31)</f>
        <v>2569822896</v>
      </c>
    </row>
    <row r="33" spans="1:27" ht="13.5">
      <c r="A33" s="237" t="s">
        <v>51</v>
      </c>
      <c r="B33" s="136" t="s">
        <v>137</v>
      </c>
      <c r="C33" s="155">
        <v>35075750</v>
      </c>
      <c r="D33" s="155"/>
      <c r="E33" s="156">
        <v>46150000</v>
      </c>
      <c r="F33" s="60">
        <v>47719657</v>
      </c>
      <c r="G33" s="60">
        <v>1586814</v>
      </c>
      <c r="H33" s="60">
        <v>3411847</v>
      </c>
      <c r="I33" s="60">
        <v>3579899</v>
      </c>
      <c r="J33" s="60">
        <v>8578560</v>
      </c>
      <c r="K33" s="60">
        <v>5595825</v>
      </c>
      <c r="L33" s="60">
        <v>7161253</v>
      </c>
      <c r="M33" s="60">
        <v>2363162</v>
      </c>
      <c r="N33" s="60">
        <v>15120240</v>
      </c>
      <c r="O33" s="60"/>
      <c r="P33" s="60"/>
      <c r="Q33" s="60"/>
      <c r="R33" s="60"/>
      <c r="S33" s="60"/>
      <c r="T33" s="60"/>
      <c r="U33" s="60"/>
      <c r="V33" s="60"/>
      <c r="W33" s="60">
        <v>23698800</v>
      </c>
      <c r="X33" s="60">
        <v>23859829</v>
      </c>
      <c r="Y33" s="60">
        <v>-161029</v>
      </c>
      <c r="Z33" s="140">
        <v>-0.67</v>
      </c>
      <c r="AA33" s="62">
        <v>47719657</v>
      </c>
    </row>
    <row r="34" spans="1:27" ht="13.5">
      <c r="A34" s="237" t="s">
        <v>52</v>
      </c>
      <c r="B34" s="136" t="s">
        <v>138</v>
      </c>
      <c r="C34" s="155">
        <v>1753424711</v>
      </c>
      <c r="D34" s="155"/>
      <c r="E34" s="156">
        <v>2149496759</v>
      </c>
      <c r="F34" s="60">
        <v>2228668674</v>
      </c>
      <c r="G34" s="60">
        <v>292322</v>
      </c>
      <c r="H34" s="60">
        <v>66704279</v>
      </c>
      <c r="I34" s="60">
        <v>87943342</v>
      </c>
      <c r="J34" s="60">
        <v>154939943</v>
      </c>
      <c r="K34" s="60">
        <v>116100815</v>
      </c>
      <c r="L34" s="60">
        <v>138389370</v>
      </c>
      <c r="M34" s="60">
        <v>144203784</v>
      </c>
      <c r="N34" s="60">
        <v>398693969</v>
      </c>
      <c r="O34" s="60"/>
      <c r="P34" s="60"/>
      <c r="Q34" s="60"/>
      <c r="R34" s="60"/>
      <c r="S34" s="60"/>
      <c r="T34" s="60"/>
      <c r="U34" s="60"/>
      <c r="V34" s="60"/>
      <c r="W34" s="60">
        <v>553633912</v>
      </c>
      <c r="X34" s="60">
        <v>1114334337</v>
      </c>
      <c r="Y34" s="60">
        <v>-560700425</v>
      </c>
      <c r="Z34" s="140">
        <v>-50.32</v>
      </c>
      <c r="AA34" s="62">
        <v>2228668674</v>
      </c>
    </row>
    <row r="35" spans="1:27" ht="13.5">
      <c r="A35" s="237" t="s">
        <v>53</v>
      </c>
      <c r="B35" s="136"/>
      <c r="C35" s="155">
        <v>665664284</v>
      </c>
      <c r="D35" s="155"/>
      <c r="E35" s="156">
        <v>717787755</v>
      </c>
      <c r="F35" s="60">
        <v>766554239</v>
      </c>
      <c r="G35" s="60">
        <v>5878577</v>
      </c>
      <c r="H35" s="60">
        <v>16104468</v>
      </c>
      <c r="I35" s="60">
        <v>21564085</v>
      </c>
      <c r="J35" s="60">
        <v>43547130</v>
      </c>
      <c r="K35" s="60">
        <v>29085559</v>
      </c>
      <c r="L35" s="60">
        <v>43257211</v>
      </c>
      <c r="M35" s="60">
        <v>43508076</v>
      </c>
      <c r="N35" s="60">
        <v>115850846</v>
      </c>
      <c r="O35" s="60"/>
      <c r="P35" s="60"/>
      <c r="Q35" s="60"/>
      <c r="R35" s="60"/>
      <c r="S35" s="60"/>
      <c r="T35" s="60"/>
      <c r="U35" s="60"/>
      <c r="V35" s="60"/>
      <c r="W35" s="60">
        <v>159397976</v>
      </c>
      <c r="X35" s="60">
        <v>383277120</v>
      </c>
      <c r="Y35" s="60">
        <v>-223879144</v>
      </c>
      <c r="Z35" s="140">
        <v>-58.41</v>
      </c>
      <c r="AA35" s="62">
        <v>766554239</v>
      </c>
    </row>
    <row r="36" spans="1:27" ht="13.5">
      <c r="A36" s="238" t="s">
        <v>139</v>
      </c>
      <c r="B36" s="149"/>
      <c r="C36" s="222">
        <f aca="true" t="shared" si="6" ref="C36:Y36">SUM(C32:C35)</f>
        <v>5868809743</v>
      </c>
      <c r="D36" s="222">
        <f>SUM(D32:D35)</f>
        <v>0</v>
      </c>
      <c r="E36" s="218">
        <f t="shared" si="6"/>
        <v>5450592475</v>
      </c>
      <c r="F36" s="220">
        <f t="shared" si="6"/>
        <v>5612765466</v>
      </c>
      <c r="G36" s="220">
        <f t="shared" si="6"/>
        <v>52400747</v>
      </c>
      <c r="H36" s="220">
        <f t="shared" si="6"/>
        <v>198025005</v>
      </c>
      <c r="I36" s="220">
        <f t="shared" si="6"/>
        <v>255734641</v>
      </c>
      <c r="J36" s="220">
        <f t="shared" si="6"/>
        <v>506160393</v>
      </c>
      <c r="K36" s="220">
        <f t="shared" si="6"/>
        <v>284834660</v>
      </c>
      <c r="L36" s="220">
        <f t="shared" si="6"/>
        <v>341978454</v>
      </c>
      <c r="M36" s="220">
        <f t="shared" si="6"/>
        <v>490309067</v>
      </c>
      <c r="N36" s="220">
        <f t="shared" si="6"/>
        <v>1117122181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1623282574</v>
      </c>
      <c r="X36" s="220">
        <f t="shared" si="6"/>
        <v>2806382734</v>
      </c>
      <c r="Y36" s="220">
        <f t="shared" si="6"/>
        <v>-1183100160</v>
      </c>
      <c r="Z36" s="221">
        <f>+IF(X36&lt;&gt;0,+(Y36/X36)*100,0)</f>
        <v>-42.15747715614331</v>
      </c>
      <c r="AA36" s="239">
        <f>SUM(AA32:AA35)</f>
        <v>5612765466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4730196</v>
      </c>
      <c r="D6" s="155"/>
      <c r="E6" s="59">
        <v>5965532</v>
      </c>
      <c r="F6" s="60">
        <v>6192000000</v>
      </c>
      <c r="G6" s="60">
        <v>299537758</v>
      </c>
      <c r="H6" s="60">
        <v>105587478</v>
      </c>
      <c r="I6" s="60">
        <v>113936661</v>
      </c>
      <c r="J6" s="60">
        <v>113936661</v>
      </c>
      <c r="K6" s="60">
        <v>61851297</v>
      </c>
      <c r="L6" s="60">
        <v>165500307</v>
      </c>
      <c r="M6" s="60">
        <v>79940155</v>
      </c>
      <c r="N6" s="60">
        <v>79940155</v>
      </c>
      <c r="O6" s="60"/>
      <c r="P6" s="60"/>
      <c r="Q6" s="60"/>
      <c r="R6" s="60"/>
      <c r="S6" s="60"/>
      <c r="T6" s="60"/>
      <c r="U6" s="60"/>
      <c r="V6" s="60"/>
      <c r="W6" s="60">
        <v>79940155</v>
      </c>
      <c r="X6" s="60">
        <v>3096000000</v>
      </c>
      <c r="Y6" s="60">
        <v>-3016059845</v>
      </c>
      <c r="Z6" s="140">
        <v>-97.42</v>
      </c>
      <c r="AA6" s="62">
        <v>6192000000</v>
      </c>
    </row>
    <row r="7" spans="1:27" ht="13.5">
      <c r="A7" s="249" t="s">
        <v>144</v>
      </c>
      <c r="B7" s="182"/>
      <c r="C7" s="155">
        <v>3430794</v>
      </c>
      <c r="D7" s="155"/>
      <c r="E7" s="59"/>
      <c r="F7" s="60">
        <v>6800000</v>
      </c>
      <c r="G7" s="60">
        <v>6268506202</v>
      </c>
      <c r="H7" s="60">
        <v>6493380406</v>
      </c>
      <c r="I7" s="60">
        <v>7483635421</v>
      </c>
      <c r="J7" s="60">
        <v>7483635421</v>
      </c>
      <c r="K7" s="60">
        <v>7561349193</v>
      </c>
      <c r="L7" s="60">
        <v>8233337731</v>
      </c>
      <c r="M7" s="60">
        <v>8055313262</v>
      </c>
      <c r="N7" s="60">
        <v>8055313262</v>
      </c>
      <c r="O7" s="60"/>
      <c r="P7" s="60"/>
      <c r="Q7" s="60"/>
      <c r="R7" s="60"/>
      <c r="S7" s="60"/>
      <c r="T7" s="60"/>
      <c r="U7" s="60"/>
      <c r="V7" s="60"/>
      <c r="W7" s="60">
        <v>8055313262</v>
      </c>
      <c r="X7" s="60">
        <v>3400000</v>
      </c>
      <c r="Y7" s="60">
        <v>8051913262</v>
      </c>
      <c r="Z7" s="140">
        <v>236820.98</v>
      </c>
      <c r="AA7" s="62">
        <v>6800000</v>
      </c>
    </row>
    <row r="8" spans="1:27" ht="13.5">
      <c r="A8" s="249" t="s">
        <v>145</v>
      </c>
      <c r="B8" s="182"/>
      <c r="C8" s="155">
        <v>4172233</v>
      </c>
      <c r="D8" s="155"/>
      <c r="E8" s="59">
        <v>4217354</v>
      </c>
      <c r="F8" s="60">
        <v>4454963696</v>
      </c>
      <c r="G8" s="60">
        <v>3191280468</v>
      </c>
      <c r="H8" s="60">
        <v>3382894534</v>
      </c>
      <c r="I8" s="60">
        <v>3268996039</v>
      </c>
      <c r="J8" s="60">
        <v>3268996039</v>
      </c>
      <c r="K8" s="60">
        <v>2991921426</v>
      </c>
      <c r="L8" s="60">
        <v>2574186797</v>
      </c>
      <c r="M8" s="60">
        <v>3140607190</v>
      </c>
      <c r="N8" s="60">
        <v>3140607190</v>
      </c>
      <c r="O8" s="60"/>
      <c r="P8" s="60"/>
      <c r="Q8" s="60"/>
      <c r="R8" s="60"/>
      <c r="S8" s="60"/>
      <c r="T8" s="60"/>
      <c r="U8" s="60"/>
      <c r="V8" s="60"/>
      <c r="W8" s="60">
        <v>3140607190</v>
      </c>
      <c r="X8" s="60">
        <v>2227481848</v>
      </c>
      <c r="Y8" s="60">
        <v>913125342</v>
      </c>
      <c r="Z8" s="140">
        <v>40.99</v>
      </c>
      <c r="AA8" s="62">
        <v>4454963696</v>
      </c>
    </row>
    <row r="9" spans="1:27" ht="13.5">
      <c r="A9" s="249" t="s">
        <v>146</v>
      </c>
      <c r="B9" s="182"/>
      <c r="C9" s="155">
        <v>290496</v>
      </c>
      <c r="D9" s="155"/>
      <c r="E9" s="59">
        <v>370198</v>
      </c>
      <c r="F9" s="60">
        <v>407218119</v>
      </c>
      <c r="G9" s="60">
        <v>-205315818</v>
      </c>
      <c r="H9" s="60">
        <v>276521291</v>
      </c>
      <c r="I9" s="60">
        <v>216276762</v>
      </c>
      <c r="J9" s="60">
        <v>216276762</v>
      </c>
      <c r="K9" s="60">
        <v>214787504</v>
      </c>
      <c r="L9" s="60">
        <v>163204668</v>
      </c>
      <c r="M9" s="60">
        <v>192328425</v>
      </c>
      <c r="N9" s="60">
        <v>192328425</v>
      </c>
      <c r="O9" s="60"/>
      <c r="P9" s="60"/>
      <c r="Q9" s="60"/>
      <c r="R9" s="60"/>
      <c r="S9" s="60"/>
      <c r="T9" s="60"/>
      <c r="U9" s="60"/>
      <c r="V9" s="60"/>
      <c r="W9" s="60">
        <v>192328425</v>
      </c>
      <c r="X9" s="60">
        <v>203609060</v>
      </c>
      <c r="Y9" s="60">
        <v>-11280635</v>
      </c>
      <c r="Z9" s="140">
        <v>-5.54</v>
      </c>
      <c r="AA9" s="62">
        <v>407218119</v>
      </c>
    </row>
    <row r="10" spans="1:27" ht="13.5">
      <c r="A10" s="249" t="s">
        <v>147</v>
      </c>
      <c r="B10" s="182"/>
      <c r="C10" s="155">
        <v>20546</v>
      </c>
      <c r="D10" s="155"/>
      <c r="E10" s="59">
        <v>17832</v>
      </c>
      <c r="F10" s="60">
        <v>16940014</v>
      </c>
      <c r="G10" s="159">
        <v>20545733</v>
      </c>
      <c r="H10" s="159">
        <v>20545732</v>
      </c>
      <c r="I10" s="159">
        <v>20545732</v>
      </c>
      <c r="J10" s="60">
        <v>20545732</v>
      </c>
      <c r="K10" s="159">
        <v>20545732</v>
      </c>
      <c r="L10" s="159">
        <v>20545733</v>
      </c>
      <c r="M10" s="60">
        <v>20545733</v>
      </c>
      <c r="N10" s="159">
        <v>20545733</v>
      </c>
      <c r="O10" s="159"/>
      <c r="P10" s="159"/>
      <c r="Q10" s="60"/>
      <c r="R10" s="159"/>
      <c r="S10" s="159"/>
      <c r="T10" s="60"/>
      <c r="U10" s="159"/>
      <c r="V10" s="159"/>
      <c r="W10" s="159">
        <v>20545733</v>
      </c>
      <c r="X10" s="60">
        <v>8470007</v>
      </c>
      <c r="Y10" s="159">
        <v>12075726</v>
      </c>
      <c r="Z10" s="141">
        <v>142.57</v>
      </c>
      <c r="AA10" s="225">
        <v>16940014</v>
      </c>
    </row>
    <row r="11" spans="1:27" ht="13.5">
      <c r="A11" s="249" t="s">
        <v>148</v>
      </c>
      <c r="B11" s="182"/>
      <c r="C11" s="155">
        <v>256550</v>
      </c>
      <c r="D11" s="155"/>
      <c r="E11" s="59">
        <v>278941</v>
      </c>
      <c r="F11" s="60">
        <v>292888386</v>
      </c>
      <c r="G11" s="60">
        <v>272741481</v>
      </c>
      <c r="H11" s="60">
        <v>261264692</v>
      </c>
      <c r="I11" s="60">
        <v>250449308</v>
      </c>
      <c r="J11" s="60">
        <v>250449308</v>
      </c>
      <c r="K11" s="60">
        <v>238134458</v>
      </c>
      <c r="L11" s="60">
        <v>241817287</v>
      </c>
      <c r="M11" s="60">
        <v>266772777</v>
      </c>
      <c r="N11" s="60">
        <v>266772777</v>
      </c>
      <c r="O11" s="60"/>
      <c r="P11" s="60"/>
      <c r="Q11" s="60"/>
      <c r="R11" s="60"/>
      <c r="S11" s="60"/>
      <c r="T11" s="60"/>
      <c r="U11" s="60"/>
      <c r="V11" s="60"/>
      <c r="W11" s="60">
        <v>266772777</v>
      </c>
      <c r="X11" s="60">
        <v>146444193</v>
      </c>
      <c r="Y11" s="60">
        <v>120328584</v>
      </c>
      <c r="Z11" s="140">
        <v>82.17</v>
      </c>
      <c r="AA11" s="62">
        <v>292888386</v>
      </c>
    </row>
    <row r="12" spans="1:27" ht="13.5">
      <c r="A12" s="250" t="s">
        <v>56</v>
      </c>
      <c r="B12" s="251"/>
      <c r="C12" s="168">
        <f aca="true" t="shared" si="0" ref="C12:Y12">SUM(C6:C11)</f>
        <v>12900815</v>
      </c>
      <c r="D12" s="168">
        <f>SUM(D6:D11)</f>
        <v>0</v>
      </c>
      <c r="E12" s="72">
        <f t="shared" si="0"/>
        <v>10849857</v>
      </c>
      <c r="F12" s="73">
        <f t="shared" si="0"/>
        <v>11370810215</v>
      </c>
      <c r="G12" s="73">
        <f t="shared" si="0"/>
        <v>9847295824</v>
      </c>
      <c r="H12" s="73">
        <f t="shared" si="0"/>
        <v>10540194133</v>
      </c>
      <c r="I12" s="73">
        <f t="shared" si="0"/>
        <v>11353839923</v>
      </c>
      <c r="J12" s="73">
        <f t="shared" si="0"/>
        <v>11353839923</v>
      </c>
      <c r="K12" s="73">
        <f t="shared" si="0"/>
        <v>11088589610</v>
      </c>
      <c r="L12" s="73">
        <f t="shared" si="0"/>
        <v>11398592523</v>
      </c>
      <c r="M12" s="73">
        <f t="shared" si="0"/>
        <v>11755507542</v>
      </c>
      <c r="N12" s="73">
        <f t="shared" si="0"/>
        <v>11755507542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11755507542</v>
      </c>
      <c r="X12" s="73">
        <f t="shared" si="0"/>
        <v>5685405108</v>
      </c>
      <c r="Y12" s="73">
        <f t="shared" si="0"/>
        <v>6070102434</v>
      </c>
      <c r="Z12" s="170">
        <f>+IF(X12&lt;&gt;0,+(Y12/X12)*100,0)</f>
        <v>106.76640131516201</v>
      </c>
      <c r="AA12" s="74">
        <f>SUM(AA6:AA11)</f>
        <v>11370810215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101665</v>
      </c>
      <c r="D15" s="155"/>
      <c r="E15" s="59">
        <v>89644</v>
      </c>
      <c r="F15" s="60">
        <v>85161343</v>
      </c>
      <c r="G15" s="60">
        <v>99915649</v>
      </c>
      <c r="H15" s="60">
        <v>97820279</v>
      </c>
      <c r="I15" s="60">
        <v>95289641</v>
      </c>
      <c r="J15" s="60">
        <v>95289641</v>
      </c>
      <c r="K15" s="60">
        <v>93168006</v>
      </c>
      <c r="L15" s="60">
        <v>91231384</v>
      </c>
      <c r="M15" s="60">
        <v>88751073</v>
      </c>
      <c r="N15" s="60">
        <v>88751073</v>
      </c>
      <c r="O15" s="60"/>
      <c r="P15" s="60"/>
      <c r="Q15" s="60"/>
      <c r="R15" s="60"/>
      <c r="S15" s="60"/>
      <c r="T15" s="60"/>
      <c r="U15" s="60"/>
      <c r="V15" s="60"/>
      <c r="W15" s="60">
        <v>88751073</v>
      </c>
      <c r="X15" s="60">
        <v>42580672</v>
      </c>
      <c r="Y15" s="60">
        <v>46170401</v>
      </c>
      <c r="Z15" s="140">
        <v>108.43</v>
      </c>
      <c r="AA15" s="62">
        <v>85161343</v>
      </c>
    </row>
    <row r="16" spans="1:27" ht="13.5">
      <c r="A16" s="249" t="s">
        <v>151</v>
      </c>
      <c r="B16" s="182"/>
      <c r="C16" s="155">
        <v>173425</v>
      </c>
      <c r="D16" s="155"/>
      <c r="E16" s="59">
        <v>1203274</v>
      </c>
      <c r="F16" s="60">
        <v>133505000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66752500</v>
      </c>
      <c r="Y16" s="159">
        <v>-66752500</v>
      </c>
      <c r="Z16" s="141">
        <v>-100</v>
      </c>
      <c r="AA16" s="225">
        <v>133505000</v>
      </c>
    </row>
    <row r="17" spans="1:27" ht="13.5">
      <c r="A17" s="249" t="s">
        <v>152</v>
      </c>
      <c r="B17" s="182"/>
      <c r="C17" s="155">
        <v>191945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28431879</v>
      </c>
      <c r="D19" s="155"/>
      <c r="E19" s="59">
        <v>32200684</v>
      </c>
      <c r="F19" s="60">
        <v>35630314800</v>
      </c>
      <c r="G19" s="60">
        <v>28544299453</v>
      </c>
      <c r="H19" s="60">
        <v>28600607872</v>
      </c>
      <c r="I19" s="60">
        <v>28696528399</v>
      </c>
      <c r="J19" s="60">
        <v>28696528399</v>
      </c>
      <c r="K19" s="60">
        <v>28909598252</v>
      </c>
      <c r="L19" s="60">
        <v>29259256506</v>
      </c>
      <c r="M19" s="60">
        <v>29437153485</v>
      </c>
      <c r="N19" s="60">
        <v>29437153485</v>
      </c>
      <c r="O19" s="60"/>
      <c r="P19" s="60"/>
      <c r="Q19" s="60"/>
      <c r="R19" s="60"/>
      <c r="S19" s="60"/>
      <c r="T19" s="60"/>
      <c r="U19" s="60"/>
      <c r="V19" s="60"/>
      <c r="W19" s="60">
        <v>29437153485</v>
      </c>
      <c r="X19" s="60">
        <v>17815157400</v>
      </c>
      <c r="Y19" s="60">
        <v>11621996085</v>
      </c>
      <c r="Z19" s="140">
        <v>65.24</v>
      </c>
      <c r="AA19" s="62">
        <v>35630314800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125500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9411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29033825</v>
      </c>
      <c r="D24" s="168">
        <f>SUM(D15:D23)</f>
        <v>0</v>
      </c>
      <c r="E24" s="76">
        <f t="shared" si="1"/>
        <v>33493602</v>
      </c>
      <c r="F24" s="77">
        <f t="shared" si="1"/>
        <v>35848981143</v>
      </c>
      <c r="G24" s="77">
        <f t="shared" si="1"/>
        <v>28644215102</v>
      </c>
      <c r="H24" s="77">
        <f t="shared" si="1"/>
        <v>28698428151</v>
      </c>
      <c r="I24" s="77">
        <f t="shared" si="1"/>
        <v>28791818040</v>
      </c>
      <c r="J24" s="77">
        <f t="shared" si="1"/>
        <v>28791818040</v>
      </c>
      <c r="K24" s="77">
        <f t="shared" si="1"/>
        <v>29002766258</v>
      </c>
      <c r="L24" s="77">
        <f t="shared" si="1"/>
        <v>29350487890</v>
      </c>
      <c r="M24" s="77">
        <f t="shared" si="1"/>
        <v>29525904558</v>
      </c>
      <c r="N24" s="77">
        <f t="shared" si="1"/>
        <v>29525904558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29525904558</v>
      </c>
      <c r="X24" s="77">
        <f t="shared" si="1"/>
        <v>17924490572</v>
      </c>
      <c r="Y24" s="77">
        <f t="shared" si="1"/>
        <v>11601413986</v>
      </c>
      <c r="Z24" s="212">
        <f>+IF(X24&lt;&gt;0,+(Y24/X24)*100,0)</f>
        <v>64.72381426629032</v>
      </c>
      <c r="AA24" s="79">
        <f>SUM(AA15:AA23)</f>
        <v>35848981143</v>
      </c>
    </row>
    <row r="25" spans="1:27" ht="13.5">
      <c r="A25" s="250" t="s">
        <v>159</v>
      </c>
      <c r="B25" s="251"/>
      <c r="C25" s="168">
        <f aca="true" t="shared" si="2" ref="C25:Y25">+C12+C24</f>
        <v>41934640</v>
      </c>
      <c r="D25" s="168">
        <f>+D12+D24</f>
        <v>0</v>
      </c>
      <c r="E25" s="72">
        <f t="shared" si="2"/>
        <v>44343459</v>
      </c>
      <c r="F25" s="73">
        <f t="shared" si="2"/>
        <v>47219791358</v>
      </c>
      <c r="G25" s="73">
        <f t="shared" si="2"/>
        <v>38491510926</v>
      </c>
      <c r="H25" s="73">
        <f t="shared" si="2"/>
        <v>39238622284</v>
      </c>
      <c r="I25" s="73">
        <f t="shared" si="2"/>
        <v>40145657963</v>
      </c>
      <c r="J25" s="73">
        <f t="shared" si="2"/>
        <v>40145657963</v>
      </c>
      <c r="K25" s="73">
        <f t="shared" si="2"/>
        <v>40091355868</v>
      </c>
      <c r="L25" s="73">
        <f t="shared" si="2"/>
        <v>40749080413</v>
      </c>
      <c r="M25" s="73">
        <f t="shared" si="2"/>
        <v>41281412100</v>
      </c>
      <c r="N25" s="73">
        <f t="shared" si="2"/>
        <v>41281412100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41281412100</v>
      </c>
      <c r="X25" s="73">
        <f t="shared" si="2"/>
        <v>23609895680</v>
      </c>
      <c r="Y25" s="73">
        <f t="shared" si="2"/>
        <v>17671516420</v>
      </c>
      <c r="Z25" s="170">
        <f>+IF(X25&lt;&gt;0,+(Y25/X25)*100,0)</f>
        <v>74.84792249619969</v>
      </c>
      <c r="AA25" s="74">
        <f>+AA12+AA24</f>
        <v>47219791358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418166</v>
      </c>
      <c r="D30" s="155"/>
      <c r="E30" s="59">
        <v>478860</v>
      </c>
      <c r="F30" s="60">
        <v>387991000</v>
      </c>
      <c r="G30" s="60">
        <v>435859339</v>
      </c>
      <c r="H30" s="60">
        <v>418165629</v>
      </c>
      <c r="I30" s="60">
        <v>418165629</v>
      </c>
      <c r="J30" s="60">
        <v>418165629</v>
      </c>
      <c r="K30" s="60">
        <v>418165629</v>
      </c>
      <c r="L30" s="60">
        <v>418165629</v>
      </c>
      <c r="M30" s="60">
        <v>418165629</v>
      </c>
      <c r="N30" s="60">
        <v>418165629</v>
      </c>
      <c r="O30" s="60"/>
      <c r="P30" s="60"/>
      <c r="Q30" s="60"/>
      <c r="R30" s="60"/>
      <c r="S30" s="60"/>
      <c r="T30" s="60"/>
      <c r="U30" s="60"/>
      <c r="V30" s="60"/>
      <c r="W30" s="60">
        <v>418165629</v>
      </c>
      <c r="X30" s="60">
        <v>193995500</v>
      </c>
      <c r="Y30" s="60">
        <v>224170129</v>
      </c>
      <c r="Z30" s="140">
        <v>115.55</v>
      </c>
      <c r="AA30" s="62">
        <v>387991000</v>
      </c>
    </row>
    <row r="31" spans="1:27" ht="13.5">
      <c r="A31" s="249" t="s">
        <v>163</v>
      </c>
      <c r="B31" s="182"/>
      <c r="C31" s="155">
        <v>308217</v>
      </c>
      <c r="D31" s="155"/>
      <c r="E31" s="59">
        <v>332682</v>
      </c>
      <c r="F31" s="60">
        <v>365950461</v>
      </c>
      <c r="G31" s="60">
        <v>312180774</v>
      </c>
      <c r="H31" s="60">
        <v>320665377</v>
      </c>
      <c r="I31" s="60">
        <v>327124436</v>
      </c>
      <c r="J31" s="60">
        <v>327124436</v>
      </c>
      <c r="K31" s="60">
        <v>333633198</v>
      </c>
      <c r="L31" s="60">
        <v>344613919</v>
      </c>
      <c r="M31" s="60">
        <v>353034272</v>
      </c>
      <c r="N31" s="60">
        <v>353034272</v>
      </c>
      <c r="O31" s="60"/>
      <c r="P31" s="60"/>
      <c r="Q31" s="60"/>
      <c r="R31" s="60"/>
      <c r="S31" s="60"/>
      <c r="T31" s="60"/>
      <c r="U31" s="60"/>
      <c r="V31" s="60"/>
      <c r="W31" s="60">
        <v>353034272</v>
      </c>
      <c r="X31" s="60">
        <v>182975231</v>
      </c>
      <c r="Y31" s="60">
        <v>170059041</v>
      </c>
      <c r="Z31" s="140">
        <v>92.94</v>
      </c>
      <c r="AA31" s="62">
        <v>365950461</v>
      </c>
    </row>
    <row r="32" spans="1:27" ht="13.5">
      <c r="A32" s="249" t="s">
        <v>164</v>
      </c>
      <c r="B32" s="182"/>
      <c r="C32" s="155">
        <v>5445077</v>
      </c>
      <c r="D32" s="155"/>
      <c r="E32" s="59">
        <v>6382164</v>
      </c>
      <c r="F32" s="60">
        <v>8992393204</v>
      </c>
      <c r="G32" s="60">
        <v>860365040</v>
      </c>
      <c r="H32" s="60">
        <v>1007684793</v>
      </c>
      <c r="I32" s="60">
        <v>2491799979</v>
      </c>
      <c r="J32" s="60">
        <v>2491799979</v>
      </c>
      <c r="K32" s="60">
        <v>2581870000</v>
      </c>
      <c r="L32" s="60">
        <v>2590463951</v>
      </c>
      <c r="M32" s="60">
        <v>2991338723</v>
      </c>
      <c r="N32" s="60">
        <v>2991338723</v>
      </c>
      <c r="O32" s="60"/>
      <c r="P32" s="60"/>
      <c r="Q32" s="60"/>
      <c r="R32" s="60"/>
      <c r="S32" s="60"/>
      <c r="T32" s="60"/>
      <c r="U32" s="60"/>
      <c r="V32" s="60"/>
      <c r="W32" s="60">
        <v>2991338723</v>
      </c>
      <c r="X32" s="60">
        <v>4496196602</v>
      </c>
      <c r="Y32" s="60">
        <v>-1504857879</v>
      </c>
      <c r="Z32" s="140">
        <v>-33.47</v>
      </c>
      <c r="AA32" s="62">
        <v>8992393204</v>
      </c>
    </row>
    <row r="33" spans="1:27" ht="13.5">
      <c r="A33" s="249" t="s">
        <v>165</v>
      </c>
      <c r="B33" s="182"/>
      <c r="C33" s="155">
        <v>1817235</v>
      </c>
      <c r="D33" s="155"/>
      <c r="E33" s="59">
        <v>1152460</v>
      </c>
      <c r="F33" s="60">
        <v>1233132690</v>
      </c>
      <c r="G33" s="60">
        <v>1699437908</v>
      </c>
      <c r="H33" s="60">
        <v>1929158214</v>
      </c>
      <c r="I33" s="60">
        <v>2002608630</v>
      </c>
      <c r="J33" s="60">
        <v>2002608630</v>
      </c>
      <c r="K33" s="60">
        <v>2059329093</v>
      </c>
      <c r="L33" s="60">
        <v>2019228833</v>
      </c>
      <c r="M33" s="60">
        <v>2021210220</v>
      </c>
      <c r="N33" s="60">
        <v>2021210220</v>
      </c>
      <c r="O33" s="60"/>
      <c r="P33" s="60"/>
      <c r="Q33" s="60"/>
      <c r="R33" s="60"/>
      <c r="S33" s="60"/>
      <c r="T33" s="60"/>
      <c r="U33" s="60"/>
      <c r="V33" s="60"/>
      <c r="W33" s="60">
        <v>2021210220</v>
      </c>
      <c r="X33" s="60">
        <v>616566345</v>
      </c>
      <c r="Y33" s="60">
        <v>1404643875</v>
      </c>
      <c r="Z33" s="140">
        <v>227.82</v>
      </c>
      <c r="AA33" s="62">
        <v>1233132690</v>
      </c>
    </row>
    <row r="34" spans="1:27" ht="13.5">
      <c r="A34" s="250" t="s">
        <v>58</v>
      </c>
      <c r="B34" s="251"/>
      <c r="C34" s="168">
        <f aca="true" t="shared" si="3" ref="C34:Y34">SUM(C29:C33)</f>
        <v>7988695</v>
      </c>
      <c r="D34" s="168">
        <f>SUM(D29:D33)</f>
        <v>0</v>
      </c>
      <c r="E34" s="72">
        <f t="shared" si="3"/>
        <v>8346166</v>
      </c>
      <c r="F34" s="73">
        <f t="shared" si="3"/>
        <v>10979467355</v>
      </c>
      <c r="G34" s="73">
        <f t="shared" si="3"/>
        <v>3307843061</v>
      </c>
      <c r="H34" s="73">
        <f t="shared" si="3"/>
        <v>3675674013</v>
      </c>
      <c r="I34" s="73">
        <f t="shared" si="3"/>
        <v>5239698674</v>
      </c>
      <c r="J34" s="73">
        <f t="shared" si="3"/>
        <v>5239698674</v>
      </c>
      <c r="K34" s="73">
        <f t="shared" si="3"/>
        <v>5392997920</v>
      </c>
      <c r="L34" s="73">
        <f t="shared" si="3"/>
        <v>5372472332</v>
      </c>
      <c r="M34" s="73">
        <f t="shared" si="3"/>
        <v>5783748844</v>
      </c>
      <c r="N34" s="73">
        <f t="shared" si="3"/>
        <v>5783748844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5783748844</v>
      </c>
      <c r="X34" s="73">
        <f t="shared" si="3"/>
        <v>5489733678</v>
      </c>
      <c r="Y34" s="73">
        <f t="shared" si="3"/>
        <v>294015166</v>
      </c>
      <c r="Z34" s="170">
        <f>+IF(X34&lt;&gt;0,+(Y34/X34)*100,0)</f>
        <v>5.355727312934324</v>
      </c>
      <c r="AA34" s="74">
        <f>SUM(AA29:AA33)</f>
        <v>10979467355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6936236</v>
      </c>
      <c r="D37" s="155"/>
      <c r="E37" s="59">
        <v>6493327</v>
      </c>
      <c r="F37" s="60">
        <v>6646477000</v>
      </c>
      <c r="G37" s="60">
        <v>7319809397</v>
      </c>
      <c r="H37" s="60">
        <v>7398661540</v>
      </c>
      <c r="I37" s="60">
        <v>6952608972</v>
      </c>
      <c r="J37" s="60">
        <v>6952608972</v>
      </c>
      <c r="K37" s="60">
        <v>6865978613</v>
      </c>
      <c r="L37" s="60">
        <v>6930160202</v>
      </c>
      <c r="M37" s="60">
        <v>6750895014</v>
      </c>
      <c r="N37" s="60">
        <v>6750895014</v>
      </c>
      <c r="O37" s="60"/>
      <c r="P37" s="60"/>
      <c r="Q37" s="60"/>
      <c r="R37" s="60"/>
      <c r="S37" s="60"/>
      <c r="T37" s="60"/>
      <c r="U37" s="60"/>
      <c r="V37" s="60"/>
      <c r="W37" s="60">
        <v>6750895014</v>
      </c>
      <c r="X37" s="60">
        <v>3323238500</v>
      </c>
      <c r="Y37" s="60">
        <v>3427656514</v>
      </c>
      <c r="Z37" s="140">
        <v>103.14</v>
      </c>
      <c r="AA37" s="62">
        <v>6646477000</v>
      </c>
    </row>
    <row r="38" spans="1:27" ht="13.5">
      <c r="A38" s="249" t="s">
        <v>165</v>
      </c>
      <c r="B38" s="182"/>
      <c r="C38" s="155">
        <v>4552513</v>
      </c>
      <c r="D38" s="155"/>
      <c r="E38" s="59">
        <v>4756220</v>
      </c>
      <c r="F38" s="60">
        <v>4756219826</v>
      </c>
      <c r="G38" s="60">
        <v>4552513126</v>
      </c>
      <c r="H38" s="60">
        <v>4552513126</v>
      </c>
      <c r="I38" s="60">
        <v>4552513126</v>
      </c>
      <c r="J38" s="60">
        <v>4552513126</v>
      </c>
      <c r="K38" s="60">
        <v>4552513126</v>
      </c>
      <c r="L38" s="60">
        <v>4552513126</v>
      </c>
      <c r="M38" s="60">
        <v>4552513126</v>
      </c>
      <c r="N38" s="60">
        <v>4552513126</v>
      </c>
      <c r="O38" s="60"/>
      <c r="P38" s="60"/>
      <c r="Q38" s="60"/>
      <c r="R38" s="60"/>
      <c r="S38" s="60"/>
      <c r="T38" s="60"/>
      <c r="U38" s="60"/>
      <c r="V38" s="60"/>
      <c r="W38" s="60">
        <v>4552513126</v>
      </c>
      <c r="X38" s="60">
        <v>2378109913</v>
      </c>
      <c r="Y38" s="60">
        <v>2174403213</v>
      </c>
      <c r="Z38" s="140">
        <v>91.43</v>
      </c>
      <c r="AA38" s="62">
        <v>4756219826</v>
      </c>
    </row>
    <row r="39" spans="1:27" ht="13.5">
      <c r="A39" s="250" t="s">
        <v>59</v>
      </c>
      <c r="B39" s="253"/>
      <c r="C39" s="168">
        <f aca="true" t="shared" si="4" ref="C39:Y39">SUM(C37:C38)</f>
        <v>11488749</v>
      </c>
      <c r="D39" s="168">
        <f>SUM(D37:D38)</f>
        <v>0</v>
      </c>
      <c r="E39" s="76">
        <f t="shared" si="4"/>
        <v>11249547</v>
      </c>
      <c r="F39" s="77">
        <f t="shared" si="4"/>
        <v>11402696826</v>
      </c>
      <c r="G39" s="77">
        <f t="shared" si="4"/>
        <v>11872322523</v>
      </c>
      <c r="H39" s="77">
        <f t="shared" si="4"/>
        <v>11951174666</v>
      </c>
      <c r="I39" s="77">
        <f t="shared" si="4"/>
        <v>11505122098</v>
      </c>
      <c r="J39" s="77">
        <f t="shared" si="4"/>
        <v>11505122098</v>
      </c>
      <c r="K39" s="77">
        <f t="shared" si="4"/>
        <v>11418491739</v>
      </c>
      <c r="L39" s="77">
        <f t="shared" si="4"/>
        <v>11482673328</v>
      </c>
      <c r="M39" s="77">
        <f t="shared" si="4"/>
        <v>11303408140</v>
      </c>
      <c r="N39" s="77">
        <f t="shared" si="4"/>
        <v>11303408140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11303408140</v>
      </c>
      <c r="X39" s="77">
        <f t="shared" si="4"/>
        <v>5701348413</v>
      </c>
      <c r="Y39" s="77">
        <f t="shared" si="4"/>
        <v>5602059727</v>
      </c>
      <c r="Z39" s="212">
        <f>+IF(X39&lt;&gt;0,+(Y39/X39)*100,0)</f>
        <v>98.2585052024955</v>
      </c>
      <c r="AA39" s="79">
        <f>SUM(AA37:AA38)</f>
        <v>11402696826</v>
      </c>
    </row>
    <row r="40" spans="1:27" ht="13.5">
      <c r="A40" s="250" t="s">
        <v>167</v>
      </c>
      <c r="B40" s="251"/>
      <c r="C40" s="168">
        <f aca="true" t="shared" si="5" ref="C40:Y40">+C34+C39</f>
        <v>19477444</v>
      </c>
      <c r="D40" s="168">
        <f>+D34+D39</f>
        <v>0</v>
      </c>
      <c r="E40" s="72">
        <f t="shared" si="5"/>
        <v>19595713</v>
      </c>
      <c r="F40" s="73">
        <f t="shared" si="5"/>
        <v>22382164181</v>
      </c>
      <c r="G40" s="73">
        <f t="shared" si="5"/>
        <v>15180165584</v>
      </c>
      <c r="H40" s="73">
        <f t="shared" si="5"/>
        <v>15626848679</v>
      </c>
      <c r="I40" s="73">
        <f t="shared" si="5"/>
        <v>16744820772</v>
      </c>
      <c r="J40" s="73">
        <f t="shared" si="5"/>
        <v>16744820772</v>
      </c>
      <c r="K40" s="73">
        <f t="shared" si="5"/>
        <v>16811489659</v>
      </c>
      <c r="L40" s="73">
        <f t="shared" si="5"/>
        <v>16855145660</v>
      </c>
      <c r="M40" s="73">
        <f t="shared" si="5"/>
        <v>17087156984</v>
      </c>
      <c r="N40" s="73">
        <f t="shared" si="5"/>
        <v>17087156984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17087156984</v>
      </c>
      <c r="X40" s="73">
        <f t="shared" si="5"/>
        <v>11191082091</v>
      </c>
      <c r="Y40" s="73">
        <f t="shared" si="5"/>
        <v>5896074893</v>
      </c>
      <c r="Z40" s="170">
        <f>+IF(X40&lt;&gt;0,+(Y40/X40)*100,0)</f>
        <v>52.68547621272203</v>
      </c>
      <c r="AA40" s="74">
        <f>+AA34+AA39</f>
        <v>22382164181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22457196</v>
      </c>
      <c r="D42" s="257">
        <f>+D25-D40</f>
        <v>0</v>
      </c>
      <c r="E42" s="258">
        <f t="shared" si="6"/>
        <v>24747746</v>
      </c>
      <c r="F42" s="259">
        <f t="shared" si="6"/>
        <v>24837627177</v>
      </c>
      <c r="G42" s="259">
        <f t="shared" si="6"/>
        <v>23311345342</v>
      </c>
      <c r="H42" s="259">
        <f t="shared" si="6"/>
        <v>23611773605</v>
      </c>
      <c r="I42" s="259">
        <f t="shared" si="6"/>
        <v>23400837191</v>
      </c>
      <c r="J42" s="259">
        <f t="shared" si="6"/>
        <v>23400837191</v>
      </c>
      <c r="K42" s="259">
        <f t="shared" si="6"/>
        <v>23279866209</v>
      </c>
      <c r="L42" s="259">
        <f t="shared" si="6"/>
        <v>23893934753</v>
      </c>
      <c r="M42" s="259">
        <f t="shared" si="6"/>
        <v>24194255116</v>
      </c>
      <c r="N42" s="259">
        <f t="shared" si="6"/>
        <v>24194255116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24194255116</v>
      </c>
      <c r="X42" s="259">
        <f t="shared" si="6"/>
        <v>12418813589</v>
      </c>
      <c r="Y42" s="259">
        <f t="shared" si="6"/>
        <v>11775441527</v>
      </c>
      <c r="Z42" s="260">
        <f>+IF(X42&lt;&gt;0,+(Y42/X42)*100,0)</f>
        <v>94.81937580116454</v>
      </c>
      <c r="AA42" s="261">
        <f>+AA25-AA40</f>
        <v>24837627177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20159376</v>
      </c>
      <c r="D45" s="155"/>
      <c r="E45" s="59">
        <v>22712814</v>
      </c>
      <c r="F45" s="60">
        <v>22824993256</v>
      </c>
      <c r="G45" s="60">
        <v>21018316351</v>
      </c>
      <c r="H45" s="60">
        <v>21321988965</v>
      </c>
      <c r="I45" s="60">
        <v>21121953954</v>
      </c>
      <c r="J45" s="60">
        <v>21121953954</v>
      </c>
      <c r="K45" s="60">
        <v>21023267395</v>
      </c>
      <c r="L45" s="60">
        <v>21675929714</v>
      </c>
      <c r="M45" s="60">
        <v>22048848604</v>
      </c>
      <c r="N45" s="60">
        <v>22048848604</v>
      </c>
      <c r="O45" s="60"/>
      <c r="P45" s="60"/>
      <c r="Q45" s="60"/>
      <c r="R45" s="60"/>
      <c r="S45" s="60"/>
      <c r="T45" s="60"/>
      <c r="U45" s="60"/>
      <c r="V45" s="60"/>
      <c r="W45" s="60">
        <v>22048848604</v>
      </c>
      <c r="X45" s="60">
        <v>11412496628</v>
      </c>
      <c r="Y45" s="60">
        <v>10636351976</v>
      </c>
      <c r="Z45" s="139">
        <v>93.2</v>
      </c>
      <c r="AA45" s="62">
        <v>22824993256</v>
      </c>
    </row>
    <row r="46" spans="1:27" ht="13.5">
      <c r="A46" s="249" t="s">
        <v>171</v>
      </c>
      <c r="B46" s="182"/>
      <c r="C46" s="155">
        <v>2297820</v>
      </c>
      <c r="D46" s="155"/>
      <c r="E46" s="59">
        <v>2034932</v>
      </c>
      <c r="F46" s="60">
        <v>2012633921</v>
      </c>
      <c r="G46" s="60">
        <v>2293028991</v>
      </c>
      <c r="H46" s="60">
        <v>2289784640</v>
      </c>
      <c r="I46" s="60">
        <v>2278883237</v>
      </c>
      <c r="J46" s="60">
        <v>2278883237</v>
      </c>
      <c r="K46" s="60">
        <v>2256598814</v>
      </c>
      <c r="L46" s="60">
        <v>2218005039</v>
      </c>
      <c r="M46" s="60">
        <v>2145406512</v>
      </c>
      <c r="N46" s="60">
        <v>2145406512</v>
      </c>
      <c r="O46" s="60"/>
      <c r="P46" s="60"/>
      <c r="Q46" s="60"/>
      <c r="R46" s="60"/>
      <c r="S46" s="60"/>
      <c r="T46" s="60"/>
      <c r="U46" s="60"/>
      <c r="V46" s="60"/>
      <c r="W46" s="60">
        <v>2145406512</v>
      </c>
      <c r="X46" s="60">
        <v>1006316961</v>
      </c>
      <c r="Y46" s="60">
        <v>1139089551</v>
      </c>
      <c r="Z46" s="139">
        <v>113.19</v>
      </c>
      <c r="AA46" s="62">
        <v>2012633921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22457196</v>
      </c>
      <c r="D48" s="217">
        <f>SUM(D45:D47)</f>
        <v>0</v>
      </c>
      <c r="E48" s="264">
        <f t="shared" si="7"/>
        <v>24747746</v>
      </c>
      <c r="F48" s="219">
        <f t="shared" si="7"/>
        <v>24837627177</v>
      </c>
      <c r="G48" s="219">
        <f t="shared" si="7"/>
        <v>23311345342</v>
      </c>
      <c r="H48" s="219">
        <f t="shared" si="7"/>
        <v>23611773605</v>
      </c>
      <c r="I48" s="219">
        <f t="shared" si="7"/>
        <v>23400837191</v>
      </c>
      <c r="J48" s="219">
        <f t="shared" si="7"/>
        <v>23400837191</v>
      </c>
      <c r="K48" s="219">
        <f t="shared" si="7"/>
        <v>23279866209</v>
      </c>
      <c r="L48" s="219">
        <f t="shared" si="7"/>
        <v>23893934753</v>
      </c>
      <c r="M48" s="219">
        <f t="shared" si="7"/>
        <v>24194255116</v>
      </c>
      <c r="N48" s="219">
        <f t="shared" si="7"/>
        <v>24194255116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24194255116</v>
      </c>
      <c r="X48" s="219">
        <f t="shared" si="7"/>
        <v>12418813589</v>
      </c>
      <c r="Y48" s="219">
        <f t="shared" si="7"/>
        <v>11775441527</v>
      </c>
      <c r="Z48" s="265">
        <f>+IF(X48&lt;&gt;0,+(Y48/X48)*100,0)</f>
        <v>94.81937580116454</v>
      </c>
      <c r="AA48" s="232">
        <f>SUM(AA45:AA47)</f>
        <v>24837627177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22376473482</v>
      </c>
      <c r="D6" s="155"/>
      <c r="E6" s="59">
        <v>21960570959</v>
      </c>
      <c r="F6" s="60">
        <v>21960570951</v>
      </c>
      <c r="G6" s="60">
        <v>1806173264</v>
      </c>
      <c r="H6" s="60">
        <v>2389544542</v>
      </c>
      <c r="I6" s="60">
        <v>1995549434</v>
      </c>
      <c r="J6" s="60">
        <v>6191267240</v>
      </c>
      <c r="K6" s="60">
        <v>2009522796</v>
      </c>
      <c r="L6" s="60">
        <v>1807022914</v>
      </c>
      <c r="M6" s="60">
        <v>2400888400</v>
      </c>
      <c r="N6" s="60">
        <v>6217434110</v>
      </c>
      <c r="O6" s="60"/>
      <c r="P6" s="60"/>
      <c r="Q6" s="60"/>
      <c r="R6" s="60"/>
      <c r="S6" s="60"/>
      <c r="T6" s="60"/>
      <c r="U6" s="60"/>
      <c r="V6" s="60"/>
      <c r="W6" s="60">
        <v>12408701350</v>
      </c>
      <c r="X6" s="60">
        <v>11527821130</v>
      </c>
      <c r="Y6" s="60">
        <v>880880220</v>
      </c>
      <c r="Z6" s="140">
        <v>7.64</v>
      </c>
      <c r="AA6" s="62">
        <v>21960570951</v>
      </c>
    </row>
    <row r="7" spans="1:27" ht="13.5">
      <c r="A7" s="249" t="s">
        <v>178</v>
      </c>
      <c r="B7" s="182"/>
      <c r="C7" s="155">
        <v>1341185913</v>
      </c>
      <c r="D7" s="155"/>
      <c r="E7" s="59">
        <v>2595903895</v>
      </c>
      <c r="F7" s="60">
        <v>2581300737</v>
      </c>
      <c r="G7" s="60">
        <v>533841106</v>
      </c>
      <c r="H7" s="60">
        <v>48143762</v>
      </c>
      <c r="I7" s="60">
        <v>129321525</v>
      </c>
      <c r="J7" s="60">
        <v>711306393</v>
      </c>
      <c r="K7" s="60">
        <v>78691337</v>
      </c>
      <c r="L7" s="60">
        <v>704831000</v>
      </c>
      <c r="M7" s="60">
        <v>12188198</v>
      </c>
      <c r="N7" s="60">
        <v>795710535</v>
      </c>
      <c r="O7" s="60"/>
      <c r="P7" s="60"/>
      <c r="Q7" s="60"/>
      <c r="R7" s="60"/>
      <c r="S7" s="60"/>
      <c r="T7" s="60"/>
      <c r="U7" s="60"/>
      <c r="V7" s="60"/>
      <c r="W7" s="60">
        <v>1507016928</v>
      </c>
      <c r="X7" s="60">
        <v>1614987000</v>
      </c>
      <c r="Y7" s="60">
        <v>-107970072</v>
      </c>
      <c r="Z7" s="140">
        <v>-6.69</v>
      </c>
      <c r="AA7" s="62">
        <v>2581300737</v>
      </c>
    </row>
    <row r="8" spans="1:27" ht="13.5">
      <c r="A8" s="249" t="s">
        <v>179</v>
      </c>
      <c r="B8" s="182"/>
      <c r="C8" s="155">
        <v>3106910745</v>
      </c>
      <c r="D8" s="155"/>
      <c r="E8" s="59">
        <v>2583307961</v>
      </c>
      <c r="F8" s="60">
        <v>2572752000</v>
      </c>
      <c r="G8" s="60">
        <v>800761659</v>
      </c>
      <c r="H8" s="60"/>
      <c r="I8" s="60"/>
      <c r="J8" s="60">
        <v>800761659</v>
      </c>
      <c r="K8" s="60"/>
      <c r="L8" s="60">
        <v>877493560</v>
      </c>
      <c r="M8" s="60"/>
      <c r="N8" s="60">
        <v>877493560</v>
      </c>
      <c r="O8" s="60"/>
      <c r="P8" s="60"/>
      <c r="Q8" s="60"/>
      <c r="R8" s="60"/>
      <c r="S8" s="60"/>
      <c r="T8" s="60"/>
      <c r="U8" s="60"/>
      <c r="V8" s="60"/>
      <c r="W8" s="60">
        <v>1678255219</v>
      </c>
      <c r="X8" s="60">
        <v>1653278000</v>
      </c>
      <c r="Y8" s="60">
        <v>24977219</v>
      </c>
      <c r="Z8" s="140">
        <v>1.51</v>
      </c>
      <c r="AA8" s="62">
        <v>2572752000</v>
      </c>
    </row>
    <row r="9" spans="1:27" ht="13.5">
      <c r="A9" s="249" t="s">
        <v>180</v>
      </c>
      <c r="B9" s="182"/>
      <c r="C9" s="155">
        <v>362121451</v>
      </c>
      <c r="D9" s="155"/>
      <c r="E9" s="59">
        <v>403422372</v>
      </c>
      <c r="F9" s="60">
        <v>284617752</v>
      </c>
      <c r="G9" s="60">
        <v>40286374</v>
      </c>
      <c r="H9" s="60">
        <v>38838036</v>
      </c>
      <c r="I9" s="60">
        <v>39485004</v>
      </c>
      <c r="J9" s="60">
        <v>118609414</v>
      </c>
      <c r="K9" s="60">
        <v>34795331</v>
      </c>
      <c r="L9" s="60">
        <v>34860047</v>
      </c>
      <c r="M9" s="60">
        <v>34240574</v>
      </c>
      <c r="N9" s="60">
        <v>103895952</v>
      </c>
      <c r="O9" s="60"/>
      <c r="P9" s="60"/>
      <c r="Q9" s="60"/>
      <c r="R9" s="60"/>
      <c r="S9" s="60"/>
      <c r="T9" s="60"/>
      <c r="U9" s="60"/>
      <c r="V9" s="60"/>
      <c r="W9" s="60">
        <v>222505366</v>
      </c>
      <c r="X9" s="60">
        <v>142109577</v>
      </c>
      <c r="Y9" s="60">
        <v>80395789</v>
      </c>
      <c r="Z9" s="140">
        <v>56.57</v>
      </c>
      <c r="AA9" s="62">
        <v>284617752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-9433279827</v>
      </c>
      <c r="D12" s="155"/>
      <c r="E12" s="59">
        <v>-22599729492</v>
      </c>
      <c r="F12" s="60">
        <v>-22545432526</v>
      </c>
      <c r="G12" s="60">
        <v>-2858505928</v>
      </c>
      <c r="H12" s="60">
        <v>-2242533500</v>
      </c>
      <c r="I12" s="60">
        <v>-2285956827</v>
      </c>
      <c r="J12" s="60">
        <v>-7386996255</v>
      </c>
      <c r="K12" s="60">
        <v>-1862557265</v>
      </c>
      <c r="L12" s="60">
        <v>-1205173611</v>
      </c>
      <c r="M12" s="60">
        <v>-2108458228</v>
      </c>
      <c r="N12" s="60">
        <v>-5176189104</v>
      </c>
      <c r="O12" s="60"/>
      <c r="P12" s="60"/>
      <c r="Q12" s="60"/>
      <c r="R12" s="60"/>
      <c r="S12" s="60"/>
      <c r="T12" s="60"/>
      <c r="U12" s="60"/>
      <c r="V12" s="60"/>
      <c r="W12" s="60">
        <v>-12563185359</v>
      </c>
      <c r="X12" s="60">
        <v>-11874887372</v>
      </c>
      <c r="Y12" s="60">
        <v>-688297987</v>
      </c>
      <c r="Z12" s="140">
        <v>5.8</v>
      </c>
      <c r="AA12" s="62">
        <v>-22545432526</v>
      </c>
    </row>
    <row r="13" spans="1:27" ht="13.5">
      <c r="A13" s="249" t="s">
        <v>40</v>
      </c>
      <c r="B13" s="182"/>
      <c r="C13" s="155">
        <v>-6112485914</v>
      </c>
      <c r="D13" s="155"/>
      <c r="E13" s="59">
        <v>-749449218</v>
      </c>
      <c r="F13" s="60">
        <v>-749562640</v>
      </c>
      <c r="G13" s="60">
        <v>-13743322</v>
      </c>
      <c r="H13" s="60"/>
      <c r="I13" s="60">
        <v>-193813456</v>
      </c>
      <c r="J13" s="60">
        <v>-207556778</v>
      </c>
      <c r="K13" s="60"/>
      <c r="L13" s="60"/>
      <c r="M13" s="60">
        <v>-179043675</v>
      </c>
      <c r="N13" s="60">
        <v>-179043675</v>
      </c>
      <c r="O13" s="60"/>
      <c r="P13" s="60"/>
      <c r="Q13" s="60"/>
      <c r="R13" s="60"/>
      <c r="S13" s="60"/>
      <c r="T13" s="60"/>
      <c r="U13" s="60"/>
      <c r="V13" s="60"/>
      <c r="W13" s="60">
        <v>-386600453</v>
      </c>
      <c r="X13" s="60">
        <v>-386600455</v>
      </c>
      <c r="Y13" s="60">
        <v>2</v>
      </c>
      <c r="Z13" s="140"/>
      <c r="AA13" s="62">
        <v>-749562640</v>
      </c>
    </row>
    <row r="14" spans="1:27" ht="13.5">
      <c r="A14" s="249" t="s">
        <v>42</v>
      </c>
      <c r="B14" s="182"/>
      <c r="C14" s="155">
        <v>-8281882536</v>
      </c>
      <c r="D14" s="155"/>
      <c r="E14" s="59"/>
      <c r="F14" s="60">
        <v>-39694056</v>
      </c>
      <c r="G14" s="60"/>
      <c r="H14" s="60">
        <v>-5862425</v>
      </c>
      <c r="I14" s="60"/>
      <c r="J14" s="60">
        <v>-5862425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-5862425</v>
      </c>
      <c r="X14" s="60">
        <v>-19847028</v>
      </c>
      <c r="Y14" s="60">
        <v>13984603</v>
      </c>
      <c r="Z14" s="140">
        <v>-70.46</v>
      </c>
      <c r="AA14" s="62">
        <v>-39694056</v>
      </c>
    </row>
    <row r="15" spans="1:27" ht="13.5">
      <c r="A15" s="250" t="s">
        <v>184</v>
      </c>
      <c r="B15" s="251"/>
      <c r="C15" s="168">
        <f aca="true" t="shared" si="0" ref="C15:Y15">SUM(C6:C14)</f>
        <v>3359043314</v>
      </c>
      <c r="D15" s="168">
        <f>SUM(D6:D14)</f>
        <v>0</v>
      </c>
      <c r="E15" s="72">
        <f t="shared" si="0"/>
        <v>4194026477</v>
      </c>
      <c r="F15" s="73">
        <f t="shared" si="0"/>
        <v>4064552218</v>
      </c>
      <c r="G15" s="73">
        <f t="shared" si="0"/>
        <v>308813153</v>
      </c>
      <c r="H15" s="73">
        <f t="shared" si="0"/>
        <v>228130415</v>
      </c>
      <c r="I15" s="73">
        <f t="shared" si="0"/>
        <v>-315414320</v>
      </c>
      <c r="J15" s="73">
        <f t="shared" si="0"/>
        <v>221529248</v>
      </c>
      <c r="K15" s="73">
        <f t="shared" si="0"/>
        <v>260452199</v>
      </c>
      <c r="L15" s="73">
        <f t="shared" si="0"/>
        <v>2219033910</v>
      </c>
      <c r="M15" s="73">
        <f t="shared" si="0"/>
        <v>159815269</v>
      </c>
      <c r="N15" s="73">
        <f t="shared" si="0"/>
        <v>2639301378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2860830626</v>
      </c>
      <c r="X15" s="73">
        <f t="shared" si="0"/>
        <v>2656860852</v>
      </c>
      <c r="Y15" s="73">
        <f t="shared" si="0"/>
        <v>203969774</v>
      </c>
      <c r="Z15" s="170">
        <f>+IF(X15&lt;&gt;0,+(Y15/X15)*100,0)</f>
        <v>7.677096594895366</v>
      </c>
      <c r="AA15" s="74">
        <f>SUM(AA6:AA14)</f>
        <v>4064552218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69000000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-3621887750</v>
      </c>
      <c r="D24" s="155"/>
      <c r="E24" s="59">
        <v>-5178062852</v>
      </c>
      <c r="F24" s="60">
        <v>-5544435162</v>
      </c>
      <c r="G24" s="60">
        <v>-479793326</v>
      </c>
      <c r="H24" s="60">
        <v>-197865735</v>
      </c>
      <c r="I24" s="60">
        <v>-113617420</v>
      </c>
      <c r="J24" s="60">
        <v>-791276481</v>
      </c>
      <c r="K24" s="60">
        <v>-213734721</v>
      </c>
      <c r="L24" s="60">
        <v>-1456469400</v>
      </c>
      <c r="M24" s="60">
        <v>-429685146</v>
      </c>
      <c r="N24" s="60">
        <v>-2099889267</v>
      </c>
      <c r="O24" s="60"/>
      <c r="P24" s="60"/>
      <c r="Q24" s="60"/>
      <c r="R24" s="60"/>
      <c r="S24" s="60"/>
      <c r="T24" s="60"/>
      <c r="U24" s="60"/>
      <c r="V24" s="60"/>
      <c r="W24" s="60">
        <v>-2891165748</v>
      </c>
      <c r="X24" s="60">
        <v>-2871577930</v>
      </c>
      <c r="Y24" s="60">
        <v>-19587818</v>
      </c>
      <c r="Z24" s="140">
        <v>0.68</v>
      </c>
      <c r="AA24" s="62">
        <v>-5544435162</v>
      </c>
    </row>
    <row r="25" spans="1:27" ht="13.5">
      <c r="A25" s="250" t="s">
        <v>191</v>
      </c>
      <c r="B25" s="251"/>
      <c r="C25" s="168">
        <f aca="true" t="shared" si="1" ref="C25:Y25">SUM(C19:C24)</f>
        <v>-3621887750</v>
      </c>
      <c r="D25" s="168">
        <f>SUM(D19:D24)</f>
        <v>0</v>
      </c>
      <c r="E25" s="72">
        <f t="shared" si="1"/>
        <v>-5109062852</v>
      </c>
      <c r="F25" s="73">
        <f t="shared" si="1"/>
        <v>-5544435162</v>
      </c>
      <c r="G25" s="73">
        <f t="shared" si="1"/>
        <v>-479793326</v>
      </c>
      <c r="H25" s="73">
        <f t="shared" si="1"/>
        <v>-197865735</v>
      </c>
      <c r="I25" s="73">
        <f t="shared" si="1"/>
        <v>-113617420</v>
      </c>
      <c r="J25" s="73">
        <f t="shared" si="1"/>
        <v>-791276481</v>
      </c>
      <c r="K25" s="73">
        <f t="shared" si="1"/>
        <v>-213734721</v>
      </c>
      <c r="L25" s="73">
        <f t="shared" si="1"/>
        <v>-1456469400</v>
      </c>
      <c r="M25" s="73">
        <f t="shared" si="1"/>
        <v>-429685146</v>
      </c>
      <c r="N25" s="73">
        <f t="shared" si="1"/>
        <v>-2099889267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-2891165748</v>
      </c>
      <c r="X25" s="73">
        <f t="shared" si="1"/>
        <v>-2871577930</v>
      </c>
      <c r="Y25" s="73">
        <f t="shared" si="1"/>
        <v>-19587818</v>
      </c>
      <c r="Z25" s="170">
        <f>+IF(X25&lt;&gt;0,+(Y25/X25)*100,0)</f>
        <v>0.6821273347786176</v>
      </c>
      <c r="AA25" s="74">
        <f>SUM(AA19:AA24)</f>
        <v>-5544435162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2384420000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-183050203</v>
      </c>
      <c r="D33" s="155"/>
      <c r="E33" s="59">
        <v>-345066274</v>
      </c>
      <c r="F33" s="60">
        <v>-345066000</v>
      </c>
      <c r="G33" s="60">
        <v>-29946921</v>
      </c>
      <c r="H33" s="60"/>
      <c r="I33" s="60">
        <v>-89480665</v>
      </c>
      <c r="J33" s="60">
        <v>-119427586</v>
      </c>
      <c r="K33" s="60"/>
      <c r="L33" s="60"/>
      <c r="M33" s="60">
        <v>-64403102</v>
      </c>
      <c r="N33" s="60">
        <v>-64403102</v>
      </c>
      <c r="O33" s="60"/>
      <c r="P33" s="60"/>
      <c r="Q33" s="60"/>
      <c r="R33" s="60"/>
      <c r="S33" s="60"/>
      <c r="T33" s="60"/>
      <c r="U33" s="60"/>
      <c r="V33" s="60"/>
      <c r="W33" s="60">
        <v>-183830688</v>
      </c>
      <c r="X33" s="60">
        <v>-183830690</v>
      </c>
      <c r="Y33" s="60">
        <v>2</v>
      </c>
      <c r="Z33" s="140"/>
      <c r="AA33" s="62">
        <v>-345066000</v>
      </c>
    </row>
    <row r="34" spans="1:27" ht="13.5">
      <c r="A34" s="250" t="s">
        <v>197</v>
      </c>
      <c r="B34" s="251"/>
      <c r="C34" s="168">
        <f aca="true" t="shared" si="2" ref="C34:Y34">SUM(C29:C33)</f>
        <v>2201369797</v>
      </c>
      <c r="D34" s="168">
        <f>SUM(D29:D33)</f>
        <v>0</v>
      </c>
      <c r="E34" s="72">
        <f t="shared" si="2"/>
        <v>-345066274</v>
      </c>
      <c r="F34" s="73">
        <f t="shared" si="2"/>
        <v>-345066000</v>
      </c>
      <c r="G34" s="73">
        <f t="shared" si="2"/>
        <v>-29946921</v>
      </c>
      <c r="H34" s="73">
        <f t="shared" si="2"/>
        <v>0</v>
      </c>
      <c r="I34" s="73">
        <f t="shared" si="2"/>
        <v>-89480665</v>
      </c>
      <c r="J34" s="73">
        <f t="shared" si="2"/>
        <v>-119427586</v>
      </c>
      <c r="K34" s="73">
        <f t="shared" si="2"/>
        <v>0</v>
      </c>
      <c r="L34" s="73">
        <f t="shared" si="2"/>
        <v>0</v>
      </c>
      <c r="M34" s="73">
        <f t="shared" si="2"/>
        <v>-64403102</v>
      </c>
      <c r="N34" s="73">
        <f t="shared" si="2"/>
        <v>-64403102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-183830688</v>
      </c>
      <c r="X34" s="73">
        <f t="shared" si="2"/>
        <v>-183830690</v>
      </c>
      <c r="Y34" s="73">
        <f t="shared" si="2"/>
        <v>2</v>
      </c>
      <c r="Z34" s="170">
        <f>+IF(X34&lt;&gt;0,+(Y34/X34)*100,0)</f>
        <v>-1.0879576201340483E-06</v>
      </c>
      <c r="AA34" s="74">
        <f>SUM(AA29:AA33)</f>
        <v>-345066000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1938525361</v>
      </c>
      <c r="D36" s="153">
        <f>+D15+D25+D34</f>
        <v>0</v>
      </c>
      <c r="E36" s="99">
        <f t="shared" si="3"/>
        <v>-1260102649</v>
      </c>
      <c r="F36" s="100">
        <f t="shared" si="3"/>
        <v>-1824948944</v>
      </c>
      <c r="G36" s="100">
        <f t="shared" si="3"/>
        <v>-200927094</v>
      </c>
      <c r="H36" s="100">
        <f t="shared" si="3"/>
        <v>30264680</v>
      </c>
      <c r="I36" s="100">
        <f t="shared" si="3"/>
        <v>-518512405</v>
      </c>
      <c r="J36" s="100">
        <f t="shared" si="3"/>
        <v>-689174819</v>
      </c>
      <c r="K36" s="100">
        <f t="shared" si="3"/>
        <v>46717478</v>
      </c>
      <c r="L36" s="100">
        <f t="shared" si="3"/>
        <v>762564510</v>
      </c>
      <c r="M36" s="100">
        <f t="shared" si="3"/>
        <v>-334272979</v>
      </c>
      <c r="N36" s="100">
        <f t="shared" si="3"/>
        <v>475009009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-214165810</v>
      </c>
      <c r="X36" s="100">
        <f t="shared" si="3"/>
        <v>-398547768</v>
      </c>
      <c r="Y36" s="100">
        <f t="shared" si="3"/>
        <v>184381958</v>
      </c>
      <c r="Z36" s="137">
        <f>+IF(X36&lt;&gt;0,+(Y36/X36)*100,0)</f>
        <v>-46.263452665980054</v>
      </c>
      <c r="AA36" s="102">
        <f>+AA15+AA25+AA34</f>
        <v>-1824948944</v>
      </c>
    </row>
    <row r="37" spans="1:27" ht="13.5">
      <c r="A37" s="249" t="s">
        <v>199</v>
      </c>
      <c r="B37" s="182"/>
      <c r="C37" s="153">
        <v>6160840000</v>
      </c>
      <c r="D37" s="153"/>
      <c r="E37" s="99">
        <v>7539463000</v>
      </c>
      <c r="F37" s="100">
        <v>8099366000</v>
      </c>
      <c r="G37" s="100">
        <v>8099365965</v>
      </c>
      <c r="H37" s="100">
        <v>7898438871</v>
      </c>
      <c r="I37" s="100">
        <v>7928703551</v>
      </c>
      <c r="J37" s="100">
        <v>8099365965</v>
      </c>
      <c r="K37" s="100">
        <v>7410191146</v>
      </c>
      <c r="L37" s="100">
        <v>7456908624</v>
      </c>
      <c r="M37" s="100">
        <v>8219473134</v>
      </c>
      <c r="N37" s="100">
        <v>7410191146</v>
      </c>
      <c r="O37" s="100"/>
      <c r="P37" s="100"/>
      <c r="Q37" s="100"/>
      <c r="R37" s="100"/>
      <c r="S37" s="100"/>
      <c r="T37" s="100"/>
      <c r="U37" s="100"/>
      <c r="V37" s="100"/>
      <c r="W37" s="100">
        <v>8099365965</v>
      </c>
      <c r="X37" s="100">
        <v>8099366000</v>
      </c>
      <c r="Y37" s="100">
        <v>-35</v>
      </c>
      <c r="Z37" s="137"/>
      <c r="AA37" s="102">
        <v>8099366000</v>
      </c>
    </row>
    <row r="38" spans="1:27" ht="13.5">
      <c r="A38" s="269" t="s">
        <v>200</v>
      </c>
      <c r="B38" s="256"/>
      <c r="C38" s="257">
        <v>8099365361</v>
      </c>
      <c r="D38" s="257"/>
      <c r="E38" s="258">
        <v>6279360351</v>
      </c>
      <c r="F38" s="259">
        <v>6274417057</v>
      </c>
      <c r="G38" s="259">
        <v>7898438871</v>
      </c>
      <c r="H38" s="259">
        <v>7928703551</v>
      </c>
      <c r="I38" s="259">
        <v>7410191146</v>
      </c>
      <c r="J38" s="259">
        <v>7410191146</v>
      </c>
      <c r="K38" s="259">
        <v>7456908624</v>
      </c>
      <c r="L38" s="259">
        <v>8219473134</v>
      </c>
      <c r="M38" s="259">
        <v>7885200155</v>
      </c>
      <c r="N38" s="259">
        <v>7885200155</v>
      </c>
      <c r="O38" s="259"/>
      <c r="P38" s="259"/>
      <c r="Q38" s="259"/>
      <c r="R38" s="259"/>
      <c r="S38" s="259"/>
      <c r="T38" s="259"/>
      <c r="U38" s="259"/>
      <c r="V38" s="259"/>
      <c r="W38" s="259">
        <v>7885200155</v>
      </c>
      <c r="X38" s="259">
        <v>7700818233</v>
      </c>
      <c r="Y38" s="259">
        <v>184381922</v>
      </c>
      <c r="Z38" s="260">
        <v>2.39</v>
      </c>
      <c r="AA38" s="261">
        <v>6274417057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3171164026</v>
      </c>
      <c r="D5" s="200">
        <f t="shared" si="0"/>
        <v>0</v>
      </c>
      <c r="E5" s="106">
        <f t="shared" si="0"/>
        <v>3176647999</v>
      </c>
      <c r="F5" s="106">
        <f t="shared" si="0"/>
        <v>3313355633</v>
      </c>
      <c r="G5" s="106">
        <f t="shared" si="0"/>
        <v>11412903</v>
      </c>
      <c r="H5" s="106">
        <f t="shared" si="0"/>
        <v>110728227</v>
      </c>
      <c r="I5" s="106">
        <f t="shared" si="0"/>
        <v>176318227</v>
      </c>
      <c r="J5" s="106">
        <f t="shared" si="0"/>
        <v>298459357</v>
      </c>
      <c r="K5" s="106">
        <f t="shared" si="0"/>
        <v>150657892</v>
      </c>
      <c r="L5" s="106">
        <f t="shared" si="0"/>
        <v>199711866</v>
      </c>
      <c r="M5" s="106">
        <f t="shared" si="0"/>
        <v>370062105</v>
      </c>
      <c r="N5" s="106">
        <f t="shared" si="0"/>
        <v>720431863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1018891220</v>
      </c>
      <c r="X5" s="106">
        <f t="shared" si="0"/>
        <v>1656677818</v>
      </c>
      <c r="Y5" s="106">
        <f t="shared" si="0"/>
        <v>-637786598</v>
      </c>
      <c r="Z5" s="201">
        <f>+IF(X5&lt;&gt;0,+(Y5/X5)*100,0)</f>
        <v>-38.49792585319688</v>
      </c>
      <c r="AA5" s="199">
        <f>SUM(AA11:AA18)</f>
        <v>3313355633</v>
      </c>
    </row>
    <row r="6" spans="1:27" ht="13.5">
      <c r="A6" s="291" t="s">
        <v>204</v>
      </c>
      <c r="B6" s="142"/>
      <c r="C6" s="62">
        <v>656885768</v>
      </c>
      <c r="D6" s="156"/>
      <c r="E6" s="60">
        <v>818410033</v>
      </c>
      <c r="F6" s="60">
        <v>831934429</v>
      </c>
      <c r="G6" s="60">
        <v>-2524383</v>
      </c>
      <c r="H6" s="60">
        <v>57949246</v>
      </c>
      <c r="I6" s="60">
        <v>63116021</v>
      </c>
      <c r="J6" s="60">
        <v>118540884</v>
      </c>
      <c r="K6" s="60">
        <v>44789524</v>
      </c>
      <c r="L6" s="60">
        <v>65196272</v>
      </c>
      <c r="M6" s="60">
        <v>91943185</v>
      </c>
      <c r="N6" s="60">
        <v>201928981</v>
      </c>
      <c r="O6" s="60"/>
      <c r="P6" s="60"/>
      <c r="Q6" s="60"/>
      <c r="R6" s="60"/>
      <c r="S6" s="60"/>
      <c r="T6" s="60"/>
      <c r="U6" s="60"/>
      <c r="V6" s="60"/>
      <c r="W6" s="60">
        <v>320469865</v>
      </c>
      <c r="X6" s="60">
        <v>415967215</v>
      </c>
      <c r="Y6" s="60">
        <v>-95497350</v>
      </c>
      <c r="Z6" s="140">
        <v>-22.96</v>
      </c>
      <c r="AA6" s="155">
        <v>831934429</v>
      </c>
    </row>
    <row r="7" spans="1:27" ht="13.5">
      <c r="A7" s="291" t="s">
        <v>205</v>
      </c>
      <c r="B7" s="142"/>
      <c r="C7" s="62">
        <v>478235987</v>
      </c>
      <c r="D7" s="156"/>
      <c r="E7" s="60">
        <v>780590273</v>
      </c>
      <c r="F7" s="60">
        <v>785463492</v>
      </c>
      <c r="G7" s="60">
        <v>7749427</v>
      </c>
      <c r="H7" s="60">
        <v>14775337</v>
      </c>
      <c r="I7" s="60">
        <v>33777576</v>
      </c>
      <c r="J7" s="60">
        <v>56302340</v>
      </c>
      <c r="K7" s="60">
        <v>28839975</v>
      </c>
      <c r="L7" s="60">
        <v>36680735</v>
      </c>
      <c r="M7" s="60">
        <v>40463190</v>
      </c>
      <c r="N7" s="60">
        <v>105983900</v>
      </c>
      <c r="O7" s="60"/>
      <c r="P7" s="60"/>
      <c r="Q7" s="60"/>
      <c r="R7" s="60"/>
      <c r="S7" s="60"/>
      <c r="T7" s="60"/>
      <c r="U7" s="60"/>
      <c r="V7" s="60"/>
      <c r="W7" s="60">
        <v>162286240</v>
      </c>
      <c r="X7" s="60">
        <v>392731746</v>
      </c>
      <c r="Y7" s="60">
        <v>-230445506</v>
      </c>
      <c r="Z7" s="140">
        <v>-58.68</v>
      </c>
      <c r="AA7" s="155">
        <v>785463492</v>
      </c>
    </row>
    <row r="8" spans="1:27" ht="13.5">
      <c r="A8" s="291" t="s">
        <v>206</v>
      </c>
      <c r="B8" s="142"/>
      <c r="C8" s="62">
        <v>135047495</v>
      </c>
      <c r="D8" s="156"/>
      <c r="E8" s="60">
        <v>209649806</v>
      </c>
      <c r="F8" s="60">
        <v>209885340</v>
      </c>
      <c r="G8" s="60">
        <v>773609</v>
      </c>
      <c r="H8" s="60">
        <v>8162569</v>
      </c>
      <c r="I8" s="60">
        <v>11279319</v>
      </c>
      <c r="J8" s="60">
        <v>20215497</v>
      </c>
      <c r="K8" s="60">
        <v>11247658</v>
      </c>
      <c r="L8" s="60">
        <v>15732440</v>
      </c>
      <c r="M8" s="60">
        <v>15161580</v>
      </c>
      <c r="N8" s="60">
        <v>42141678</v>
      </c>
      <c r="O8" s="60"/>
      <c r="P8" s="60"/>
      <c r="Q8" s="60"/>
      <c r="R8" s="60"/>
      <c r="S8" s="60"/>
      <c r="T8" s="60"/>
      <c r="U8" s="60"/>
      <c r="V8" s="60"/>
      <c r="W8" s="60">
        <v>62357175</v>
      </c>
      <c r="X8" s="60">
        <v>104942670</v>
      </c>
      <c r="Y8" s="60">
        <v>-42585495</v>
      </c>
      <c r="Z8" s="140">
        <v>-40.58</v>
      </c>
      <c r="AA8" s="155">
        <v>209885340</v>
      </c>
    </row>
    <row r="9" spans="1:27" ht="13.5">
      <c r="A9" s="291" t="s">
        <v>207</v>
      </c>
      <c r="B9" s="142"/>
      <c r="C9" s="62">
        <v>199202250</v>
      </c>
      <c r="D9" s="156"/>
      <c r="E9" s="60">
        <v>258160062</v>
      </c>
      <c r="F9" s="60">
        <v>247068794</v>
      </c>
      <c r="G9" s="60">
        <v>984521</v>
      </c>
      <c r="H9" s="60">
        <v>6578032</v>
      </c>
      <c r="I9" s="60">
        <v>4084410</v>
      </c>
      <c r="J9" s="60">
        <v>11646963</v>
      </c>
      <c r="K9" s="60">
        <v>7691115</v>
      </c>
      <c r="L9" s="60">
        <v>14809627</v>
      </c>
      <c r="M9" s="60">
        <v>25497530</v>
      </c>
      <c r="N9" s="60">
        <v>47998272</v>
      </c>
      <c r="O9" s="60"/>
      <c r="P9" s="60"/>
      <c r="Q9" s="60"/>
      <c r="R9" s="60"/>
      <c r="S9" s="60"/>
      <c r="T9" s="60"/>
      <c r="U9" s="60"/>
      <c r="V9" s="60"/>
      <c r="W9" s="60">
        <v>59645235</v>
      </c>
      <c r="X9" s="60">
        <v>123534397</v>
      </c>
      <c r="Y9" s="60">
        <v>-63889162</v>
      </c>
      <c r="Z9" s="140">
        <v>-51.72</v>
      </c>
      <c r="AA9" s="155">
        <v>247068794</v>
      </c>
    </row>
    <row r="10" spans="1:27" ht="13.5">
      <c r="A10" s="291" t="s">
        <v>208</v>
      </c>
      <c r="B10" s="142"/>
      <c r="C10" s="62">
        <v>314416210</v>
      </c>
      <c r="D10" s="156"/>
      <c r="E10" s="60">
        <v>265617673</v>
      </c>
      <c r="F10" s="60">
        <v>273366685</v>
      </c>
      <c r="G10" s="60">
        <v>674613</v>
      </c>
      <c r="H10" s="60">
        <v>12963951</v>
      </c>
      <c r="I10" s="60">
        <v>8559783</v>
      </c>
      <c r="J10" s="60">
        <v>22198347</v>
      </c>
      <c r="K10" s="60">
        <v>2452037</v>
      </c>
      <c r="L10" s="60">
        <v>9006350</v>
      </c>
      <c r="M10" s="60">
        <v>13582988</v>
      </c>
      <c r="N10" s="60">
        <v>25041375</v>
      </c>
      <c r="O10" s="60"/>
      <c r="P10" s="60"/>
      <c r="Q10" s="60"/>
      <c r="R10" s="60"/>
      <c r="S10" s="60"/>
      <c r="T10" s="60"/>
      <c r="U10" s="60"/>
      <c r="V10" s="60"/>
      <c r="W10" s="60">
        <v>47239722</v>
      </c>
      <c r="X10" s="60">
        <v>136683343</v>
      </c>
      <c r="Y10" s="60">
        <v>-89443621</v>
      </c>
      <c r="Z10" s="140">
        <v>-65.44</v>
      </c>
      <c r="AA10" s="155">
        <v>273366685</v>
      </c>
    </row>
    <row r="11" spans="1:27" ht="13.5">
      <c r="A11" s="292" t="s">
        <v>209</v>
      </c>
      <c r="B11" s="142"/>
      <c r="C11" s="293">
        <f aca="true" t="shared" si="1" ref="C11:Y11">SUM(C6:C10)</f>
        <v>1783787710</v>
      </c>
      <c r="D11" s="294">
        <f t="shared" si="1"/>
        <v>0</v>
      </c>
      <c r="E11" s="295">
        <f t="shared" si="1"/>
        <v>2332427847</v>
      </c>
      <c r="F11" s="295">
        <f t="shared" si="1"/>
        <v>2347718740</v>
      </c>
      <c r="G11" s="295">
        <f t="shared" si="1"/>
        <v>7657787</v>
      </c>
      <c r="H11" s="295">
        <f t="shared" si="1"/>
        <v>100429135</v>
      </c>
      <c r="I11" s="295">
        <f t="shared" si="1"/>
        <v>120817109</v>
      </c>
      <c r="J11" s="295">
        <f t="shared" si="1"/>
        <v>228904031</v>
      </c>
      <c r="K11" s="295">
        <f t="shared" si="1"/>
        <v>95020309</v>
      </c>
      <c r="L11" s="295">
        <f t="shared" si="1"/>
        <v>141425424</v>
      </c>
      <c r="M11" s="295">
        <f t="shared" si="1"/>
        <v>186648473</v>
      </c>
      <c r="N11" s="295">
        <f t="shared" si="1"/>
        <v>423094206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651998237</v>
      </c>
      <c r="X11" s="295">
        <f t="shared" si="1"/>
        <v>1173859371</v>
      </c>
      <c r="Y11" s="295">
        <f t="shared" si="1"/>
        <v>-521861134</v>
      </c>
      <c r="Z11" s="296">
        <f>+IF(X11&lt;&gt;0,+(Y11/X11)*100,0)</f>
        <v>-44.45686995329188</v>
      </c>
      <c r="AA11" s="297">
        <f>SUM(AA6:AA10)</f>
        <v>2347718740</v>
      </c>
    </row>
    <row r="12" spans="1:27" ht="13.5">
      <c r="A12" s="298" t="s">
        <v>210</v>
      </c>
      <c r="B12" s="136"/>
      <c r="C12" s="62">
        <v>737367240</v>
      </c>
      <c r="D12" s="156"/>
      <c r="E12" s="60">
        <v>280283999</v>
      </c>
      <c r="F12" s="60">
        <v>281329604</v>
      </c>
      <c r="G12" s="60">
        <v>3187286</v>
      </c>
      <c r="H12" s="60">
        <v>1150999</v>
      </c>
      <c r="I12" s="60">
        <v>1913000</v>
      </c>
      <c r="J12" s="60">
        <v>6251285</v>
      </c>
      <c r="K12" s="60">
        <v>5367956</v>
      </c>
      <c r="L12" s="60">
        <v>3416608</v>
      </c>
      <c r="M12" s="60">
        <v>2016741</v>
      </c>
      <c r="N12" s="60">
        <v>10801305</v>
      </c>
      <c r="O12" s="60"/>
      <c r="P12" s="60"/>
      <c r="Q12" s="60"/>
      <c r="R12" s="60"/>
      <c r="S12" s="60"/>
      <c r="T12" s="60"/>
      <c r="U12" s="60"/>
      <c r="V12" s="60"/>
      <c r="W12" s="60">
        <v>17052590</v>
      </c>
      <c r="X12" s="60">
        <v>140664802</v>
      </c>
      <c r="Y12" s="60">
        <v>-123612212</v>
      </c>
      <c r="Z12" s="140">
        <v>-87.88</v>
      </c>
      <c r="AA12" s="155">
        <v>281329604</v>
      </c>
    </row>
    <row r="13" spans="1:27" ht="13.5">
      <c r="A13" s="298" t="s">
        <v>211</v>
      </c>
      <c r="B13" s="136"/>
      <c r="C13" s="273">
        <v>7583390</v>
      </c>
      <c r="D13" s="274"/>
      <c r="E13" s="275">
        <v>9598250</v>
      </c>
      <c r="F13" s="275">
        <v>9598250</v>
      </c>
      <c r="G13" s="275">
        <v>92328</v>
      </c>
      <c r="H13" s="275">
        <v>266144</v>
      </c>
      <c r="I13" s="275">
        <v>464663</v>
      </c>
      <c r="J13" s="275">
        <v>823135</v>
      </c>
      <c r="K13" s="275">
        <v>759797</v>
      </c>
      <c r="L13" s="275">
        <v>579580</v>
      </c>
      <c r="M13" s="275">
        <v>297879</v>
      </c>
      <c r="N13" s="275">
        <v>1637256</v>
      </c>
      <c r="O13" s="275"/>
      <c r="P13" s="275"/>
      <c r="Q13" s="275"/>
      <c r="R13" s="275"/>
      <c r="S13" s="275"/>
      <c r="T13" s="275"/>
      <c r="U13" s="275"/>
      <c r="V13" s="275"/>
      <c r="W13" s="275">
        <v>2460391</v>
      </c>
      <c r="X13" s="275">
        <v>4799125</v>
      </c>
      <c r="Y13" s="275">
        <v>-2338734</v>
      </c>
      <c r="Z13" s="140">
        <v>-48.73</v>
      </c>
      <c r="AA13" s="277">
        <v>9598250</v>
      </c>
    </row>
    <row r="14" spans="1:27" ht="13.5">
      <c r="A14" s="298" t="s">
        <v>212</v>
      </c>
      <c r="B14" s="136"/>
      <c r="C14" s="62">
        <v>15956618</v>
      </c>
      <c r="D14" s="156"/>
      <c r="E14" s="60">
        <v>20150000</v>
      </c>
      <c r="F14" s="60">
        <v>52795000</v>
      </c>
      <c r="G14" s="60"/>
      <c r="H14" s="60"/>
      <c r="I14" s="60"/>
      <c r="J14" s="60"/>
      <c r="K14" s="60">
        <v>18807319</v>
      </c>
      <c r="L14" s="60">
        <v>2265574</v>
      </c>
      <c r="M14" s="60"/>
      <c r="N14" s="60">
        <v>21072893</v>
      </c>
      <c r="O14" s="60"/>
      <c r="P14" s="60"/>
      <c r="Q14" s="60"/>
      <c r="R14" s="60"/>
      <c r="S14" s="60"/>
      <c r="T14" s="60"/>
      <c r="U14" s="60"/>
      <c r="V14" s="60"/>
      <c r="W14" s="60">
        <v>21072893</v>
      </c>
      <c r="X14" s="60">
        <v>26397500</v>
      </c>
      <c r="Y14" s="60">
        <v>-5324607</v>
      </c>
      <c r="Z14" s="140">
        <v>-20.17</v>
      </c>
      <c r="AA14" s="155">
        <v>52795000</v>
      </c>
    </row>
    <row r="15" spans="1:27" ht="13.5">
      <c r="A15" s="298" t="s">
        <v>213</v>
      </c>
      <c r="B15" s="136" t="s">
        <v>138</v>
      </c>
      <c r="C15" s="62">
        <v>626469068</v>
      </c>
      <c r="D15" s="156"/>
      <c r="E15" s="60">
        <v>534187903</v>
      </c>
      <c r="F15" s="60">
        <v>621914039</v>
      </c>
      <c r="G15" s="60">
        <v>475502</v>
      </c>
      <c r="H15" s="60">
        <v>8881949</v>
      </c>
      <c r="I15" s="60">
        <v>53123455</v>
      </c>
      <c r="J15" s="60">
        <v>62480906</v>
      </c>
      <c r="K15" s="60">
        <v>30702511</v>
      </c>
      <c r="L15" s="60">
        <v>52024680</v>
      </c>
      <c r="M15" s="60">
        <v>181099012</v>
      </c>
      <c r="N15" s="60">
        <v>263826203</v>
      </c>
      <c r="O15" s="60"/>
      <c r="P15" s="60"/>
      <c r="Q15" s="60"/>
      <c r="R15" s="60"/>
      <c r="S15" s="60"/>
      <c r="T15" s="60"/>
      <c r="U15" s="60"/>
      <c r="V15" s="60"/>
      <c r="W15" s="60">
        <v>326307109</v>
      </c>
      <c r="X15" s="60">
        <v>310957020</v>
      </c>
      <c r="Y15" s="60">
        <v>15350089</v>
      </c>
      <c r="Z15" s="140">
        <v>4.94</v>
      </c>
      <c r="AA15" s="155">
        <v>621914039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2697645720</v>
      </c>
      <c r="D20" s="154">
        <f t="shared" si="2"/>
        <v>0</v>
      </c>
      <c r="E20" s="100">
        <f t="shared" si="2"/>
        <v>2273944475</v>
      </c>
      <c r="F20" s="100">
        <f t="shared" si="2"/>
        <v>2299409833</v>
      </c>
      <c r="G20" s="100">
        <f t="shared" si="2"/>
        <v>40987845</v>
      </c>
      <c r="H20" s="100">
        <f t="shared" si="2"/>
        <v>87296778</v>
      </c>
      <c r="I20" s="100">
        <f t="shared" si="2"/>
        <v>79416409</v>
      </c>
      <c r="J20" s="100">
        <f t="shared" si="2"/>
        <v>207701032</v>
      </c>
      <c r="K20" s="100">
        <f t="shared" si="2"/>
        <v>134176764</v>
      </c>
      <c r="L20" s="100">
        <f t="shared" si="2"/>
        <v>142266583</v>
      </c>
      <c r="M20" s="100">
        <f t="shared" si="2"/>
        <v>120246965</v>
      </c>
      <c r="N20" s="100">
        <f t="shared" si="2"/>
        <v>396690312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604391344</v>
      </c>
      <c r="X20" s="100">
        <f t="shared" si="2"/>
        <v>1149704919</v>
      </c>
      <c r="Y20" s="100">
        <f t="shared" si="2"/>
        <v>-545313575</v>
      </c>
      <c r="Z20" s="137">
        <f>+IF(X20&lt;&gt;0,+(Y20/X20)*100,0)</f>
        <v>-47.430742096355246</v>
      </c>
      <c r="AA20" s="153">
        <f>SUM(AA26:AA33)</f>
        <v>2299409833</v>
      </c>
    </row>
    <row r="21" spans="1:27" ht="13.5">
      <c r="A21" s="291" t="s">
        <v>204</v>
      </c>
      <c r="B21" s="142"/>
      <c r="C21" s="62">
        <v>337766496</v>
      </c>
      <c r="D21" s="156"/>
      <c r="E21" s="60">
        <v>253721928</v>
      </c>
      <c r="F21" s="60">
        <v>251448041</v>
      </c>
      <c r="G21" s="60">
        <v>-7505571</v>
      </c>
      <c r="H21" s="60">
        <v>17833722</v>
      </c>
      <c r="I21" s="60">
        <v>10070984</v>
      </c>
      <c r="J21" s="60">
        <v>20399135</v>
      </c>
      <c r="K21" s="60">
        <v>18041991</v>
      </c>
      <c r="L21" s="60">
        <v>21396876</v>
      </c>
      <c r="M21" s="60">
        <v>14406548</v>
      </c>
      <c r="N21" s="60">
        <v>53845415</v>
      </c>
      <c r="O21" s="60"/>
      <c r="P21" s="60"/>
      <c r="Q21" s="60"/>
      <c r="R21" s="60"/>
      <c r="S21" s="60"/>
      <c r="T21" s="60"/>
      <c r="U21" s="60"/>
      <c r="V21" s="60"/>
      <c r="W21" s="60">
        <v>74244550</v>
      </c>
      <c r="X21" s="60">
        <v>125724021</v>
      </c>
      <c r="Y21" s="60">
        <v>-51479471</v>
      </c>
      <c r="Z21" s="140">
        <v>-40.95</v>
      </c>
      <c r="AA21" s="155">
        <v>251448041</v>
      </c>
    </row>
    <row r="22" spans="1:27" ht="13.5">
      <c r="A22" s="291" t="s">
        <v>205</v>
      </c>
      <c r="B22" s="142"/>
      <c r="C22" s="62">
        <v>436439210</v>
      </c>
      <c r="D22" s="156"/>
      <c r="E22" s="60">
        <v>343577985</v>
      </c>
      <c r="F22" s="60">
        <v>361036432</v>
      </c>
      <c r="G22" s="60">
        <v>6325042</v>
      </c>
      <c r="H22" s="60">
        <v>22922424</v>
      </c>
      <c r="I22" s="60">
        <v>13135525</v>
      </c>
      <c r="J22" s="60">
        <v>42382991</v>
      </c>
      <c r="K22" s="60">
        <v>20744986</v>
      </c>
      <c r="L22" s="60">
        <v>22656787</v>
      </c>
      <c r="M22" s="60">
        <v>17625732</v>
      </c>
      <c r="N22" s="60">
        <v>61027505</v>
      </c>
      <c r="O22" s="60"/>
      <c r="P22" s="60"/>
      <c r="Q22" s="60"/>
      <c r="R22" s="60"/>
      <c r="S22" s="60"/>
      <c r="T22" s="60"/>
      <c r="U22" s="60"/>
      <c r="V22" s="60"/>
      <c r="W22" s="60">
        <v>103410496</v>
      </c>
      <c r="X22" s="60">
        <v>180518216</v>
      </c>
      <c r="Y22" s="60">
        <v>-77107720</v>
      </c>
      <c r="Z22" s="140">
        <v>-42.71</v>
      </c>
      <c r="AA22" s="155">
        <v>361036432</v>
      </c>
    </row>
    <row r="23" spans="1:27" ht="13.5">
      <c r="A23" s="291" t="s">
        <v>206</v>
      </c>
      <c r="B23" s="142"/>
      <c r="C23" s="62">
        <v>121610071</v>
      </c>
      <c r="D23" s="156"/>
      <c r="E23" s="60">
        <v>199111507</v>
      </c>
      <c r="F23" s="60">
        <v>204275759</v>
      </c>
      <c r="G23" s="60">
        <v>1199649</v>
      </c>
      <c r="H23" s="60">
        <v>1995010</v>
      </c>
      <c r="I23" s="60">
        <v>3480233</v>
      </c>
      <c r="J23" s="60">
        <v>6674892</v>
      </c>
      <c r="K23" s="60">
        <v>5945499</v>
      </c>
      <c r="L23" s="60">
        <v>17799758</v>
      </c>
      <c r="M23" s="60">
        <v>18570138</v>
      </c>
      <c r="N23" s="60">
        <v>42315395</v>
      </c>
      <c r="O23" s="60"/>
      <c r="P23" s="60"/>
      <c r="Q23" s="60"/>
      <c r="R23" s="60"/>
      <c r="S23" s="60"/>
      <c r="T23" s="60"/>
      <c r="U23" s="60"/>
      <c r="V23" s="60"/>
      <c r="W23" s="60">
        <v>48990287</v>
      </c>
      <c r="X23" s="60">
        <v>102137880</v>
      </c>
      <c r="Y23" s="60">
        <v>-53147593</v>
      </c>
      <c r="Z23" s="140">
        <v>-52.04</v>
      </c>
      <c r="AA23" s="155">
        <v>204275759</v>
      </c>
    </row>
    <row r="24" spans="1:27" ht="13.5">
      <c r="A24" s="291" t="s">
        <v>207</v>
      </c>
      <c r="B24" s="142"/>
      <c r="C24" s="62">
        <v>148137239</v>
      </c>
      <c r="D24" s="156"/>
      <c r="E24" s="60">
        <v>247590000</v>
      </c>
      <c r="F24" s="60">
        <v>252439241</v>
      </c>
      <c r="G24" s="60">
        <v>343394</v>
      </c>
      <c r="H24" s="60">
        <v>1801806</v>
      </c>
      <c r="I24" s="60">
        <v>5839446</v>
      </c>
      <c r="J24" s="60">
        <v>7984646</v>
      </c>
      <c r="K24" s="60">
        <v>12760771</v>
      </c>
      <c r="L24" s="60">
        <v>8412636</v>
      </c>
      <c r="M24" s="60">
        <v>9160572</v>
      </c>
      <c r="N24" s="60">
        <v>30333979</v>
      </c>
      <c r="O24" s="60"/>
      <c r="P24" s="60"/>
      <c r="Q24" s="60"/>
      <c r="R24" s="60"/>
      <c r="S24" s="60"/>
      <c r="T24" s="60"/>
      <c r="U24" s="60"/>
      <c r="V24" s="60"/>
      <c r="W24" s="60">
        <v>38318625</v>
      </c>
      <c r="X24" s="60">
        <v>126219621</v>
      </c>
      <c r="Y24" s="60">
        <v>-87900996</v>
      </c>
      <c r="Z24" s="140">
        <v>-69.64</v>
      </c>
      <c r="AA24" s="155">
        <v>252439241</v>
      </c>
    </row>
    <row r="25" spans="1:27" ht="13.5">
      <c r="A25" s="291" t="s">
        <v>208</v>
      </c>
      <c r="B25" s="142"/>
      <c r="C25" s="62">
        <v>416010090</v>
      </c>
      <c r="D25" s="156"/>
      <c r="E25" s="60">
        <v>489064009</v>
      </c>
      <c r="F25" s="60">
        <v>460159381</v>
      </c>
      <c r="G25" s="60">
        <v>37369088</v>
      </c>
      <c r="H25" s="60">
        <v>22939226</v>
      </c>
      <c r="I25" s="60">
        <v>17982797</v>
      </c>
      <c r="J25" s="60">
        <v>78291111</v>
      </c>
      <c r="K25" s="60">
        <v>45502043</v>
      </c>
      <c r="L25" s="60">
        <v>22781411</v>
      </c>
      <c r="M25" s="60">
        <v>20921098</v>
      </c>
      <c r="N25" s="60">
        <v>89204552</v>
      </c>
      <c r="O25" s="60"/>
      <c r="P25" s="60"/>
      <c r="Q25" s="60"/>
      <c r="R25" s="60"/>
      <c r="S25" s="60"/>
      <c r="T25" s="60"/>
      <c r="U25" s="60"/>
      <c r="V25" s="60"/>
      <c r="W25" s="60">
        <v>167495663</v>
      </c>
      <c r="X25" s="60">
        <v>230079691</v>
      </c>
      <c r="Y25" s="60">
        <v>-62584028</v>
      </c>
      <c r="Z25" s="140">
        <v>-27.2</v>
      </c>
      <c r="AA25" s="155">
        <v>460159381</v>
      </c>
    </row>
    <row r="26" spans="1:27" ht="13.5">
      <c r="A26" s="292" t="s">
        <v>209</v>
      </c>
      <c r="B26" s="302"/>
      <c r="C26" s="293">
        <f aca="true" t="shared" si="3" ref="C26:Y26">SUM(C21:C25)</f>
        <v>1459963106</v>
      </c>
      <c r="D26" s="294">
        <f t="shared" si="3"/>
        <v>0</v>
      </c>
      <c r="E26" s="295">
        <f t="shared" si="3"/>
        <v>1533065429</v>
      </c>
      <c r="F26" s="295">
        <f t="shared" si="3"/>
        <v>1529358854</v>
      </c>
      <c r="G26" s="295">
        <f t="shared" si="3"/>
        <v>37731602</v>
      </c>
      <c r="H26" s="295">
        <f t="shared" si="3"/>
        <v>67492188</v>
      </c>
      <c r="I26" s="295">
        <f t="shared" si="3"/>
        <v>50508985</v>
      </c>
      <c r="J26" s="295">
        <f t="shared" si="3"/>
        <v>155732775</v>
      </c>
      <c r="K26" s="295">
        <f t="shared" si="3"/>
        <v>102995290</v>
      </c>
      <c r="L26" s="295">
        <f t="shared" si="3"/>
        <v>93047468</v>
      </c>
      <c r="M26" s="295">
        <f t="shared" si="3"/>
        <v>80684088</v>
      </c>
      <c r="N26" s="295">
        <f t="shared" si="3"/>
        <v>276726846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432459621</v>
      </c>
      <c r="X26" s="295">
        <f t="shared" si="3"/>
        <v>764679429</v>
      </c>
      <c r="Y26" s="295">
        <f t="shared" si="3"/>
        <v>-332219808</v>
      </c>
      <c r="Z26" s="296">
        <f>+IF(X26&lt;&gt;0,+(Y26/X26)*100,0)</f>
        <v>-43.44563164651314</v>
      </c>
      <c r="AA26" s="297">
        <f>SUM(AA21:AA25)</f>
        <v>1529358854</v>
      </c>
    </row>
    <row r="27" spans="1:27" ht="13.5">
      <c r="A27" s="298" t="s">
        <v>210</v>
      </c>
      <c r="B27" s="147"/>
      <c r="C27" s="62">
        <v>158056900</v>
      </c>
      <c r="D27" s="156"/>
      <c r="E27" s="60">
        <v>176057470</v>
      </c>
      <c r="F27" s="60">
        <v>184962688</v>
      </c>
      <c r="G27" s="60">
        <v>2149731</v>
      </c>
      <c r="H27" s="60">
        <v>2534348</v>
      </c>
      <c r="I27" s="60">
        <v>4757873</v>
      </c>
      <c r="J27" s="60">
        <v>9441952</v>
      </c>
      <c r="K27" s="60">
        <v>6596077</v>
      </c>
      <c r="L27" s="60">
        <v>9559683</v>
      </c>
      <c r="M27" s="60">
        <v>11678863</v>
      </c>
      <c r="N27" s="60">
        <v>27834623</v>
      </c>
      <c r="O27" s="60"/>
      <c r="P27" s="60"/>
      <c r="Q27" s="60"/>
      <c r="R27" s="60"/>
      <c r="S27" s="60"/>
      <c r="T27" s="60"/>
      <c r="U27" s="60"/>
      <c r="V27" s="60"/>
      <c r="W27" s="60">
        <v>37276575</v>
      </c>
      <c r="X27" s="60">
        <v>92481344</v>
      </c>
      <c r="Y27" s="60">
        <v>-55204769</v>
      </c>
      <c r="Z27" s="140">
        <v>-59.69</v>
      </c>
      <c r="AA27" s="155">
        <v>184962688</v>
      </c>
    </row>
    <row r="28" spans="1:27" ht="13.5">
      <c r="A28" s="298" t="s">
        <v>211</v>
      </c>
      <c r="B28" s="147"/>
      <c r="C28" s="273">
        <v>646297</v>
      </c>
      <c r="D28" s="274"/>
      <c r="E28" s="275">
        <v>1930000</v>
      </c>
      <c r="F28" s="275">
        <v>1839400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919700</v>
      </c>
      <c r="Y28" s="275">
        <v>-919700</v>
      </c>
      <c r="Z28" s="140">
        <v>-100</v>
      </c>
      <c r="AA28" s="277">
        <v>1839400</v>
      </c>
    </row>
    <row r="29" spans="1:27" ht="13.5">
      <c r="A29" s="298" t="s">
        <v>212</v>
      </c>
      <c r="B29" s="147"/>
      <c r="C29" s="62">
        <v>3396492</v>
      </c>
      <c r="D29" s="156"/>
      <c r="E29" s="60">
        <v>1800000</v>
      </c>
      <c r="F29" s="60">
        <v>1870236</v>
      </c>
      <c r="G29" s="60"/>
      <c r="H29" s="60"/>
      <c r="I29" s="60">
        <v>216773</v>
      </c>
      <c r="J29" s="60">
        <v>216773</v>
      </c>
      <c r="K29" s="60">
        <v>97879</v>
      </c>
      <c r="L29" s="60"/>
      <c r="M29" s="60">
        <v>137916</v>
      </c>
      <c r="N29" s="60">
        <v>235795</v>
      </c>
      <c r="O29" s="60"/>
      <c r="P29" s="60"/>
      <c r="Q29" s="60"/>
      <c r="R29" s="60"/>
      <c r="S29" s="60"/>
      <c r="T29" s="60"/>
      <c r="U29" s="60"/>
      <c r="V29" s="60"/>
      <c r="W29" s="60">
        <v>452568</v>
      </c>
      <c r="X29" s="60">
        <v>935118</v>
      </c>
      <c r="Y29" s="60">
        <v>-482550</v>
      </c>
      <c r="Z29" s="140">
        <v>-51.6</v>
      </c>
      <c r="AA29" s="155">
        <v>1870236</v>
      </c>
    </row>
    <row r="30" spans="1:27" ht="13.5">
      <c r="A30" s="298" t="s">
        <v>213</v>
      </c>
      <c r="B30" s="136" t="s">
        <v>138</v>
      </c>
      <c r="C30" s="62">
        <v>1075582925</v>
      </c>
      <c r="D30" s="156"/>
      <c r="E30" s="60">
        <v>561091576</v>
      </c>
      <c r="F30" s="60">
        <v>581378655</v>
      </c>
      <c r="G30" s="60">
        <v>1106512</v>
      </c>
      <c r="H30" s="60">
        <v>17270242</v>
      </c>
      <c r="I30" s="60">
        <v>23932778</v>
      </c>
      <c r="J30" s="60">
        <v>42309532</v>
      </c>
      <c r="K30" s="60">
        <v>24487518</v>
      </c>
      <c r="L30" s="60">
        <v>39659432</v>
      </c>
      <c r="M30" s="60">
        <v>27746098</v>
      </c>
      <c r="N30" s="60">
        <v>91893048</v>
      </c>
      <c r="O30" s="60"/>
      <c r="P30" s="60"/>
      <c r="Q30" s="60"/>
      <c r="R30" s="60"/>
      <c r="S30" s="60"/>
      <c r="T30" s="60"/>
      <c r="U30" s="60"/>
      <c r="V30" s="60"/>
      <c r="W30" s="60">
        <v>134202580</v>
      </c>
      <c r="X30" s="60">
        <v>290689328</v>
      </c>
      <c r="Y30" s="60">
        <v>-156486748</v>
      </c>
      <c r="Z30" s="140">
        <v>-53.83</v>
      </c>
      <c r="AA30" s="155">
        <v>581378655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994652264</v>
      </c>
      <c r="D36" s="156">
        <f t="shared" si="4"/>
        <v>0</v>
      </c>
      <c r="E36" s="60">
        <f t="shared" si="4"/>
        <v>1072131961</v>
      </c>
      <c r="F36" s="60">
        <f t="shared" si="4"/>
        <v>1083382470</v>
      </c>
      <c r="G36" s="60">
        <f t="shared" si="4"/>
        <v>-10029954</v>
      </c>
      <c r="H36" s="60">
        <f t="shared" si="4"/>
        <v>75782968</v>
      </c>
      <c r="I36" s="60">
        <f t="shared" si="4"/>
        <v>73187005</v>
      </c>
      <c r="J36" s="60">
        <f t="shared" si="4"/>
        <v>138940019</v>
      </c>
      <c r="K36" s="60">
        <f t="shared" si="4"/>
        <v>62831515</v>
      </c>
      <c r="L36" s="60">
        <f t="shared" si="4"/>
        <v>86593148</v>
      </c>
      <c r="M36" s="60">
        <f t="shared" si="4"/>
        <v>106349733</v>
      </c>
      <c r="N36" s="60">
        <f t="shared" si="4"/>
        <v>255774396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394714415</v>
      </c>
      <c r="X36" s="60">
        <f t="shared" si="4"/>
        <v>541691236</v>
      </c>
      <c r="Y36" s="60">
        <f t="shared" si="4"/>
        <v>-146976821</v>
      </c>
      <c r="Z36" s="140">
        <f aca="true" t="shared" si="5" ref="Z36:Z49">+IF(X36&lt;&gt;0,+(Y36/X36)*100,0)</f>
        <v>-27.132951621170402</v>
      </c>
      <c r="AA36" s="155">
        <f>AA6+AA21</f>
        <v>1083382470</v>
      </c>
    </row>
    <row r="37" spans="1:27" ht="13.5">
      <c r="A37" s="291" t="s">
        <v>205</v>
      </c>
      <c r="B37" s="142"/>
      <c r="C37" s="62">
        <f t="shared" si="4"/>
        <v>914675197</v>
      </c>
      <c r="D37" s="156">
        <f t="shared" si="4"/>
        <v>0</v>
      </c>
      <c r="E37" s="60">
        <f t="shared" si="4"/>
        <v>1124168258</v>
      </c>
      <c r="F37" s="60">
        <f t="shared" si="4"/>
        <v>1146499924</v>
      </c>
      <c r="G37" s="60">
        <f t="shared" si="4"/>
        <v>14074469</v>
      </c>
      <c r="H37" s="60">
        <f t="shared" si="4"/>
        <v>37697761</v>
      </c>
      <c r="I37" s="60">
        <f t="shared" si="4"/>
        <v>46913101</v>
      </c>
      <c r="J37" s="60">
        <f t="shared" si="4"/>
        <v>98685331</v>
      </c>
      <c r="K37" s="60">
        <f t="shared" si="4"/>
        <v>49584961</v>
      </c>
      <c r="L37" s="60">
        <f t="shared" si="4"/>
        <v>59337522</v>
      </c>
      <c r="M37" s="60">
        <f t="shared" si="4"/>
        <v>58088922</v>
      </c>
      <c r="N37" s="60">
        <f t="shared" si="4"/>
        <v>167011405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265696736</v>
      </c>
      <c r="X37" s="60">
        <f t="shared" si="4"/>
        <v>573249962</v>
      </c>
      <c r="Y37" s="60">
        <f t="shared" si="4"/>
        <v>-307553226</v>
      </c>
      <c r="Z37" s="140">
        <f t="shared" si="5"/>
        <v>-53.65080617310185</v>
      </c>
      <c r="AA37" s="155">
        <f>AA7+AA22</f>
        <v>1146499924</v>
      </c>
    </row>
    <row r="38" spans="1:27" ht="13.5">
      <c r="A38" s="291" t="s">
        <v>206</v>
      </c>
      <c r="B38" s="142"/>
      <c r="C38" s="62">
        <f t="shared" si="4"/>
        <v>256657566</v>
      </c>
      <c r="D38" s="156">
        <f t="shared" si="4"/>
        <v>0</v>
      </c>
      <c r="E38" s="60">
        <f t="shared" si="4"/>
        <v>408761313</v>
      </c>
      <c r="F38" s="60">
        <f t="shared" si="4"/>
        <v>414161099</v>
      </c>
      <c r="G38" s="60">
        <f t="shared" si="4"/>
        <v>1973258</v>
      </c>
      <c r="H38" s="60">
        <f t="shared" si="4"/>
        <v>10157579</v>
      </c>
      <c r="I38" s="60">
        <f t="shared" si="4"/>
        <v>14759552</v>
      </c>
      <c r="J38" s="60">
        <f t="shared" si="4"/>
        <v>26890389</v>
      </c>
      <c r="K38" s="60">
        <f t="shared" si="4"/>
        <v>17193157</v>
      </c>
      <c r="L38" s="60">
        <f t="shared" si="4"/>
        <v>33532198</v>
      </c>
      <c r="M38" s="60">
        <f t="shared" si="4"/>
        <v>33731718</v>
      </c>
      <c r="N38" s="60">
        <f t="shared" si="4"/>
        <v>84457073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111347462</v>
      </c>
      <c r="X38" s="60">
        <f t="shared" si="4"/>
        <v>207080550</v>
      </c>
      <c r="Y38" s="60">
        <f t="shared" si="4"/>
        <v>-95733088</v>
      </c>
      <c r="Z38" s="140">
        <f t="shared" si="5"/>
        <v>-46.22987914606176</v>
      </c>
      <c r="AA38" s="155">
        <f>AA8+AA23</f>
        <v>414161099</v>
      </c>
    </row>
    <row r="39" spans="1:27" ht="13.5">
      <c r="A39" s="291" t="s">
        <v>207</v>
      </c>
      <c r="B39" s="142"/>
      <c r="C39" s="62">
        <f t="shared" si="4"/>
        <v>347339489</v>
      </c>
      <c r="D39" s="156">
        <f t="shared" si="4"/>
        <v>0</v>
      </c>
      <c r="E39" s="60">
        <f t="shared" si="4"/>
        <v>505750062</v>
      </c>
      <c r="F39" s="60">
        <f t="shared" si="4"/>
        <v>499508035</v>
      </c>
      <c r="G39" s="60">
        <f t="shared" si="4"/>
        <v>1327915</v>
      </c>
      <c r="H39" s="60">
        <f t="shared" si="4"/>
        <v>8379838</v>
      </c>
      <c r="I39" s="60">
        <f t="shared" si="4"/>
        <v>9923856</v>
      </c>
      <c r="J39" s="60">
        <f t="shared" si="4"/>
        <v>19631609</v>
      </c>
      <c r="K39" s="60">
        <f t="shared" si="4"/>
        <v>20451886</v>
      </c>
      <c r="L39" s="60">
        <f t="shared" si="4"/>
        <v>23222263</v>
      </c>
      <c r="M39" s="60">
        <f t="shared" si="4"/>
        <v>34658102</v>
      </c>
      <c r="N39" s="60">
        <f t="shared" si="4"/>
        <v>78332251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97963860</v>
      </c>
      <c r="X39" s="60">
        <f t="shared" si="4"/>
        <v>249754018</v>
      </c>
      <c r="Y39" s="60">
        <f t="shared" si="4"/>
        <v>-151790158</v>
      </c>
      <c r="Z39" s="140">
        <f t="shared" si="5"/>
        <v>-60.77586227261417</v>
      </c>
      <c r="AA39" s="155">
        <f>AA9+AA24</f>
        <v>499508035</v>
      </c>
    </row>
    <row r="40" spans="1:27" ht="13.5">
      <c r="A40" s="291" t="s">
        <v>208</v>
      </c>
      <c r="B40" s="142"/>
      <c r="C40" s="62">
        <f t="shared" si="4"/>
        <v>730426300</v>
      </c>
      <c r="D40" s="156">
        <f t="shared" si="4"/>
        <v>0</v>
      </c>
      <c r="E40" s="60">
        <f t="shared" si="4"/>
        <v>754681682</v>
      </c>
      <c r="F40" s="60">
        <f t="shared" si="4"/>
        <v>733526066</v>
      </c>
      <c r="G40" s="60">
        <f t="shared" si="4"/>
        <v>38043701</v>
      </c>
      <c r="H40" s="60">
        <f t="shared" si="4"/>
        <v>35903177</v>
      </c>
      <c r="I40" s="60">
        <f t="shared" si="4"/>
        <v>26542580</v>
      </c>
      <c r="J40" s="60">
        <f t="shared" si="4"/>
        <v>100489458</v>
      </c>
      <c r="K40" s="60">
        <f t="shared" si="4"/>
        <v>47954080</v>
      </c>
      <c r="L40" s="60">
        <f t="shared" si="4"/>
        <v>31787761</v>
      </c>
      <c r="M40" s="60">
        <f t="shared" si="4"/>
        <v>34504086</v>
      </c>
      <c r="N40" s="60">
        <f t="shared" si="4"/>
        <v>114245927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214735385</v>
      </c>
      <c r="X40" s="60">
        <f t="shared" si="4"/>
        <v>366763034</v>
      </c>
      <c r="Y40" s="60">
        <f t="shared" si="4"/>
        <v>-152027649</v>
      </c>
      <c r="Z40" s="140">
        <f t="shared" si="5"/>
        <v>-41.451191888656915</v>
      </c>
      <c r="AA40" s="155">
        <f>AA10+AA25</f>
        <v>733526066</v>
      </c>
    </row>
    <row r="41" spans="1:27" ht="13.5">
      <c r="A41" s="292" t="s">
        <v>209</v>
      </c>
      <c r="B41" s="142"/>
      <c r="C41" s="293">
        <f aca="true" t="shared" si="6" ref="C41:Y41">SUM(C36:C40)</f>
        <v>3243750816</v>
      </c>
      <c r="D41" s="294">
        <f t="shared" si="6"/>
        <v>0</v>
      </c>
      <c r="E41" s="295">
        <f t="shared" si="6"/>
        <v>3865493276</v>
      </c>
      <c r="F41" s="295">
        <f t="shared" si="6"/>
        <v>3877077594</v>
      </c>
      <c r="G41" s="295">
        <f t="shared" si="6"/>
        <v>45389389</v>
      </c>
      <c r="H41" s="295">
        <f t="shared" si="6"/>
        <v>167921323</v>
      </c>
      <c r="I41" s="295">
        <f t="shared" si="6"/>
        <v>171326094</v>
      </c>
      <c r="J41" s="295">
        <f t="shared" si="6"/>
        <v>384636806</v>
      </c>
      <c r="K41" s="295">
        <f t="shared" si="6"/>
        <v>198015599</v>
      </c>
      <c r="L41" s="295">
        <f t="shared" si="6"/>
        <v>234472892</v>
      </c>
      <c r="M41" s="295">
        <f t="shared" si="6"/>
        <v>267332561</v>
      </c>
      <c r="N41" s="295">
        <f t="shared" si="6"/>
        <v>699821052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1084457858</v>
      </c>
      <c r="X41" s="295">
        <f t="shared" si="6"/>
        <v>1938538800</v>
      </c>
      <c r="Y41" s="295">
        <f t="shared" si="6"/>
        <v>-854080942</v>
      </c>
      <c r="Z41" s="296">
        <f t="shared" si="5"/>
        <v>-44.05797510991268</v>
      </c>
      <c r="AA41" s="297">
        <f>SUM(AA36:AA40)</f>
        <v>3877077594</v>
      </c>
    </row>
    <row r="42" spans="1:27" ht="13.5">
      <c r="A42" s="298" t="s">
        <v>210</v>
      </c>
      <c r="B42" s="136"/>
      <c r="C42" s="95">
        <f aca="true" t="shared" si="7" ref="C42:Y48">C12+C27</f>
        <v>895424140</v>
      </c>
      <c r="D42" s="129">
        <f t="shared" si="7"/>
        <v>0</v>
      </c>
      <c r="E42" s="54">
        <f t="shared" si="7"/>
        <v>456341469</v>
      </c>
      <c r="F42" s="54">
        <f t="shared" si="7"/>
        <v>466292292</v>
      </c>
      <c r="G42" s="54">
        <f t="shared" si="7"/>
        <v>5337017</v>
      </c>
      <c r="H42" s="54">
        <f t="shared" si="7"/>
        <v>3685347</v>
      </c>
      <c r="I42" s="54">
        <f t="shared" si="7"/>
        <v>6670873</v>
      </c>
      <c r="J42" s="54">
        <f t="shared" si="7"/>
        <v>15693237</v>
      </c>
      <c r="K42" s="54">
        <f t="shared" si="7"/>
        <v>11964033</v>
      </c>
      <c r="L42" s="54">
        <f t="shared" si="7"/>
        <v>12976291</v>
      </c>
      <c r="M42" s="54">
        <f t="shared" si="7"/>
        <v>13695604</v>
      </c>
      <c r="N42" s="54">
        <f t="shared" si="7"/>
        <v>38635928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54329165</v>
      </c>
      <c r="X42" s="54">
        <f t="shared" si="7"/>
        <v>233146146</v>
      </c>
      <c r="Y42" s="54">
        <f t="shared" si="7"/>
        <v>-178816981</v>
      </c>
      <c r="Z42" s="184">
        <f t="shared" si="5"/>
        <v>-76.69737804715847</v>
      </c>
      <c r="AA42" s="130">
        <f aca="true" t="shared" si="8" ref="AA42:AA48">AA12+AA27</f>
        <v>466292292</v>
      </c>
    </row>
    <row r="43" spans="1:27" ht="13.5">
      <c r="A43" s="298" t="s">
        <v>211</v>
      </c>
      <c r="B43" s="136"/>
      <c r="C43" s="303">
        <f t="shared" si="7"/>
        <v>8229687</v>
      </c>
      <c r="D43" s="304">
        <f t="shared" si="7"/>
        <v>0</v>
      </c>
      <c r="E43" s="305">
        <f t="shared" si="7"/>
        <v>11528250</v>
      </c>
      <c r="F43" s="305">
        <f t="shared" si="7"/>
        <v>11437650</v>
      </c>
      <c r="G43" s="305">
        <f t="shared" si="7"/>
        <v>92328</v>
      </c>
      <c r="H43" s="305">
        <f t="shared" si="7"/>
        <v>266144</v>
      </c>
      <c r="I43" s="305">
        <f t="shared" si="7"/>
        <v>464663</v>
      </c>
      <c r="J43" s="305">
        <f t="shared" si="7"/>
        <v>823135</v>
      </c>
      <c r="K43" s="305">
        <f t="shared" si="7"/>
        <v>759797</v>
      </c>
      <c r="L43" s="305">
        <f t="shared" si="7"/>
        <v>579580</v>
      </c>
      <c r="M43" s="305">
        <f t="shared" si="7"/>
        <v>297879</v>
      </c>
      <c r="N43" s="305">
        <f t="shared" si="7"/>
        <v>1637256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2460391</v>
      </c>
      <c r="X43" s="305">
        <f t="shared" si="7"/>
        <v>5718825</v>
      </c>
      <c r="Y43" s="305">
        <f t="shared" si="7"/>
        <v>-3258434</v>
      </c>
      <c r="Z43" s="306">
        <f t="shared" si="5"/>
        <v>-56.977333630597194</v>
      </c>
      <c r="AA43" s="307">
        <f t="shared" si="8"/>
        <v>11437650</v>
      </c>
    </row>
    <row r="44" spans="1:27" ht="13.5">
      <c r="A44" s="298" t="s">
        <v>212</v>
      </c>
      <c r="B44" s="136"/>
      <c r="C44" s="95">
        <f t="shared" si="7"/>
        <v>19353110</v>
      </c>
      <c r="D44" s="129">
        <f t="shared" si="7"/>
        <v>0</v>
      </c>
      <c r="E44" s="54">
        <f t="shared" si="7"/>
        <v>21950000</v>
      </c>
      <c r="F44" s="54">
        <f t="shared" si="7"/>
        <v>54665236</v>
      </c>
      <c r="G44" s="54">
        <f t="shared" si="7"/>
        <v>0</v>
      </c>
      <c r="H44" s="54">
        <f t="shared" si="7"/>
        <v>0</v>
      </c>
      <c r="I44" s="54">
        <f t="shared" si="7"/>
        <v>216773</v>
      </c>
      <c r="J44" s="54">
        <f t="shared" si="7"/>
        <v>216773</v>
      </c>
      <c r="K44" s="54">
        <f t="shared" si="7"/>
        <v>18905198</v>
      </c>
      <c r="L44" s="54">
        <f t="shared" si="7"/>
        <v>2265574</v>
      </c>
      <c r="M44" s="54">
        <f t="shared" si="7"/>
        <v>137916</v>
      </c>
      <c r="N44" s="54">
        <f t="shared" si="7"/>
        <v>21308688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21525461</v>
      </c>
      <c r="X44" s="54">
        <f t="shared" si="7"/>
        <v>27332618</v>
      </c>
      <c r="Y44" s="54">
        <f t="shared" si="7"/>
        <v>-5807157</v>
      </c>
      <c r="Z44" s="184">
        <f t="shared" si="5"/>
        <v>-21.246252371434014</v>
      </c>
      <c r="AA44" s="130">
        <f t="shared" si="8"/>
        <v>54665236</v>
      </c>
    </row>
    <row r="45" spans="1:27" ht="13.5">
      <c r="A45" s="298" t="s">
        <v>213</v>
      </c>
      <c r="B45" s="136" t="s">
        <v>138</v>
      </c>
      <c r="C45" s="95">
        <f t="shared" si="7"/>
        <v>1702051993</v>
      </c>
      <c r="D45" s="129">
        <f t="shared" si="7"/>
        <v>0</v>
      </c>
      <c r="E45" s="54">
        <f t="shared" si="7"/>
        <v>1095279479</v>
      </c>
      <c r="F45" s="54">
        <f t="shared" si="7"/>
        <v>1203292694</v>
      </c>
      <c r="G45" s="54">
        <f t="shared" si="7"/>
        <v>1582014</v>
      </c>
      <c r="H45" s="54">
        <f t="shared" si="7"/>
        <v>26152191</v>
      </c>
      <c r="I45" s="54">
        <f t="shared" si="7"/>
        <v>77056233</v>
      </c>
      <c r="J45" s="54">
        <f t="shared" si="7"/>
        <v>104790438</v>
      </c>
      <c r="K45" s="54">
        <f t="shared" si="7"/>
        <v>55190029</v>
      </c>
      <c r="L45" s="54">
        <f t="shared" si="7"/>
        <v>91684112</v>
      </c>
      <c r="M45" s="54">
        <f t="shared" si="7"/>
        <v>208845110</v>
      </c>
      <c r="N45" s="54">
        <f t="shared" si="7"/>
        <v>355719251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460509689</v>
      </c>
      <c r="X45" s="54">
        <f t="shared" si="7"/>
        <v>601646348</v>
      </c>
      <c r="Y45" s="54">
        <f t="shared" si="7"/>
        <v>-141136659</v>
      </c>
      <c r="Z45" s="184">
        <f t="shared" si="5"/>
        <v>-23.458408659699867</v>
      </c>
      <c r="AA45" s="130">
        <f t="shared" si="8"/>
        <v>1203292694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5868809746</v>
      </c>
      <c r="D49" s="218">
        <f t="shared" si="9"/>
        <v>0</v>
      </c>
      <c r="E49" s="220">
        <f t="shared" si="9"/>
        <v>5450592474</v>
      </c>
      <c r="F49" s="220">
        <f t="shared" si="9"/>
        <v>5612765466</v>
      </c>
      <c r="G49" s="220">
        <f t="shared" si="9"/>
        <v>52400748</v>
      </c>
      <c r="H49" s="220">
        <f t="shared" si="9"/>
        <v>198025005</v>
      </c>
      <c r="I49" s="220">
        <f t="shared" si="9"/>
        <v>255734636</v>
      </c>
      <c r="J49" s="220">
        <f t="shared" si="9"/>
        <v>506160389</v>
      </c>
      <c r="K49" s="220">
        <f t="shared" si="9"/>
        <v>284834656</v>
      </c>
      <c r="L49" s="220">
        <f t="shared" si="9"/>
        <v>341978449</v>
      </c>
      <c r="M49" s="220">
        <f t="shared" si="9"/>
        <v>490309070</v>
      </c>
      <c r="N49" s="220">
        <f t="shared" si="9"/>
        <v>1117122175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1623282564</v>
      </c>
      <c r="X49" s="220">
        <f t="shared" si="9"/>
        <v>2806382737</v>
      </c>
      <c r="Y49" s="220">
        <f t="shared" si="9"/>
        <v>-1183100173</v>
      </c>
      <c r="Z49" s="221">
        <f t="shared" si="5"/>
        <v>-42.15747757430707</v>
      </c>
      <c r="AA49" s="222">
        <f>SUM(AA41:AA48)</f>
        <v>5612765466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2627318507</v>
      </c>
      <c r="D51" s="129">
        <f t="shared" si="10"/>
        <v>0</v>
      </c>
      <c r="E51" s="54">
        <f t="shared" si="10"/>
        <v>0</v>
      </c>
      <c r="F51" s="54">
        <f t="shared" si="10"/>
        <v>2936792603</v>
      </c>
      <c r="G51" s="54">
        <f t="shared" si="10"/>
        <v>102424424</v>
      </c>
      <c r="H51" s="54">
        <f t="shared" si="10"/>
        <v>217732104</v>
      </c>
      <c r="I51" s="54">
        <f t="shared" si="10"/>
        <v>226972443</v>
      </c>
      <c r="J51" s="54">
        <f t="shared" si="10"/>
        <v>547128971</v>
      </c>
      <c r="K51" s="54">
        <f t="shared" si="10"/>
        <v>226972443</v>
      </c>
      <c r="L51" s="54">
        <f t="shared" si="10"/>
        <v>226972443</v>
      </c>
      <c r="M51" s="54">
        <f t="shared" si="10"/>
        <v>226972443</v>
      </c>
      <c r="N51" s="54">
        <f t="shared" si="10"/>
        <v>680917329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1228046300</v>
      </c>
      <c r="X51" s="54">
        <f t="shared" si="10"/>
        <v>1468396304</v>
      </c>
      <c r="Y51" s="54">
        <f t="shared" si="10"/>
        <v>-240350004</v>
      </c>
      <c r="Z51" s="184">
        <f>+IF(X51&lt;&gt;0,+(Y51/X51)*100,0)</f>
        <v>-16.368197287426568</v>
      </c>
      <c r="AA51" s="130">
        <f>SUM(AA57:AA61)</f>
        <v>2936792603</v>
      </c>
    </row>
    <row r="52" spans="1:27" ht="13.5">
      <c r="A52" s="310" t="s">
        <v>204</v>
      </c>
      <c r="B52" s="142"/>
      <c r="C52" s="62">
        <v>356474484</v>
      </c>
      <c r="D52" s="156"/>
      <c r="E52" s="60"/>
      <c r="F52" s="60">
        <v>618608484</v>
      </c>
      <c r="G52" s="60">
        <v>10387931</v>
      </c>
      <c r="H52" s="60">
        <v>38766852</v>
      </c>
      <c r="I52" s="60">
        <v>41418688</v>
      </c>
      <c r="J52" s="60">
        <v>90573471</v>
      </c>
      <c r="K52" s="60">
        <v>41418688</v>
      </c>
      <c r="L52" s="60">
        <v>41418688</v>
      </c>
      <c r="M52" s="60">
        <v>41418688</v>
      </c>
      <c r="N52" s="60">
        <v>124256064</v>
      </c>
      <c r="O52" s="60"/>
      <c r="P52" s="60"/>
      <c r="Q52" s="60"/>
      <c r="R52" s="60"/>
      <c r="S52" s="60"/>
      <c r="T52" s="60"/>
      <c r="U52" s="60"/>
      <c r="V52" s="60"/>
      <c r="W52" s="60">
        <v>214829535</v>
      </c>
      <c r="X52" s="60">
        <v>309304242</v>
      </c>
      <c r="Y52" s="60">
        <v>-94474707</v>
      </c>
      <c r="Z52" s="140">
        <v>-30.54</v>
      </c>
      <c r="AA52" s="155">
        <v>618608484</v>
      </c>
    </row>
    <row r="53" spans="1:27" ht="13.5">
      <c r="A53" s="310" t="s">
        <v>205</v>
      </c>
      <c r="B53" s="142"/>
      <c r="C53" s="62">
        <v>336574792</v>
      </c>
      <c r="D53" s="156"/>
      <c r="E53" s="60"/>
      <c r="F53" s="60">
        <v>336299003</v>
      </c>
      <c r="G53" s="60">
        <v>17530940</v>
      </c>
      <c r="H53" s="60">
        <v>25517866</v>
      </c>
      <c r="I53" s="60">
        <v>23940414</v>
      </c>
      <c r="J53" s="60">
        <v>66989220</v>
      </c>
      <c r="K53" s="60">
        <v>23940414</v>
      </c>
      <c r="L53" s="60">
        <v>23940414</v>
      </c>
      <c r="M53" s="60">
        <v>23940414</v>
      </c>
      <c r="N53" s="60">
        <v>71821242</v>
      </c>
      <c r="O53" s="60"/>
      <c r="P53" s="60"/>
      <c r="Q53" s="60"/>
      <c r="R53" s="60"/>
      <c r="S53" s="60"/>
      <c r="T53" s="60"/>
      <c r="U53" s="60"/>
      <c r="V53" s="60"/>
      <c r="W53" s="60">
        <v>138810462</v>
      </c>
      <c r="X53" s="60">
        <v>168149502</v>
      </c>
      <c r="Y53" s="60">
        <v>-29339040</v>
      </c>
      <c r="Z53" s="140">
        <v>-17.45</v>
      </c>
      <c r="AA53" s="155">
        <v>336299003</v>
      </c>
    </row>
    <row r="54" spans="1:27" ht="13.5">
      <c r="A54" s="310" t="s">
        <v>206</v>
      </c>
      <c r="B54" s="142"/>
      <c r="C54" s="62">
        <v>65081806</v>
      </c>
      <c r="D54" s="156"/>
      <c r="E54" s="60"/>
      <c r="F54" s="60">
        <v>66179352</v>
      </c>
      <c r="G54" s="60">
        <v>2080506</v>
      </c>
      <c r="H54" s="60">
        <v>6937029</v>
      </c>
      <c r="I54" s="60">
        <v>6770530</v>
      </c>
      <c r="J54" s="60">
        <v>15788065</v>
      </c>
      <c r="K54" s="60">
        <v>6770530</v>
      </c>
      <c r="L54" s="60">
        <v>6770530</v>
      </c>
      <c r="M54" s="60">
        <v>6770530</v>
      </c>
      <c r="N54" s="60">
        <v>20311590</v>
      </c>
      <c r="O54" s="60"/>
      <c r="P54" s="60"/>
      <c r="Q54" s="60"/>
      <c r="R54" s="60"/>
      <c r="S54" s="60"/>
      <c r="T54" s="60"/>
      <c r="U54" s="60"/>
      <c r="V54" s="60"/>
      <c r="W54" s="60">
        <v>36099655</v>
      </c>
      <c r="X54" s="60">
        <v>33089676</v>
      </c>
      <c r="Y54" s="60">
        <v>3009979</v>
      </c>
      <c r="Z54" s="140">
        <v>9.1</v>
      </c>
      <c r="AA54" s="155">
        <v>66179352</v>
      </c>
    </row>
    <row r="55" spans="1:27" ht="13.5">
      <c r="A55" s="310" t="s">
        <v>207</v>
      </c>
      <c r="B55" s="142"/>
      <c r="C55" s="62">
        <v>64147866</v>
      </c>
      <c r="D55" s="156"/>
      <c r="E55" s="60"/>
      <c r="F55" s="60">
        <v>69987741</v>
      </c>
      <c r="G55" s="60">
        <v>5411983</v>
      </c>
      <c r="H55" s="60">
        <v>9633410</v>
      </c>
      <c r="I55" s="60">
        <v>16305807</v>
      </c>
      <c r="J55" s="60">
        <v>31351200</v>
      </c>
      <c r="K55" s="60">
        <v>16305807</v>
      </c>
      <c r="L55" s="60">
        <v>16305807</v>
      </c>
      <c r="M55" s="60">
        <v>16305807</v>
      </c>
      <c r="N55" s="60">
        <v>48917421</v>
      </c>
      <c r="O55" s="60"/>
      <c r="P55" s="60"/>
      <c r="Q55" s="60"/>
      <c r="R55" s="60"/>
      <c r="S55" s="60"/>
      <c r="T55" s="60"/>
      <c r="U55" s="60"/>
      <c r="V55" s="60"/>
      <c r="W55" s="60">
        <v>80268621</v>
      </c>
      <c r="X55" s="60">
        <v>34993871</v>
      </c>
      <c r="Y55" s="60">
        <v>45274750</v>
      </c>
      <c r="Z55" s="140">
        <v>129.38</v>
      </c>
      <c r="AA55" s="155">
        <v>69987741</v>
      </c>
    </row>
    <row r="56" spans="1:27" ht="13.5">
      <c r="A56" s="310" t="s">
        <v>208</v>
      </c>
      <c r="B56" s="142"/>
      <c r="C56" s="62">
        <v>111797122</v>
      </c>
      <c r="D56" s="156"/>
      <c r="E56" s="60"/>
      <c r="F56" s="60">
        <v>65082383</v>
      </c>
      <c r="G56" s="60">
        <v>1183378</v>
      </c>
      <c r="H56" s="60">
        <v>1626513</v>
      </c>
      <c r="I56" s="60">
        <v>2910385</v>
      </c>
      <c r="J56" s="60">
        <v>5720276</v>
      </c>
      <c r="K56" s="60">
        <v>2910385</v>
      </c>
      <c r="L56" s="60">
        <v>2910385</v>
      </c>
      <c r="M56" s="60">
        <v>2910385</v>
      </c>
      <c r="N56" s="60">
        <v>8731155</v>
      </c>
      <c r="O56" s="60"/>
      <c r="P56" s="60"/>
      <c r="Q56" s="60"/>
      <c r="R56" s="60"/>
      <c r="S56" s="60"/>
      <c r="T56" s="60"/>
      <c r="U56" s="60"/>
      <c r="V56" s="60"/>
      <c r="W56" s="60">
        <v>14451431</v>
      </c>
      <c r="X56" s="60">
        <v>32541192</v>
      </c>
      <c r="Y56" s="60">
        <v>-18089761</v>
      </c>
      <c r="Z56" s="140">
        <v>-55.59</v>
      </c>
      <c r="AA56" s="155">
        <v>65082383</v>
      </c>
    </row>
    <row r="57" spans="1:27" ht="13.5">
      <c r="A57" s="138" t="s">
        <v>209</v>
      </c>
      <c r="B57" s="142"/>
      <c r="C57" s="293">
        <f aca="true" t="shared" si="11" ref="C57:Y57">SUM(C52:C56)</f>
        <v>934076070</v>
      </c>
      <c r="D57" s="294">
        <f t="shared" si="11"/>
        <v>0</v>
      </c>
      <c r="E57" s="295">
        <f t="shared" si="11"/>
        <v>0</v>
      </c>
      <c r="F57" s="295">
        <f t="shared" si="11"/>
        <v>1156156963</v>
      </c>
      <c r="G57" s="295">
        <f t="shared" si="11"/>
        <v>36594738</v>
      </c>
      <c r="H57" s="295">
        <f t="shared" si="11"/>
        <v>82481670</v>
      </c>
      <c r="I57" s="295">
        <f t="shared" si="11"/>
        <v>91345824</v>
      </c>
      <c r="J57" s="295">
        <f t="shared" si="11"/>
        <v>210422232</v>
      </c>
      <c r="K57" s="295">
        <f t="shared" si="11"/>
        <v>91345824</v>
      </c>
      <c r="L57" s="295">
        <f t="shared" si="11"/>
        <v>91345824</v>
      </c>
      <c r="M57" s="295">
        <f t="shared" si="11"/>
        <v>91345824</v>
      </c>
      <c r="N57" s="295">
        <f t="shared" si="11"/>
        <v>274037472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484459704</v>
      </c>
      <c r="X57" s="295">
        <f t="shared" si="11"/>
        <v>578078483</v>
      </c>
      <c r="Y57" s="295">
        <f t="shared" si="11"/>
        <v>-93618779</v>
      </c>
      <c r="Z57" s="296">
        <f>+IF(X57&lt;&gt;0,+(Y57/X57)*100,0)</f>
        <v>-16.194821594838707</v>
      </c>
      <c r="AA57" s="297">
        <f>SUM(AA52:AA56)</f>
        <v>1156156963</v>
      </c>
    </row>
    <row r="58" spans="1:27" ht="13.5">
      <c r="A58" s="311" t="s">
        <v>210</v>
      </c>
      <c r="B58" s="136"/>
      <c r="C58" s="62">
        <v>63523197</v>
      </c>
      <c r="D58" s="156"/>
      <c r="E58" s="60"/>
      <c r="F58" s="60">
        <v>68674290</v>
      </c>
      <c r="G58" s="60">
        <v>411648</v>
      </c>
      <c r="H58" s="60">
        <v>2324804</v>
      </c>
      <c r="I58" s="60">
        <v>4143693</v>
      </c>
      <c r="J58" s="60">
        <v>6880145</v>
      </c>
      <c r="K58" s="60">
        <v>4143693</v>
      </c>
      <c r="L58" s="60">
        <v>4143693</v>
      </c>
      <c r="M58" s="60">
        <v>4143693</v>
      </c>
      <c r="N58" s="60">
        <v>12431079</v>
      </c>
      <c r="O58" s="60"/>
      <c r="P58" s="60"/>
      <c r="Q58" s="60"/>
      <c r="R58" s="60"/>
      <c r="S58" s="60"/>
      <c r="T58" s="60"/>
      <c r="U58" s="60"/>
      <c r="V58" s="60"/>
      <c r="W58" s="60">
        <v>19311224</v>
      </c>
      <c r="X58" s="60">
        <v>34337145</v>
      </c>
      <c r="Y58" s="60">
        <v>-15025921</v>
      </c>
      <c r="Z58" s="140">
        <v>-43.76</v>
      </c>
      <c r="AA58" s="155">
        <v>68674290</v>
      </c>
    </row>
    <row r="59" spans="1:27" ht="13.5">
      <c r="A59" s="311" t="s">
        <v>211</v>
      </c>
      <c r="B59" s="136"/>
      <c r="C59" s="273">
        <v>9982626</v>
      </c>
      <c r="D59" s="274"/>
      <c r="E59" s="275"/>
      <c r="F59" s="275">
        <v>12609729</v>
      </c>
      <c r="G59" s="275">
        <v>433244</v>
      </c>
      <c r="H59" s="275">
        <v>1270986</v>
      </c>
      <c r="I59" s="275">
        <v>1234053</v>
      </c>
      <c r="J59" s="275">
        <v>2938283</v>
      </c>
      <c r="K59" s="275">
        <v>1234053</v>
      </c>
      <c r="L59" s="275">
        <v>1234053</v>
      </c>
      <c r="M59" s="275">
        <v>1234053</v>
      </c>
      <c r="N59" s="275">
        <v>3702159</v>
      </c>
      <c r="O59" s="275"/>
      <c r="P59" s="275"/>
      <c r="Q59" s="275"/>
      <c r="R59" s="275"/>
      <c r="S59" s="275"/>
      <c r="T59" s="275"/>
      <c r="U59" s="275"/>
      <c r="V59" s="275"/>
      <c r="W59" s="275">
        <v>6640442</v>
      </c>
      <c r="X59" s="275">
        <v>6304865</v>
      </c>
      <c r="Y59" s="275">
        <v>335577</v>
      </c>
      <c r="Z59" s="140">
        <v>5.32</v>
      </c>
      <c r="AA59" s="277">
        <v>12609729</v>
      </c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1619736614</v>
      </c>
      <c r="D61" s="156"/>
      <c r="E61" s="60"/>
      <c r="F61" s="60">
        <v>1699351621</v>
      </c>
      <c r="G61" s="60">
        <v>64984794</v>
      </c>
      <c r="H61" s="60">
        <v>131654644</v>
      </c>
      <c r="I61" s="60">
        <v>130248873</v>
      </c>
      <c r="J61" s="60">
        <v>326888311</v>
      </c>
      <c r="K61" s="60">
        <v>130248873</v>
      </c>
      <c r="L61" s="60">
        <v>130248873</v>
      </c>
      <c r="M61" s="60">
        <v>130248873</v>
      </c>
      <c r="N61" s="60">
        <v>390746619</v>
      </c>
      <c r="O61" s="60"/>
      <c r="P61" s="60"/>
      <c r="Q61" s="60"/>
      <c r="R61" s="60"/>
      <c r="S61" s="60"/>
      <c r="T61" s="60"/>
      <c r="U61" s="60"/>
      <c r="V61" s="60"/>
      <c r="W61" s="60">
        <v>717634930</v>
      </c>
      <c r="X61" s="60">
        <v>849675811</v>
      </c>
      <c r="Y61" s="60">
        <v>-132040881</v>
      </c>
      <c r="Z61" s="140">
        <v>-15.54</v>
      </c>
      <c r="AA61" s="155">
        <v>1699351621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1165807642</v>
      </c>
      <c r="F65" s="60"/>
      <c r="G65" s="60">
        <v>39564216</v>
      </c>
      <c r="H65" s="60">
        <v>146569263</v>
      </c>
      <c r="I65" s="60">
        <v>252613248</v>
      </c>
      <c r="J65" s="60">
        <v>438746727</v>
      </c>
      <c r="K65" s="60">
        <v>375147088</v>
      </c>
      <c r="L65" s="60">
        <v>481515782</v>
      </c>
      <c r="M65" s="60">
        <v>550621063</v>
      </c>
      <c r="N65" s="60">
        <v>1407283933</v>
      </c>
      <c r="O65" s="60"/>
      <c r="P65" s="60"/>
      <c r="Q65" s="60"/>
      <c r="R65" s="60"/>
      <c r="S65" s="60"/>
      <c r="T65" s="60"/>
      <c r="U65" s="60"/>
      <c r="V65" s="60"/>
      <c r="W65" s="60">
        <v>1846030660</v>
      </c>
      <c r="X65" s="60"/>
      <c r="Y65" s="60">
        <v>1846030660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263900469</v>
      </c>
      <c r="F66" s="275"/>
      <c r="G66" s="275">
        <v>17105778</v>
      </c>
      <c r="H66" s="275">
        <v>34239354</v>
      </c>
      <c r="I66" s="275">
        <v>52067317</v>
      </c>
      <c r="J66" s="275">
        <v>103412449</v>
      </c>
      <c r="K66" s="275">
        <v>75744575</v>
      </c>
      <c r="L66" s="275">
        <v>95698040</v>
      </c>
      <c r="M66" s="275">
        <v>109027296</v>
      </c>
      <c r="N66" s="275">
        <v>280469911</v>
      </c>
      <c r="O66" s="275"/>
      <c r="P66" s="275"/>
      <c r="Q66" s="275"/>
      <c r="R66" s="275"/>
      <c r="S66" s="275"/>
      <c r="T66" s="275"/>
      <c r="U66" s="275"/>
      <c r="V66" s="275"/>
      <c r="W66" s="275">
        <v>383882360</v>
      </c>
      <c r="X66" s="275"/>
      <c r="Y66" s="275">
        <v>383882360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1360488998</v>
      </c>
      <c r="F67" s="60"/>
      <c r="G67" s="60">
        <v>40013520</v>
      </c>
      <c r="H67" s="60">
        <v>120718953</v>
      </c>
      <c r="I67" s="60">
        <v>206006940</v>
      </c>
      <c r="J67" s="60">
        <v>366739413</v>
      </c>
      <c r="K67" s="60">
        <v>335445167</v>
      </c>
      <c r="L67" s="60">
        <v>463353215</v>
      </c>
      <c r="M67" s="60">
        <v>586168727</v>
      </c>
      <c r="N67" s="60">
        <v>1384967109</v>
      </c>
      <c r="O67" s="60"/>
      <c r="P67" s="60"/>
      <c r="Q67" s="60"/>
      <c r="R67" s="60"/>
      <c r="S67" s="60"/>
      <c r="T67" s="60"/>
      <c r="U67" s="60"/>
      <c r="V67" s="60"/>
      <c r="W67" s="60">
        <v>1751706522</v>
      </c>
      <c r="X67" s="60"/>
      <c r="Y67" s="60">
        <v>1751706522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140087487</v>
      </c>
      <c r="F68" s="60"/>
      <c r="G68" s="60">
        <v>5740909</v>
      </c>
      <c r="H68" s="60">
        <v>18628953</v>
      </c>
      <c r="I68" s="60">
        <v>36441463</v>
      </c>
      <c r="J68" s="60">
        <v>60811325</v>
      </c>
      <c r="K68" s="60">
        <v>63363683</v>
      </c>
      <c r="L68" s="60">
        <v>88329024</v>
      </c>
      <c r="M68" s="60">
        <v>103522838</v>
      </c>
      <c r="N68" s="60">
        <v>255215545</v>
      </c>
      <c r="O68" s="60"/>
      <c r="P68" s="60"/>
      <c r="Q68" s="60"/>
      <c r="R68" s="60"/>
      <c r="S68" s="60"/>
      <c r="T68" s="60"/>
      <c r="U68" s="60"/>
      <c r="V68" s="60"/>
      <c r="W68" s="60">
        <v>316026870</v>
      </c>
      <c r="X68" s="60"/>
      <c r="Y68" s="60">
        <v>316026870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2930284596</v>
      </c>
      <c r="F69" s="220">
        <f t="shared" si="12"/>
        <v>0</v>
      </c>
      <c r="G69" s="220">
        <f t="shared" si="12"/>
        <v>102424423</v>
      </c>
      <c r="H69" s="220">
        <f t="shared" si="12"/>
        <v>320156523</v>
      </c>
      <c r="I69" s="220">
        <f t="shared" si="12"/>
        <v>547128968</v>
      </c>
      <c r="J69" s="220">
        <f t="shared" si="12"/>
        <v>969709914</v>
      </c>
      <c r="K69" s="220">
        <f t="shared" si="12"/>
        <v>849700513</v>
      </c>
      <c r="L69" s="220">
        <f t="shared" si="12"/>
        <v>1128896061</v>
      </c>
      <c r="M69" s="220">
        <f t="shared" si="12"/>
        <v>1349339924</v>
      </c>
      <c r="N69" s="220">
        <f t="shared" si="12"/>
        <v>3327936498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4297646412</v>
      </c>
      <c r="X69" s="220">
        <f t="shared" si="12"/>
        <v>0</v>
      </c>
      <c r="Y69" s="220">
        <f t="shared" si="12"/>
        <v>4297646412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1783787710</v>
      </c>
      <c r="D5" s="357">
        <f t="shared" si="0"/>
        <v>0</v>
      </c>
      <c r="E5" s="356">
        <f t="shared" si="0"/>
        <v>2332427847</v>
      </c>
      <c r="F5" s="358">
        <f t="shared" si="0"/>
        <v>2347718740</v>
      </c>
      <c r="G5" s="358">
        <f t="shared" si="0"/>
        <v>7657787</v>
      </c>
      <c r="H5" s="356">
        <f t="shared" si="0"/>
        <v>100429135</v>
      </c>
      <c r="I5" s="356">
        <f t="shared" si="0"/>
        <v>120817109</v>
      </c>
      <c r="J5" s="358">
        <f t="shared" si="0"/>
        <v>228904031</v>
      </c>
      <c r="K5" s="358">
        <f t="shared" si="0"/>
        <v>95020309</v>
      </c>
      <c r="L5" s="356">
        <f t="shared" si="0"/>
        <v>141425424</v>
      </c>
      <c r="M5" s="356">
        <f t="shared" si="0"/>
        <v>186648473</v>
      </c>
      <c r="N5" s="358">
        <f t="shared" si="0"/>
        <v>423094206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651998237</v>
      </c>
      <c r="X5" s="356">
        <f t="shared" si="0"/>
        <v>1173859371</v>
      </c>
      <c r="Y5" s="358">
        <f t="shared" si="0"/>
        <v>-521861134</v>
      </c>
      <c r="Z5" s="359">
        <f>+IF(X5&lt;&gt;0,+(Y5/X5)*100,0)</f>
        <v>-44.45686995329188</v>
      </c>
      <c r="AA5" s="360">
        <f>+AA6+AA8+AA11+AA13+AA15</f>
        <v>2347718740</v>
      </c>
    </row>
    <row r="6" spans="1:27" ht="13.5">
      <c r="A6" s="361" t="s">
        <v>204</v>
      </c>
      <c r="B6" s="142"/>
      <c r="C6" s="60">
        <f>+C7</f>
        <v>656885768</v>
      </c>
      <c r="D6" s="340">
        <f aca="true" t="shared" si="1" ref="D6:AA6">+D7</f>
        <v>0</v>
      </c>
      <c r="E6" s="60">
        <f t="shared" si="1"/>
        <v>818410033</v>
      </c>
      <c r="F6" s="59">
        <f t="shared" si="1"/>
        <v>831934429</v>
      </c>
      <c r="G6" s="59">
        <f t="shared" si="1"/>
        <v>-2524383</v>
      </c>
      <c r="H6" s="60">
        <f t="shared" si="1"/>
        <v>57949246</v>
      </c>
      <c r="I6" s="60">
        <f t="shared" si="1"/>
        <v>63116021</v>
      </c>
      <c r="J6" s="59">
        <f t="shared" si="1"/>
        <v>118540884</v>
      </c>
      <c r="K6" s="59">
        <f t="shared" si="1"/>
        <v>44789524</v>
      </c>
      <c r="L6" s="60">
        <f t="shared" si="1"/>
        <v>65196272</v>
      </c>
      <c r="M6" s="60">
        <f t="shared" si="1"/>
        <v>91943185</v>
      </c>
      <c r="N6" s="59">
        <f t="shared" si="1"/>
        <v>201928981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320469865</v>
      </c>
      <c r="X6" s="60">
        <f t="shared" si="1"/>
        <v>415967215</v>
      </c>
      <c r="Y6" s="59">
        <f t="shared" si="1"/>
        <v>-95497350</v>
      </c>
      <c r="Z6" s="61">
        <f>+IF(X6&lt;&gt;0,+(Y6/X6)*100,0)</f>
        <v>-22.957903064548006</v>
      </c>
      <c r="AA6" s="62">
        <f t="shared" si="1"/>
        <v>831934429</v>
      </c>
    </row>
    <row r="7" spans="1:27" ht="13.5">
      <c r="A7" s="291" t="s">
        <v>228</v>
      </c>
      <c r="B7" s="142"/>
      <c r="C7" s="60">
        <v>656885768</v>
      </c>
      <c r="D7" s="340"/>
      <c r="E7" s="60">
        <v>818410033</v>
      </c>
      <c r="F7" s="59">
        <v>831934429</v>
      </c>
      <c r="G7" s="59">
        <v>-2524383</v>
      </c>
      <c r="H7" s="60">
        <v>57949246</v>
      </c>
      <c r="I7" s="60">
        <v>63116021</v>
      </c>
      <c r="J7" s="59">
        <v>118540884</v>
      </c>
      <c r="K7" s="59">
        <v>44789524</v>
      </c>
      <c r="L7" s="60">
        <v>65196272</v>
      </c>
      <c r="M7" s="60">
        <v>91943185</v>
      </c>
      <c r="N7" s="59">
        <v>201928981</v>
      </c>
      <c r="O7" s="59"/>
      <c r="P7" s="60"/>
      <c r="Q7" s="60"/>
      <c r="R7" s="59"/>
      <c r="S7" s="59"/>
      <c r="T7" s="60"/>
      <c r="U7" s="60"/>
      <c r="V7" s="59"/>
      <c r="W7" s="59">
        <v>320469865</v>
      </c>
      <c r="X7" s="60">
        <v>415967215</v>
      </c>
      <c r="Y7" s="59">
        <v>-95497350</v>
      </c>
      <c r="Z7" s="61">
        <v>-22.96</v>
      </c>
      <c r="AA7" s="62">
        <v>831934429</v>
      </c>
    </row>
    <row r="8" spans="1:27" ht="13.5">
      <c r="A8" s="361" t="s">
        <v>205</v>
      </c>
      <c r="B8" s="142"/>
      <c r="C8" s="60">
        <f aca="true" t="shared" si="2" ref="C8:Y8">SUM(C9:C10)</f>
        <v>478235987</v>
      </c>
      <c r="D8" s="340">
        <f t="shared" si="2"/>
        <v>0</v>
      </c>
      <c r="E8" s="60">
        <f t="shared" si="2"/>
        <v>780590273</v>
      </c>
      <c r="F8" s="59">
        <f t="shared" si="2"/>
        <v>785463492</v>
      </c>
      <c r="G8" s="59">
        <f t="shared" si="2"/>
        <v>7749427</v>
      </c>
      <c r="H8" s="60">
        <f t="shared" si="2"/>
        <v>14775337</v>
      </c>
      <c r="I8" s="60">
        <f t="shared" si="2"/>
        <v>33777576</v>
      </c>
      <c r="J8" s="59">
        <f t="shared" si="2"/>
        <v>56302340</v>
      </c>
      <c r="K8" s="59">
        <f t="shared" si="2"/>
        <v>28839975</v>
      </c>
      <c r="L8" s="60">
        <f t="shared" si="2"/>
        <v>36680735</v>
      </c>
      <c r="M8" s="60">
        <f t="shared" si="2"/>
        <v>40463190</v>
      </c>
      <c r="N8" s="59">
        <f t="shared" si="2"/>
        <v>105983900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162286240</v>
      </c>
      <c r="X8" s="60">
        <f t="shared" si="2"/>
        <v>392731746</v>
      </c>
      <c r="Y8" s="59">
        <f t="shared" si="2"/>
        <v>-230445506</v>
      </c>
      <c r="Z8" s="61">
        <f>+IF(X8&lt;&gt;0,+(Y8/X8)*100,0)</f>
        <v>-58.67758548859455</v>
      </c>
      <c r="AA8" s="62">
        <f>SUM(AA9:AA10)</f>
        <v>785463492</v>
      </c>
    </row>
    <row r="9" spans="1:27" ht="13.5">
      <c r="A9" s="291" t="s">
        <v>229</v>
      </c>
      <c r="B9" s="142"/>
      <c r="C9" s="60">
        <v>437224581</v>
      </c>
      <c r="D9" s="340"/>
      <c r="E9" s="60">
        <v>726538273</v>
      </c>
      <c r="F9" s="59">
        <v>730899294</v>
      </c>
      <c r="G9" s="59">
        <v>7197390</v>
      </c>
      <c r="H9" s="60">
        <v>13675807</v>
      </c>
      <c r="I9" s="60">
        <v>30735308</v>
      </c>
      <c r="J9" s="59">
        <v>51608505</v>
      </c>
      <c r="K9" s="59">
        <v>23540894</v>
      </c>
      <c r="L9" s="60">
        <v>32271130</v>
      </c>
      <c r="M9" s="60">
        <v>36670944</v>
      </c>
      <c r="N9" s="59">
        <v>92482968</v>
      </c>
      <c r="O9" s="59"/>
      <c r="P9" s="60"/>
      <c r="Q9" s="60"/>
      <c r="R9" s="59"/>
      <c r="S9" s="59"/>
      <c r="T9" s="60"/>
      <c r="U9" s="60"/>
      <c r="V9" s="59"/>
      <c r="W9" s="59">
        <v>144091473</v>
      </c>
      <c r="X9" s="60">
        <v>365449647</v>
      </c>
      <c r="Y9" s="59">
        <v>-221358174</v>
      </c>
      <c r="Z9" s="61">
        <v>-60.57</v>
      </c>
      <c r="AA9" s="62">
        <v>730899294</v>
      </c>
    </row>
    <row r="10" spans="1:27" ht="13.5">
      <c r="A10" s="291" t="s">
        <v>230</v>
      </c>
      <c r="B10" s="142"/>
      <c r="C10" s="60">
        <v>41011406</v>
      </c>
      <c r="D10" s="340"/>
      <c r="E10" s="60">
        <v>54052000</v>
      </c>
      <c r="F10" s="59">
        <v>54564198</v>
      </c>
      <c r="G10" s="59">
        <v>552037</v>
      </c>
      <c r="H10" s="60">
        <v>1099530</v>
      </c>
      <c r="I10" s="60">
        <v>3042268</v>
      </c>
      <c r="J10" s="59">
        <v>4693835</v>
      </c>
      <c r="K10" s="59">
        <v>5299081</v>
      </c>
      <c r="L10" s="60">
        <v>4409605</v>
      </c>
      <c r="M10" s="60">
        <v>3792246</v>
      </c>
      <c r="N10" s="59">
        <v>13500932</v>
      </c>
      <c r="O10" s="59"/>
      <c r="P10" s="60"/>
      <c r="Q10" s="60"/>
      <c r="R10" s="59"/>
      <c r="S10" s="59"/>
      <c r="T10" s="60"/>
      <c r="U10" s="60"/>
      <c r="V10" s="59"/>
      <c r="W10" s="59">
        <v>18194767</v>
      </c>
      <c r="X10" s="60">
        <v>27282099</v>
      </c>
      <c r="Y10" s="59">
        <v>-9087332</v>
      </c>
      <c r="Z10" s="61">
        <v>-33.31</v>
      </c>
      <c r="AA10" s="62">
        <v>54564198</v>
      </c>
    </row>
    <row r="11" spans="1:27" ht="13.5">
      <c r="A11" s="361" t="s">
        <v>206</v>
      </c>
      <c r="B11" s="142"/>
      <c r="C11" s="362">
        <f>+C12</f>
        <v>135047495</v>
      </c>
      <c r="D11" s="363">
        <f aca="true" t="shared" si="3" ref="D11:AA11">+D12</f>
        <v>0</v>
      </c>
      <c r="E11" s="362">
        <f t="shared" si="3"/>
        <v>209649806</v>
      </c>
      <c r="F11" s="364">
        <f t="shared" si="3"/>
        <v>209885340</v>
      </c>
      <c r="G11" s="364">
        <f t="shared" si="3"/>
        <v>773609</v>
      </c>
      <c r="H11" s="362">
        <f t="shared" si="3"/>
        <v>8162569</v>
      </c>
      <c r="I11" s="362">
        <f t="shared" si="3"/>
        <v>11279319</v>
      </c>
      <c r="J11" s="364">
        <f t="shared" si="3"/>
        <v>20215497</v>
      </c>
      <c r="K11" s="364">
        <f t="shared" si="3"/>
        <v>11247658</v>
      </c>
      <c r="L11" s="362">
        <f t="shared" si="3"/>
        <v>15732440</v>
      </c>
      <c r="M11" s="362">
        <f t="shared" si="3"/>
        <v>15161580</v>
      </c>
      <c r="N11" s="364">
        <f t="shared" si="3"/>
        <v>42141678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62357175</v>
      </c>
      <c r="X11" s="362">
        <f t="shared" si="3"/>
        <v>104942670</v>
      </c>
      <c r="Y11" s="364">
        <f t="shared" si="3"/>
        <v>-42585495</v>
      </c>
      <c r="Z11" s="365">
        <f>+IF(X11&lt;&gt;0,+(Y11/X11)*100,0)</f>
        <v>-40.57977084059325</v>
      </c>
      <c r="AA11" s="366">
        <f t="shared" si="3"/>
        <v>209885340</v>
      </c>
    </row>
    <row r="12" spans="1:27" ht="13.5">
      <c r="A12" s="291" t="s">
        <v>231</v>
      </c>
      <c r="B12" s="136"/>
      <c r="C12" s="60">
        <v>135047495</v>
      </c>
      <c r="D12" s="340"/>
      <c r="E12" s="60">
        <v>209649806</v>
      </c>
      <c r="F12" s="59">
        <v>209885340</v>
      </c>
      <c r="G12" s="59">
        <v>773609</v>
      </c>
      <c r="H12" s="60">
        <v>8162569</v>
      </c>
      <c r="I12" s="60">
        <v>11279319</v>
      </c>
      <c r="J12" s="59">
        <v>20215497</v>
      </c>
      <c r="K12" s="59">
        <v>11247658</v>
      </c>
      <c r="L12" s="60">
        <v>15732440</v>
      </c>
      <c r="M12" s="60">
        <v>15161580</v>
      </c>
      <c r="N12" s="59">
        <v>42141678</v>
      </c>
      <c r="O12" s="59"/>
      <c r="P12" s="60"/>
      <c r="Q12" s="60"/>
      <c r="R12" s="59"/>
      <c r="S12" s="59"/>
      <c r="T12" s="60"/>
      <c r="U12" s="60"/>
      <c r="V12" s="59"/>
      <c r="W12" s="59">
        <v>62357175</v>
      </c>
      <c r="X12" s="60">
        <v>104942670</v>
      </c>
      <c r="Y12" s="59">
        <v>-42585495</v>
      </c>
      <c r="Z12" s="61">
        <v>-40.58</v>
      </c>
      <c r="AA12" s="62">
        <v>209885340</v>
      </c>
    </row>
    <row r="13" spans="1:27" ht="13.5">
      <c r="A13" s="361" t="s">
        <v>207</v>
      </c>
      <c r="B13" s="136"/>
      <c r="C13" s="275">
        <f>+C14</f>
        <v>199202250</v>
      </c>
      <c r="D13" s="341">
        <f aca="true" t="shared" si="4" ref="D13:AA13">+D14</f>
        <v>0</v>
      </c>
      <c r="E13" s="275">
        <f t="shared" si="4"/>
        <v>258160062</v>
      </c>
      <c r="F13" s="342">
        <f t="shared" si="4"/>
        <v>247068794</v>
      </c>
      <c r="G13" s="342">
        <f t="shared" si="4"/>
        <v>984521</v>
      </c>
      <c r="H13" s="275">
        <f t="shared" si="4"/>
        <v>6578032</v>
      </c>
      <c r="I13" s="275">
        <f t="shared" si="4"/>
        <v>4084410</v>
      </c>
      <c r="J13" s="342">
        <f t="shared" si="4"/>
        <v>11646963</v>
      </c>
      <c r="K13" s="342">
        <f t="shared" si="4"/>
        <v>7691115</v>
      </c>
      <c r="L13" s="275">
        <f t="shared" si="4"/>
        <v>14809627</v>
      </c>
      <c r="M13" s="275">
        <f t="shared" si="4"/>
        <v>25497530</v>
      </c>
      <c r="N13" s="342">
        <f t="shared" si="4"/>
        <v>47998272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59645235</v>
      </c>
      <c r="X13" s="275">
        <f t="shared" si="4"/>
        <v>123534397</v>
      </c>
      <c r="Y13" s="342">
        <f t="shared" si="4"/>
        <v>-63889162</v>
      </c>
      <c r="Z13" s="335">
        <f>+IF(X13&lt;&gt;0,+(Y13/X13)*100,0)</f>
        <v>-51.71771065511413</v>
      </c>
      <c r="AA13" s="273">
        <f t="shared" si="4"/>
        <v>247068794</v>
      </c>
    </row>
    <row r="14" spans="1:27" ht="13.5">
      <c r="A14" s="291" t="s">
        <v>232</v>
      </c>
      <c r="B14" s="136"/>
      <c r="C14" s="60">
        <v>199202250</v>
      </c>
      <c r="D14" s="340"/>
      <c r="E14" s="60">
        <v>258160062</v>
      </c>
      <c r="F14" s="59">
        <v>247068794</v>
      </c>
      <c r="G14" s="59">
        <v>984521</v>
      </c>
      <c r="H14" s="60">
        <v>6578032</v>
      </c>
      <c r="I14" s="60">
        <v>4084410</v>
      </c>
      <c r="J14" s="59">
        <v>11646963</v>
      </c>
      <c r="K14" s="59">
        <v>7691115</v>
      </c>
      <c r="L14" s="60">
        <v>14809627</v>
      </c>
      <c r="M14" s="60">
        <v>25497530</v>
      </c>
      <c r="N14" s="59">
        <v>47998272</v>
      </c>
      <c r="O14" s="59"/>
      <c r="P14" s="60"/>
      <c r="Q14" s="60"/>
      <c r="R14" s="59"/>
      <c r="S14" s="59"/>
      <c r="T14" s="60"/>
      <c r="U14" s="60"/>
      <c r="V14" s="59"/>
      <c r="W14" s="59">
        <v>59645235</v>
      </c>
      <c r="X14" s="60">
        <v>123534397</v>
      </c>
      <c r="Y14" s="59">
        <v>-63889162</v>
      </c>
      <c r="Z14" s="61">
        <v>-51.72</v>
      </c>
      <c r="AA14" s="62">
        <v>247068794</v>
      </c>
    </row>
    <row r="15" spans="1:27" ht="13.5">
      <c r="A15" s="361" t="s">
        <v>208</v>
      </c>
      <c r="B15" s="136"/>
      <c r="C15" s="60">
        <f aca="true" t="shared" si="5" ref="C15:Y15">SUM(C16:C20)</f>
        <v>314416210</v>
      </c>
      <c r="D15" s="340">
        <f t="shared" si="5"/>
        <v>0</v>
      </c>
      <c r="E15" s="60">
        <f t="shared" si="5"/>
        <v>265617673</v>
      </c>
      <c r="F15" s="59">
        <f t="shared" si="5"/>
        <v>273366685</v>
      </c>
      <c r="G15" s="59">
        <f t="shared" si="5"/>
        <v>674613</v>
      </c>
      <c r="H15" s="60">
        <f t="shared" si="5"/>
        <v>12963951</v>
      </c>
      <c r="I15" s="60">
        <f t="shared" si="5"/>
        <v>8559783</v>
      </c>
      <c r="J15" s="59">
        <f t="shared" si="5"/>
        <v>22198347</v>
      </c>
      <c r="K15" s="59">
        <f t="shared" si="5"/>
        <v>2452037</v>
      </c>
      <c r="L15" s="60">
        <f t="shared" si="5"/>
        <v>9006350</v>
      </c>
      <c r="M15" s="60">
        <f t="shared" si="5"/>
        <v>13582988</v>
      </c>
      <c r="N15" s="59">
        <f t="shared" si="5"/>
        <v>25041375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47239722</v>
      </c>
      <c r="X15" s="60">
        <f t="shared" si="5"/>
        <v>136683343</v>
      </c>
      <c r="Y15" s="59">
        <f t="shared" si="5"/>
        <v>-89443621</v>
      </c>
      <c r="Z15" s="61">
        <f>+IF(X15&lt;&gt;0,+(Y15/X15)*100,0)</f>
        <v>-65.43856700958798</v>
      </c>
      <c r="AA15" s="62">
        <f>SUM(AA16:AA20)</f>
        <v>273366685</v>
      </c>
    </row>
    <row r="16" spans="1:27" ht="13.5">
      <c r="A16" s="291" t="s">
        <v>233</v>
      </c>
      <c r="B16" s="300"/>
      <c r="C16" s="60"/>
      <c r="D16" s="340"/>
      <c r="E16" s="60">
        <v>193664419</v>
      </c>
      <c r="F16" s="59">
        <v>193664419</v>
      </c>
      <c r="G16" s="59">
        <v>10000</v>
      </c>
      <c r="H16" s="60">
        <v>6486477</v>
      </c>
      <c r="I16" s="60">
        <v>6419797</v>
      </c>
      <c r="J16" s="59">
        <v>12916274</v>
      </c>
      <c r="K16" s="59">
        <v>2289265</v>
      </c>
      <c r="L16" s="60">
        <v>1315118</v>
      </c>
      <c r="M16" s="60">
        <v>9363407</v>
      </c>
      <c r="N16" s="59">
        <v>12967790</v>
      </c>
      <c r="O16" s="59"/>
      <c r="P16" s="60"/>
      <c r="Q16" s="60"/>
      <c r="R16" s="59"/>
      <c r="S16" s="59"/>
      <c r="T16" s="60"/>
      <c r="U16" s="60"/>
      <c r="V16" s="59"/>
      <c r="W16" s="59">
        <v>25884064</v>
      </c>
      <c r="X16" s="60">
        <v>96832210</v>
      </c>
      <c r="Y16" s="59">
        <v>-70948146</v>
      </c>
      <c r="Z16" s="61">
        <v>-73.27</v>
      </c>
      <c r="AA16" s="62">
        <v>193664419</v>
      </c>
    </row>
    <row r="17" spans="1:27" ht="13.5">
      <c r="A17" s="291" t="s">
        <v>234</v>
      </c>
      <c r="B17" s="136"/>
      <c r="C17" s="60">
        <v>255251884</v>
      </c>
      <c r="D17" s="340"/>
      <c r="E17" s="60">
        <v>52471424</v>
      </c>
      <c r="F17" s="59">
        <v>58134436</v>
      </c>
      <c r="G17" s="59">
        <v>664613</v>
      </c>
      <c r="H17" s="60">
        <v>30040</v>
      </c>
      <c r="I17" s="60">
        <v>505590</v>
      </c>
      <c r="J17" s="59">
        <v>1200243</v>
      </c>
      <c r="K17" s="59">
        <v>76772</v>
      </c>
      <c r="L17" s="60">
        <v>1612803</v>
      </c>
      <c r="M17" s="60">
        <v>2036722</v>
      </c>
      <c r="N17" s="59">
        <v>3726297</v>
      </c>
      <c r="O17" s="59"/>
      <c r="P17" s="60"/>
      <c r="Q17" s="60"/>
      <c r="R17" s="59"/>
      <c r="S17" s="59"/>
      <c r="T17" s="60"/>
      <c r="U17" s="60"/>
      <c r="V17" s="59"/>
      <c r="W17" s="59">
        <v>4926540</v>
      </c>
      <c r="X17" s="60">
        <v>29067218</v>
      </c>
      <c r="Y17" s="59">
        <v>-24140678</v>
      </c>
      <c r="Z17" s="61">
        <v>-83.05</v>
      </c>
      <c r="AA17" s="62">
        <v>58134436</v>
      </c>
    </row>
    <row r="18" spans="1:27" ht="13.5">
      <c r="A18" s="291" t="s">
        <v>82</v>
      </c>
      <c r="B18" s="136"/>
      <c r="C18" s="60">
        <v>59164326</v>
      </c>
      <c r="D18" s="340"/>
      <c r="E18" s="60">
        <v>19481830</v>
      </c>
      <c r="F18" s="59">
        <v>21567830</v>
      </c>
      <c r="G18" s="59"/>
      <c r="H18" s="60">
        <v>6447434</v>
      </c>
      <c r="I18" s="60">
        <v>1634396</v>
      </c>
      <c r="J18" s="59">
        <v>8081830</v>
      </c>
      <c r="K18" s="59">
        <v>86000</v>
      </c>
      <c r="L18" s="60">
        <v>6078429</v>
      </c>
      <c r="M18" s="60">
        <v>2182859</v>
      </c>
      <c r="N18" s="59">
        <v>8347288</v>
      </c>
      <c r="O18" s="59"/>
      <c r="P18" s="60"/>
      <c r="Q18" s="60"/>
      <c r="R18" s="59"/>
      <c r="S18" s="59"/>
      <c r="T18" s="60"/>
      <c r="U18" s="60"/>
      <c r="V18" s="59"/>
      <c r="W18" s="59">
        <v>16429118</v>
      </c>
      <c r="X18" s="60">
        <v>10783915</v>
      </c>
      <c r="Y18" s="59">
        <v>5645203</v>
      </c>
      <c r="Z18" s="61">
        <v>52.35</v>
      </c>
      <c r="AA18" s="62">
        <v>21567830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737367240</v>
      </c>
      <c r="D22" s="344">
        <f t="shared" si="6"/>
        <v>0</v>
      </c>
      <c r="E22" s="343">
        <f t="shared" si="6"/>
        <v>280283999</v>
      </c>
      <c r="F22" s="345">
        <f t="shared" si="6"/>
        <v>281329604</v>
      </c>
      <c r="G22" s="345">
        <f t="shared" si="6"/>
        <v>3187286</v>
      </c>
      <c r="H22" s="343">
        <f t="shared" si="6"/>
        <v>1150999</v>
      </c>
      <c r="I22" s="343">
        <f t="shared" si="6"/>
        <v>1913000</v>
      </c>
      <c r="J22" s="345">
        <f t="shared" si="6"/>
        <v>6251285</v>
      </c>
      <c r="K22" s="345">
        <f t="shared" si="6"/>
        <v>5367956</v>
      </c>
      <c r="L22" s="343">
        <f t="shared" si="6"/>
        <v>3416608</v>
      </c>
      <c r="M22" s="343">
        <f t="shared" si="6"/>
        <v>2016741</v>
      </c>
      <c r="N22" s="345">
        <f t="shared" si="6"/>
        <v>10801305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17052590</v>
      </c>
      <c r="X22" s="343">
        <f t="shared" si="6"/>
        <v>140664804</v>
      </c>
      <c r="Y22" s="345">
        <f t="shared" si="6"/>
        <v>-123612214</v>
      </c>
      <c r="Z22" s="336">
        <f>+IF(X22&lt;&gt;0,+(Y22/X22)*100,0)</f>
        <v>-87.87714515992216</v>
      </c>
      <c r="AA22" s="350">
        <f>SUM(AA23:AA32)</f>
        <v>281329604</v>
      </c>
    </row>
    <row r="23" spans="1:27" ht="13.5">
      <c r="A23" s="361" t="s">
        <v>236</v>
      </c>
      <c r="B23" s="142"/>
      <c r="C23" s="60">
        <v>2203874</v>
      </c>
      <c r="D23" s="340"/>
      <c r="E23" s="60">
        <v>6016500</v>
      </c>
      <c r="F23" s="59">
        <v>6016500</v>
      </c>
      <c r="G23" s="59"/>
      <c r="H23" s="60"/>
      <c r="I23" s="60"/>
      <c r="J23" s="59"/>
      <c r="K23" s="59"/>
      <c r="L23" s="60"/>
      <c r="M23" s="60">
        <v>13740</v>
      </c>
      <c r="N23" s="59">
        <v>13740</v>
      </c>
      <c r="O23" s="59"/>
      <c r="P23" s="60"/>
      <c r="Q23" s="60"/>
      <c r="R23" s="59"/>
      <c r="S23" s="59"/>
      <c r="T23" s="60"/>
      <c r="U23" s="60"/>
      <c r="V23" s="59"/>
      <c r="W23" s="59">
        <v>13740</v>
      </c>
      <c r="X23" s="60">
        <v>3008250</v>
      </c>
      <c r="Y23" s="59">
        <v>-2994510</v>
      </c>
      <c r="Z23" s="61">
        <v>-99.54</v>
      </c>
      <c r="AA23" s="62">
        <v>6016500</v>
      </c>
    </row>
    <row r="24" spans="1:27" ht="13.5">
      <c r="A24" s="361" t="s">
        <v>237</v>
      </c>
      <c r="B24" s="142"/>
      <c r="C24" s="60">
        <v>195610105</v>
      </c>
      <c r="D24" s="340"/>
      <c r="E24" s="60">
        <v>7879451</v>
      </c>
      <c r="F24" s="59">
        <v>16494498</v>
      </c>
      <c r="G24" s="59">
        <v>3187286</v>
      </c>
      <c r="H24" s="60">
        <v>553574</v>
      </c>
      <c r="I24" s="60">
        <v>1631559</v>
      </c>
      <c r="J24" s="59">
        <v>5372419</v>
      </c>
      <c r="K24" s="59">
        <v>776762</v>
      </c>
      <c r="L24" s="60">
        <v>1961455</v>
      </c>
      <c r="M24" s="60">
        <v>198244</v>
      </c>
      <c r="N24" s="59">
        <v>2936461</v>
      </c>
      <c r="O24" s="59"/>
      <c r="P24" s="60"/>
      <c r="Q24" s="60"/>
      <c r="R24" s="59"/>
      <c r="S24" s="59"/>
      <c r="T24" s="60"/>
      <c r="U24" s="60"/>
      <c r="V24" s="59"/>
      <c r="W24" s="59">
        <v>8308880</v>
      </c>
      <c r="X24" s="60">
        <v>8247249</v>
      </c>
      <c r="Y24" s="59">
        <v>61631</v>
      </c>
      <c r="Z24" s="61">
        <v>0.75</v>
      </c>
      <c r="AA24" s="62">
        <v>16494498</v>
      </c>
    </row>
    <row r="25" spans="1:27" ht="13.5">
      <c r="A25" s="361" t="s">
        <v>238</v>
      </c>
      <c r="B25" s="142"/>
      <c r="C25" s="60">
        <v>2184653</v>
      </c>
      <c r="D25" s="340"/>
      <c r="E25" s="60">
        <v>2908000</v>
      </c>
      <c r="F25" s="59">
        <v>2908000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1454000</v>
      </c>
      <c r="Y25" s="59">
        <v>-1454000</v>
      </c>
      <c r="Z25" s="61">
        <v>-100</v>
      </c>
      <c r="AA25" s="62">
        <v>2908000</v>
      </c>
    </row>
    <row r="26" spans="1:27" ht="13.5">
      <c r="A26" s="361" t="s">
        <v>239</v>
      </c>
      <c r="B26" s="302"/>
      <c r="C26" s="362">
        <v>94286</v>
      </c>
      <c r="D26" s="363"/>
      <c r="E26" s="362">
        <v>48431137</v>
      </c>
      <c r="F26" s="364">
        <v>50146605</v>
      </c>
      <c r="G26" s="364"/>
      <c r="H26" s="362">
        <v>149108</v>
      </c>
      <c r="I26" s="362"/>
      <c r="J26" s="364">
        <v>149108</v>
      </c>
      <c r="K26" s="364">
        <v>4046738</v>
      </c>
      <c r="L26" s="362">
        <v>226596</v>
      </c>
      <c r="M26" s="362">
        <v>951726</v>
      </c>
      <c r="N26" s="364">
        <v>5225060</v>
      </c>
      <c r="O26" s="364"/>
      <c r="P26" s="362"/>
      <c r="Q26" s="362"/>
      <c r="R26" s="364"/>
      <c r="S26" s="364"/>
      <c r="T26" s="362"/>
      <c r="U26" s="362"/>
      <c r="V26" s="364"/>
      <c r="W26" s="364">
        <v>5374168</v>
      </c>
      <c r="X26" s="362">
        <v>25073303</v>
      </c>
      <c r="Y26" s="364">
        <v>-19699135</v>
      </c>
      <c r="Z26" s="365">
        <v>-78.57</v>
      </c>
      <c r="AA26" s="366">
        <v>50146605</v>
      </c>
    </row>
    <row r="27" spans="1:27" ht="13.5">
      <c r="A27" s="361" t="s">
        <v>240</v>
      </c>
      <c r="B27" s="147"/>
      <c r="C27" s="60">
        <v>2288816</v>
      </c>
      <c r="D27" s="340"/>
      <c r="E27" s="60">
        <v>435387</v>
      </c>
      <c r="F27" s="59">
        <v>425137</v>
      </c>
      <c r="G27" s="59"/>
      <c r="H27" s="60"/>
      <c r="I27" s="60"/>
      <c r="J27" s="59"/>
      <c r="K27" s="59"/>
      <c r="L27" s="60"/>
      <c r="M27" s="60">
        <v>425137</v>
      </c>
      <c r="N27" s="59">
        <v>425137</v>
      </c>
      <c r="O27" s="59"/>
      <c r="P27" s="60"/>
      <c r="Q27" s="60"/>
      <c r="R27" s="59"/>
      <c r="S27" s="59"/>
      <c r="T27" s="60"/>
      <c r="U27" s="60"/>
      <c r="V27" s="59"/>
      <c r="W27" s="59">
        <v>425137</v>
      </c>
      <c r="X27" s="60">
        <v>212569</v>
      </c>
      <c r="Y27" s="59">
        <v>212568</v>
      </c>
      <c r="Z27" s="61">
        <v>100</v>
      </c>
      <c r="AA27" s="62">
        <v>425137</v>
      </c>
    </row>
    <row r="28" spans="1:27" ht="13.5">
      <c r="A28" s="361" t="s">
        <v>241</v>
      </c>
      <c r="B28" s="147"/>
      <c r="C28" s="275">
        <v>2430619</v>
      </c>
      <c r="D28" s="341"/>
      <c r="E28" s="275">
        <v>4890000</v>
      </c>
      <c r="F28" s="342">
        <v>6730000</v>
      </c>
      <c r="G28" s="342"/>
      <c r="H28" s="275"/>
      <c r="I28" s="275">
        <v>97129</v>
      </c>
      <c r="J28" s="342">
        <v>97129</v>
      </c>
      <c r="K28" s="342">
        <v>31178</v>
      </c>
      <c r="L28" s="275">
        <v>303982</v>
      </c>
      <c r="M28" s="275">
        <v>328605</v>
      </c>
      <c r="N28" s="342">
        <v>663765</v>
      </c>
      <c r="O28" s="342"/>
      <c r="P28" s="275"/>
      <c r="Q28" s="275"/>
      <c r="R28" s="342"/>
      <c r="S28" s="342"/>
      <c r="T28" s="275"/>
      <c r="U28" s="275"/>
      <c r="V28" s="342"/>
      <c r="W28" s="342">
        <v>760894</v>
      </c>
      <c r="X28" s="275">
        <v>3365000</v>
      </c>
      <c r="Y28" s="342">
        <v>-2604106</v>
      </c>
      <c r="Z28" s="335">
        <v>-77.39</v>
      </c>
      <c r="AA28" s="273">
        <v>6730000</v>
      </c>
    </row>
    <row r="29" spans="1:27" ht="13.5">
      <c r="A29" s="361" t="s">
        <v>242</v>
      </c>
      <c r="B29" s="147"/>
      <c r="C29" s="60">
        <v>521136514</v>
      </c>
      <c r="D29" s="340"/>
      <c r="E29" s="60">
        <v>192865812</v>
      </c>
      <c r="F29" s="59">
        <v>149865812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74932906</v>
      </c>
      <c r="Y29" s="59">
        <v>-74932906</v>
      </c>
      <c r="Z29" s="61">
        <v>-100</v>
      </c>
      <c r="AA29" s="62">
        <v>149865812</v>
      </c>
    </row>
    <row r="30" spans="1:27" ht="13.5">
      <c r="A30" s="361" t="s">
        <v>243</v>
      </c>
      <c r="B30" s="136"/>
      <c r="C30" s="60">
        <v>4886304</v>
      </c>
      <c r="D30" s="340"/>
      <c r="E30" s="60">
        <v>6000000</v>
      </c>
      <c r="F30" s="59">
        <v>6029527</v>
      </c>
      <c r="G30" s="59"/>
      <c r="H30" s="60">
        <v>448317</v>
      </c>
      <c r="I30" s="60">
        <v>131647</v>
      </c>
      <c r="J30" s="59">
        <v>579964</v>
      </c>
      <c r="K30" s="59">
        <v>448723</v>
      </c>
      <c r="L30" s="60">
        <v>898720</v>
      </c>
      <c r="M30" s="60">
        <v>9909</v>
      </c>
      <c r="N30" s="59">
        <v>1357352</v>
      </c>
      <c r="O30" s="59"/>
      <c r="P30" s="60"/>
      <c r="Q30" s="60"/>
      <c r="R30" s="59"/>
      <c r="S30" s="59"/>
      <c r="T30" s="60"/>
      <c r="U30" s="60"/>
      <c r="V30" s="59"/>
      <c r="W30" s="59">
        <v>1937316</v>
      </c>
      <c r="X30" s="60">
        <v>3014764</v>
      </c>
      <c r="Y30" s="59">
        <v>-1077448</v>
      </c>
      <c r="Z30" s="61">
        <v>-35.74</v>
      </c>
      <c r="AA30" s="62">
        <v>6029527</v>
      </c>
    </row>
    <row r="31" spans="1:27" ht="13.5">
      <c r="A31" s="361" t="s">
        <v>244</v>
      </c>
      <c r="B31" s="300"/>
      <c r="C31" s="60">
        <v>68481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6463588</v>
      </c>
      <c r="D32" s="340"/>
      <c r="E32" s="60">
        <v>10857712</v>
      </c>
      <c r="F32" s="59">
        <v>42713525</v>
      </c>
      <c r="G32" s="59"/>
      <c r="H32" s="60"/>
      <c r="I32" s="60">
        <v>52665</v>
      </c>
      <c r="J32" s="59">
        <v>52665</v>
      </c>
      <c r="K32" s="59">
        <v>64555</v>
      </c>
      <c r="L32" s="60">
        <v>25855</v>
      </c>
      <c r="M32" s="60">
        <v>89380</v>
      </c>
      <c r="N32" s="59">
        <v>179790</v>
      </c>
      <c r="O32" s="59"/>
      <c r="P32" s="60"/>
      <c r="Q32" s="60"/>
      <c r="R32" s="59"/>
      <c r="S32" s="59"/>
      <c r="T32" s="60"/>
      <c r="U32" s="60"/>
      <c r="V32" s="59"/>
      <c r="W32" s="59">
        <v>232455</v>
      </c>
      <c r="X32" s="60">
        <v>21356763</v>
      </c>
      <c r="Y32" s="59">
        <v>-21124308</v>
      </c>
      <c r="Z32" s="61">
        <v>-98.91</v>
      </c>
      <c r="AA32" s="62">
        <v>42713525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7583390</v>
      </c>
      <c r="D34" s="344">
        <f aca="true" t="shared" si="7" ref="D34:AA34">+D35</f>
        <v>0</v>
      </c>
      <c r="E34" s="343">
        <f t="shared" si="7"/>
        <v>9598250</v>
      </c>
      <c r="F34" s="345">
        <f t="shared" si="7"/>
        <v>9598250</v>
      </c>
      <c r="G34" s="345">
        <f t="shared" si="7"/>
        <v>92328</v>
      </c>
      <c r="H34" s="343">
        <f t="shared" si="7"/>
        <v>266144</v>
      </c>
      <c r="I34" s="343">
        <f t="shared" si="7"/>
        <v>464663</v>
      </c>
      <c r="J34" s="345">
        <f t="shared" si="7"/>
        <v>823135</v>
      </c>
      <c r="K34" s="345">
        <f t="shared" si="7"/>
        <v>759797</v>
      </c>
      <c r="L34" s="343">
        <f t="shared" si="7"/>
        <v>579580</v>
      </c>
      <c r="M34" s="343">
        <f t="shared" si="7"/>
        <v>297879</v>
      </c>
      <c r="N34" s="345">
        <f t="shared" si="7"/>
        <v>1637256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2460391</v>
      </c>
      <c r="X34" s="343">
        <f t="shared" si="7"/>
        <v>4799125</v>
      </c>
      <c r="Y34" s="345">
        <f t="shared" si="7"/>
        <v>-2338734</v>
      </c>
      <c r="Z34" s="336">
        <f>+IF(X34&lt;&gt;0,+(Y34/X34)*100,0)</f>
        <v>-48.73250853020082</v>
      </c>
      <c r="AA34" s="350">
        <f t="shared" si="7"/>
        <v>9598250</v>
      </c>
    </row>
    <row r="35" spans="1:27" ht="13.5">
      <c r="A35" s="361" t="s">
        <v>245</v>
      </c>
      <c r="B35" s="136"/>
      <c r="C35" s="54">
        <v>7583390</v>
      </c>
      <c r="D35" s="368"/>
      <c r="E35" s="54">
        <v>9598250</v>
      </c>
      <c r="F35" s="53">
        <v>9598250</v>
      </c>
      <c r="G35" s="53">
        <v>92328</v>
      </c>
      <c r="H35" s="54">
        <v>266144</v>
      </c>
      <c r="I35" s="54">
        <v>464663</v>
      </c>
      <c r="J35" s="53">
        <v>823135</v>
      </c>
      <c r="K35" s="53">
        <v>759797</v>
      </c>
      <c r="L35" s="54">
        <v>579580</v>
      </c>
      <c r="M35" s="54">
        <v>297879</v>
      </c>
      <c r="N35" s="53">
        <v>1637256</v>
      </c>
      <c r="O35" s="53"/>
      <c r="P35" s="54"/>
      <c r="Q35" s="54"/>
      <c r="R35" s="53"/>
      <c r="S35" s="53"/>
      <c r="T35" s="54"/>
      <c r="U35" s="54"/>
      <c r="V35" s="53"/>
      <c r="W35" s="53">
        <v>2460391</v>
      </c>
      <c r="X35" s="54">
        <v>4799125</v>
      </c>
      <c r="Y35" s="53">
        <v>-2338734</v>
      </c>
      <c r="Z35" s="94">
        <v>-48.73</v>
      </c>
      <c r="AA35" s="95">
        <v>9598250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15956618</v>
      </c>
      <c r="D37" s="344">
        <f aca="true" t="shared" si="8" ref="D37:AA37">+D38</f>
        <v>0</v>
      </c>
      <c r="E37" s="343">
        <f t="shared" si="8"/>
        <v>20150000</v>
      </c>
      <c r="F37" s="345">
        <f t="shared" si="8"/>
        <v>52795000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18807319</v>
      </c>
      <c r="L37" s="343">
        <f t="shared" si="8"/>
        <v>2265574</v>
      </c>
      <c r="M37" s="343">
        <f t="shared" si="8"/>
        <v>0</v>
      </c>
      <c r="N37" s="345">
        <f t="shared" si="8"/>
        <v>21072893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21072893</v>
      </c>
      <c r="X37" s="343">
        <f t="shared" si="8"/>
        <v>26397500</v>
      </c>
      <c r="Y37" s="345">
        <f t="shared" si="8"/>
        <v>-5324607</v>
      </c>
      <c r="Z37" s="336">
        <f>+IF(X37&lt;&gt;0,+(Y37/X37)*100,0)</f>
        <v>-20.170876029927076</v>
      </c>
      <c r="AA37" s="350">
        <f t="shared" si="8"/>
        <v>52795000</v>
      </c>
    </row>
    <row r="38" spans="1:27" ht="13.5">
      <c r="A38" s="361" t="s">
        <v>212</v>
      </c>
      <c r="B38" s="142"/>
      <c r="C38" s="60">
        <v>15956618</v>
      </c>
      <c r="D38" s="340"/>
      <c r="E38" s="60">
        <v>20150000</v>
      </c>
      <c r="F38" s="59">
        <v>52795000</v>
      </c>
      <c r="G38" s="59"/>
      <c r="H38" s="60"/>
      <c r="I38" s="60"/>
      <c r="J38" s="59"/>
      <c r="K38" s="59">
        <v>18807319</v>
      </c>
      <c r="L38" s="60">
        <v>2265574</v>
      </c>
      <c r="M38" s="60"/>
      <c r="N38" s="59">
        <v>21072893</v>
      </c>
      <c r="O38" s="59"/>
      <c r="P38" s="60"/>
      <c r="Q38" s="60"/>
      <c r="R38" s="59"/>
      <c r="S38" s="59"/>
      <c r="T38" s="60"/>
      <c r="U38" s="60"/>
      <c r="V38" s="59"/>
      <c r="W38" s="59">
        <v>21072893</v>
      </c>
      <c r="X38" s="60">
        <v>26397500</v>
      </c>
      <c r="Y38" s="59">
        <v>-5324607</v>
      </c>
      <c r="Z38" s="61">
        <v>-20.17</v>
      </c>
      <c r="AA38" s="62">
        <v>52795000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626469068</v>
      </c>
      <c r="D40" s="344">
        <f t="shared" si="9"/>
        <v>0</v>
      </c>
      <c r="E40" s="343">
        <f t="shared" si="9"/>
        <v>534187903</v>
      </c>
      <c r="F40" s="345">
        <f t="shared" si="9"/>
        <v>621914039</v>
      </c>
      <c r="G40" s="345">
        <f t="shared" si="9"/>
        <v>475502</v>
      </c>
      <c r="H40" s="343">
        <f t="shared" si="9"/>
        <v>8881949</v>
      </c>
      <c r="I40" s="343">
        <f t="shared" si="9"/>
        <v>53123455</v>
      </c>
      <c r="J40" s="345">
        <f t="shared" si="9"/>
        <v>62480906</v>
      </c>
      <c r="K40" s="345">
        <f t="shared" si="9"/>
        <v>30702511</v>
      </c>
      <c r="L40" s="343">
        <f t="shared" si="9"/>
        <v>52024680</v>
      </c>
      <c r="M40" s="343">
        <f t="shared" si="9"/>
        <v>181099012</v>
      </c>
      <c r="N40" s="345">
        <f t="shared" si="9"/>
        <v>263826203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326307109</v>
      </c>
      <c r="X40" s="343">
        <f t="shared" si="9"/>
        <v>310957021</v>
      </c>
      <c r="Y40" s="345">
        <f t="shared" si="9"/>
        <v>15350088</v>
      </c>
      <c r="Z40" s="336">
        <f>+IF(X40&lt;&gt;0,+(Y40/X40)*100,0)</f>
        <v>4.9364018058302666</v>
      </c>
      <c r="AA40" s="350">
        <f>SUM(AA41:AA49)</f>
        <v>621914039</v>
      </c>
    </row>
    <row r="41" spans="1:27" ht="13.5">
      <c r="A41" s="361" t="s">
        <v>247</v>
      </c>
      <c r="B41" s="142"/>
      <c r="C41" s="362">
        <v>43593891</v>
      </c>
      <c r="D41" s="363"/>
      <c r="E41" s="362">
        <v>92150000</v>
      </c>
      <c r="F41" s="364">
        <v>104150000</v>
      </c>
      <c r="G41" s="364"/>
      <c r="H41" s="362"/>
      <c r="I41" s="362">
        <v>-3400</v>
      </c>
      <c r="J41" s="364">
        <v>-3400</v>
      </c>
      <c r="K41" s="364">
        <v>510724</v>
      </c>
      <c r="L41" s="362">
        <v>158744</v>
      </c>
      <c r="M41" s="362">
        <v>107480649</v>
      </c>
      <c r="N41" s="364">
        <v>108150117</v>
      </c>
      <c r="O41" s="364"/>
      <c r="P41" s="362"/>
      <c r="Q41" s="362"/>
      <c r="R41" s="364"/>
      <c r="S41" s="364"/>
      <c r="T41" s="362"/>
      <c r="U41" s="362"/>
      <c r="V41" s="364"/>
      <c r="W41" s="364">
        <v>108146717</v>
      </c>
      <c r="X41" s="362">
        <v>52075000</v>
      </c>
      <c r="Y41" s="364">
        <v>56071717</v>
      </c>
      <c r="Z41" s="365">
        <v>107.67</v>
      </c>
      <c r="AA41" s="366">
        <v>104150000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253380991</v>
      </c>
      <c r="D43" s="369"/>
      <c r="E43" s="305">
        <v>176701980</v>
      </c>
      <c r="F43" s="370">
        <v>233161349</v>
      </c>
      <c r="G43" s="370">
        <v>22384</v>
      </c>
      <c r="H43" s="305">
        <v>3115264</v>
      </c>
      <c r="I43" s="305">
        <v>45083857</v>
      </c>
      <c r="J43" s="370">
        <v>48221505</v>
      </c>
      <c r="K43" s="370">
        <v>15524012</v>
      </c>
      <c r="L43" s="305">
        <v>19891474</v>
      </c>
      <c r="M43" s="305">
        <v>48065012</v>
      </c>
      <c r="N43" s="370">
        <v>83480498</v>
      </c>
      <c r="O43" s="370"/>
      <c r="P43" s="305"/>
      <c r="Q43" s="305"/>
      <c r="R43" s="370"/>
      <c r="S43" s="370"/>
      <c r="T43" s="305"/>
      <c r="U43" s="305"/>
      <c r="V43" s="370"/>
      <c r="W43" s="370">
        <v>131702003</v>
      </c>
      <c r="X43" s="305">
        <v>116580675</v>
      </c>
      <c r="Y43" s="370">
        <v>15121328</v>
      </c>
      <c r="Z43" s="371">
        <v>12.97</v>
      </c>
      <c r="AA43" s="303">
        <v>233161349</v>
      </c>
    </row>
    <row r="44" spans="1:27" ht="13.5">
      <c r="A44" s="361" t="s">
        <v>250</v>
      </c>
      <c r="B44" s="136"/>
      <c r="C44" s="60">
        <v>126181479</v>
      </c>
      <c r="D44" s="368"/>
      <c r="E44" s="54">
        <v>86547983</v>
      </c>
      <c r="F44" s="53">
        <v>93958365</v>
      </c>
      <c r="G44" s="53">
        <v>106814</v>
      </c>
      <c r="H44" s="54">
        <v>1515862</v>
      </c>
      <c r="I44" s="54">
        <v>3937588</v>
      </c>
      <c r="J44" s="53">
        <v>5560264</v>
      </c>
      <c r="K44" s="53">
        <v>5758492</v>
      </c>
      <c r="L44" s="54">
        <v>7466685</v>
      </c>
      <c r="M44" s="54">
        <v>2647408</v>
      </c>
      <c r="N44" s="53">
        <v>15872585</v>
      </c>
      <c r="O44" s="53"/>
      <c r="P44" s="54"/>
      <c r="Q44" s="54"/>
      <c r="R44" s="53"/>
      <c r="S44" s="53"/>
      <c r="T44" s="54"/>
      <c r="U44" s="54"/>
      <c r="V44" s="53"/>
      <c r="W44" s="53">
        <v>21432849</v>
      </c>
      <c r="X44" s="54">
        <v>46979183</v>
      </c>
      <c r="Y44" s="53">
        <v>-25546334</v>
      </c>
      <c r="Z44" s="94">
        <v>-54.38</v>
      </c>
      <c r="AA44" s="95">
        <v>93958365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203117654</v>
      </c>
      <c r="D48" s="368"/>
      <c r="E48" s="54">
        <v>173787940</v>
      </c>
      <c r="F48" s="53">
        <v>185644325</v>
      </c>
      <c r="G48" s="53">
        <v>346304</v>
      </c>
      <c r="H48" s="54">
        <v>4250823</v>
      </c>
      <c r="I48" s="54">
        <v>4105410</v>
      </c>
      <c r="J48" s="53">
        <v>8702537</v>
      </c>
      <c r="K48" s="53">
        <v>8909283</v>
      </c>
      <c r="L48" s="54">
        <v>24507777</v>
      </c>
      <c r="M48" s="54">
        <v>22905943</v>
      </c>
      <c r="N48" s="53">
        <v>56323003</v>
      </c>
      <c r="O48" s="53"/>
      <c r="P48" s="54"/>
      <c r="Q48" s="54"/>
      <c r="R48" s="53"/>
      <c r="S48" s="53"/>
      <c r="T48" s="54"/>
      <c r="U48" s="54"/>
      <c r="V48" s="53"/>
      <c r="W48" s="53">
        <v>65025540</v>
      </c>
      <c r="X48" s="54">
        <v>92822163</v>
      </c>
      <c r="Y48" s="53">
        <v>-27796623</v>
      </c>
      <c r="Z48" s="94">
        <v>-29.95</v>
      </c>
      <c r="AA48" s="95">
        <v>185644325</v>
      </c>
    </row>
    <row r="49" spans="1:27" ht="13.5">
      <c r="A49" s="361" t="s">
        <v>93</v>
      </c>
      <c r="B49" s="136"/>
      <c r="C49" s="54">
        <v>195053</v>
      </c>
      <c r="D49" s="368"/>
      <c r="E49" s="54">
        <v>5000000</v>
      </c>
      <c r="F49" s="53">
        <v>5000000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2500000</v>
      </c>
      <c r="Y49" s="53">
        <v>-2500000</v>
      </c>
      <c r="Z49" s="94">
        <v>-100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3171164026</v>
      </c>
      <c r="D60" s="346">
        <f t="shared" si="14"/>
        <v>0</v>
      </c>
      <c r="E60" s="219">
        <f t="shared" si="14"/>
        <v>3176647999</v>
      </c>
      <c r="F60" s="264">
        <f t="shared" si="14"/>
        <v>3313355633</v>
      </c>
      <c r="G60" s="264">
        <f t="shared" si="14"/>
        <v>11412903</v>
      </c>
      <c r="H60" s="219">
        <f t="shared" si="14"/>
        <v>110728227</v>
      </c>
      <c r="I60" s="219">
        <f t="shared" si="14"/>
        <v>176318227</v>
      </c>
      <c r="J60" s="264">
        <f t="shared" si="14"/>
        <v>298459357</v>
      </c>
      <c r="K60" s="264">
        <f t="shared" si="14"/>
        <v>150657892</v>
      </c>
      <c r="L60" s="219">
        <f t="shared" si="14"/>
        <v>199711866</v>
      </c>
      <c r="M60" s="219">
        <f t="shared" si="14"/>
        <v>370062105</v>
      </c>
      <c r="N60" s="264">
        <f t="shared" si="14"/>
        <v>720431863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1018891220</v>
      </c>
      <c r="X60" s="219">
        <f t="shared" si="14"/>
        <v>1656677821</v>
      </c>
      <c r="Y60" s="264">
        <f t="shared" si="14"/>
        <v>-637786601</v>
      </c>
      <c r="Z60" s="337">
        <f>+IF(X60&lt;&gt;0,+(Y60/X60)*100,0)</f>
        <v>-38.4979259645681</v>
      </c>
      <c r="AA60" s="232">
        <f>+AA57+AA54+AA51+AA40+AA37+AA34+AA22+AA5</f>
        <v>3313355633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1459963106</v>
      </c>
      <c r="D5" s="357">
        <f t="shared" si="0"/>
        <v>0</v>
      </c>
      <c r="E5" s="356">
        <f t="shared" si="0"/>
        <v>1533065429</v>
      </c>
      <c r="F5" s="358">
        <f t="shared" si="0"/>
        <v>1529358854</v>
      </c>
      <c r="G5" s="358">
        <f t="shared" si="0"/>
        <v>37731602</v>
      </c>
      <c r="H5" s="356">
        <f t="shared" si="0"/>
        <v>67492188</v>
      </c>
      <c r="I5" s="356">
        <f t="shared" si="0"/>
        <v>50508985</v>
      </c>
      <c r="J5" s="358">
        <f t="shared" si="0"/>
        <v>155732775</v>
      </c>
      <c r="K5" s="358">
        <f t="shared" si="0"/>
        <v>102995290</v>
      </c>
      <c r="L5" s="356">
        <f t="shared" si="0"/>
        <v>93047468</v>
      </c>
      <c r="M5" s="356">
        <f t="shared" si="0"/>
        <v>80684088</v>
      </c>
      <c r="N5" s="358">
        <f t="shared" si="0"/>
        <v>276726846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432459621</v>
      </c>
      <c r="X5" s="356">
        <f t="shared" si="0"/>
        <v>764679430</v>
      </c>
      <c r="Y5" s="358">
        <f t="shared" si="0"/>
        <v>-332219809</v>
      </c>
      <c r="Z5" s="359">
        <f>+IF(X5&lt;&gt;0,+(Y5/X5)*100,0)</f>
        <v>-43.44563172047141</v>
      </c>
      <c r="AA5" s="360">
        <f>+AA6+AA8+AA11+AA13+AA15</f>
        <v>1529358854</v>
      </c>
    </row>
    <row r="6" spans="1:27" ht="13.5">
      <c r="A6" s="361" t="s">
        <v>204</v>
      </c>
      <c r="B6" s="142"/>
      <c r="C6" s="60">
        <f>+C7</f>
        <v>337766496</v>
      </c>
      <c r="D6" s="340">
        <f aca="true" t="shared" si="1" ref="D6:AA6">+D7</f>
        <v>0</v>
      </c>
      <c r="E6" s="60">
        <f t="shared" si="1"/>
        <v>253721928</v>
      </c>
      <c r="F6" s="59">
        <f t="shared" si="1"/>
        <v>251448041</v>
      </c>
      <c r="G6" s="59">
        <f t="shared" si="1"/>
        <v>-7505571</v>
      </c>
      <c r="H6" s="60">
        <f t="shared" si="1"/>
        <v>17833722</v>
      </c>
      <c r="I6" s="60">
        <f t="shared" si="1"/>
        <v>10070984</v>
      </c>
      <c r="J6" s="59">
        <f t="shared" si="1"/>
        <v>20399135</v>
      </c>
      <c r="K6" s="59">
        <f t="shared" si="1"/>
        <v>18041991</v>
      </c>
      <c r="L6" s="60">
        <f t="shared" si="1"/>
        <v>21396876</v>
      </c>
      <c r="M6" s="60">
        <f t="shared" si="1"/>
        <v>14406548</v>
      </c>
      <c r="N6" s="59">
        <f t="shared" si="1"/>
        <v>53845415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74244550</v>
      </c>
      <c r="X6" s="60">
        <f t="shared" si="1"/>
        <v>125724021</v>
      </c>
      <c r="Y6" s="59">
        <f t="shared" si="1"/>
        <v>-51479471</v>
      </c>
      <c r="Z6" s="61">
        <f>+IF(X6&lt;&gt;0,+(Y6/X6)*100,0)</f>
        <v>-40.946408323990845</v>
      </c>
      <c r="AA6" s="62">
        <f t="shared" si="1"/>
        <v>251448041</v>
      </c>
    </row>
    <row r="7" spans="1:27" ht="13.5">
      <c r="A7" s="291" t="s">
        <v>228</v>
      </c>
      <c r="B7" s="142"/>
      <c r="C7" s="60">
        <v>337766496</v>
      </c>
      <c r="D7" s="340"/>
      <c r="E7" s="60">
        <v>253721928</v>
      </c>
      <c r="F7" s="59">
        <v>251448041</v>
      </c>
      <c r="G7" s="59">
        <v>-7505571</v>
      </c>
      <c r="H7" s="60">
        <v>17833722</v>
      </c>
      <c r="I7" s="60">
        <v>10070984</v>
      </c>
      <c r="J7" s="59">
        <v>20399135</v>
      </c>
      <c r="K7" s="59">
        <v>18041991</v>
      </c>
      <c r="L7" s="60">
        <v>21396876</v>
      </c>
      <c r="M7" s="60">
        <v>14406548</v>
      </c>
      <c r="N7" s="59">
        <v>53845415</v>
      </c>
      <c r="O7" s="59"/>
      <c r="P7" s="60"/>
      <c r="Q7" s="60"/>
      <c r="R7" s="59"/>
      <c r="S7" s="59"/>
      <c r="T7" s="60"/>
      <c r="U7" s="60"/>
      <c r="V7" s="59"/>
      <c r="W7" s="59">
        <v>74244550</v>
      </c>
      <c r="X7" s="60">
        <v>125724021</v>
      </c>
      <c r="Y7" s="59">
        <v>-51479471</v>
      </c>
      <c r="Z7" s="61">
        <v>-40.95</v>
      </c>
      <c r="AA7" s="62">
        <v>251448041</v>
      </c>
    </row>
    <row r="8" spans="1:27" ht="13.5">
      <c r="A8" s="361" t="s">
        <v>205</v>
      </c>
      <c r="B8" s="142"/>
      <c r="C8" s="60">
        <f aca="true" t="shared" si="2" ref="C8:Y8">SUM(C9:C10)</f>
        <v>436439210</v>
      </c>
      <c r="D8" s="340">
        <f t="shared" si="2"/>
        <v>0</v>
      </c>
      <c r="E8" s="60">
        <f t="shared" si="2"/>
        <v>343577985</v>
      </c>
      <c r="F8" s="59">
        <f t="shared" si="2"/>
        <v>361036432</v>
      </c>
      <c r="G8" s="59">
        <f t="shared" si="2"/>
        <v>6325042</v>
      </c>
      <c r="H8" s="60">
        <f t="shared" si="2"/>
        <v>22922424</v>
      </c>
      <c r="I8" s="60">
        <f t="shared" si="2"/>
        <v>13135525</v>
      </c>
      <c r="J8" s="59">
        <f t="shared" si="2"/>
        <v>42382991</v>
      </c>
      <c r="K8" s="59">
        <f t="shared" si="2"/>
        <v>20744986</v>
      </c>
      <c r="L8" s="60">
        <f t="shared" si="2"/>
        <v>22656787</v>
      </c>
      <c r="M8" s="60">
        <f t="shared" si="2"/>
        <v>17625732</v>
      </c>
      <c r="N8" s="59">
        <f t="shared" si="2"/>
        <v>61027505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103410496</v>
      </c>
      <c r="X8" s="60">
        <f t="shared" si="2"/>
        <v>180518216</v>
      </c>
      <c r="Y8" s="59">
        <f t="shared" si="2"/>
        <v>-77107720</v>
      </c>
      <c r="Z8" s="61">
        <f>+IF(X8&lt;&gt;0,+(Y8/X8)*100,0)</f>
        <v>-42.71464770070628</v>
      </c>
      <c r="AA8" s="62">
        <f>SUM(AA9:AA10)</f>
        <v>361036432</v>
      </c>
    </row>
    <row r="9" spans="1:27" ht="13.5">
      <c r="A9" s="291" t="s">
        <v>229</v>
      </c>
      <c r="B9" s="142"/>
      <c r="C9" s="60">
        <v>436367391</v>
      </c>
      <c r="D9" s="340"/>
      <c r="E9" s="60">
        <v>343577985</v>
      </c>
      <c r="F9" s="59">
        <v>361036432</v>
      </c>
      <c r="G9" s="59">
        <v>6325042</v>
      </c>
      <c r="H9" s="60">
        <v>22924302</v>
      </c>
      <c r="I9" s="60">
        <v>13135525</v>
      </c>
      <c r="J9" s="59">
        <v>42384869</v>
      </c>
      <c r="K9" s="59">
        <v>20744986</v>
      </c>
      <c r="L9" s="60">
        <v>22656787</v>
      </c>
      <c r="M9" s="60">
        <v>17625732</v>
      </c>
      <c r="N9" s="59">
        <v>61027505</v>
      </c>
      <c r="O9" s="59"/>
      <c r="P9" s="60"/>
      <c r="Q9" s="60"/>
      <c r="R9" s="59"/>
      <c r="S9" s="59"/>
      <c r="T9" s="60"/>
      <c r="U9" s="60"/>
      <c r="V9" s="59"/>
      <c r="W9" s="59">
        <v>103412374</v>
      </c>
      <c r="X9" s="60">
        <v>180518216</v>
      </c>
      <c r="Y9" s="59">
        <v>-77105842</v>
      </c>
      <c r="Z9" s="61">
        <v>-42.71</v>
      </c>
      <c r="AA9" s="62">
        <v>361036432</v>
      </c>
    </row>
    <row r="10" spans="1:27" ht="13.5">
      <c r="A10" s="291" t="s">
        <v>230</v>
      </c>
      <c r="B10" s="142"/>
      <c r="C10" s="60">
        <v>71819</v>
      </c>
      <c r="D10" s="340"/>
      <c r="E10" s="60"/>
      <c r="F10" s="59"/>
      <c r="G10" s="59"/>
      <c r="H10" s="60">
        <v>-1878</v>
      </c>
      <c r="I10" s="60"/>
      <c r="J10" s="59">
        <v>-1878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-1878</v>
      </c>
      <c r="X10" s="60"/>
      <c r="Y10" s="59">
        <v>-1878</v>
      </c>
      <c r="Z10" s="61"/>
      <c r="AA10" s="62"/>
    </row>
    <row r="11" spans="1:27" ht="13.5">
      <c r="A11" s="361" t="s">
        <v>206</v>
      </c>
      <c r="B11" s="142"/>
      <c r="C11" s="362">
        <f>+C12</f>
        <v>121610071</v>
      </c>
      <c r="D11" s="363">
        <f aca="true" t="shared" si="3" ref="D11:AA11">+D12</f>
        <v>0</v>
      </c>
      <c r="E11" s="362">
        <f t="shared" si="3"/>
        <v>199111507</v>
      </c>
      <c r="F11" s="364">
        <f t="shared" si="3"/>
        <v>204275759</v>
      </c>
      <c r="G11" s="364">
        <f t="shared" si="3"/>
        <v>1199649</v>
      </c>
      <c r="H11" s="362">
        <f t="shared" si="3"/>
        <v>1995010</v>
      </c>
      <c r="I11" s="362">
        <f t="shared" si="3"/>
        <v>3480233</v>
      </c>
      <c r="J11" s="364">
        <f t="shared" si="3"/>
        <v>6674892</v>
      </c>
      <c r="K11" s="364">
        <f t="shared" si="3"/>
        <v>5945499</v>
      </c>
      <c r="L11" s="362">
        <f t="shared" si="3"/>
        <v>17799758</v>
      </c>
      <c r="M11" s="362">
        <f t="shared" si="3"/>
        <v>18570138</v>
      </c>
      <c r="N11" s="364">
        <f t="shared" si="3"/>
        <v>42315395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48990287</v>
      </c>
      <c r="X11" s="362">
        <f t="shared" si="3"/>
        <v>102137880</v>
      </c>
      <c r="Y11" s="364">
        <f t="shared" si="3"/>
        <v>-53147593</v>
      </c>
      <c r="Z11" s="365">
        <f>+IF(X11&lt;&gt;0,+(Y11/X11)*100,0)</f>
        <v>-52.03514406212465</v>
      </c>
      <c r="AA11" s="366">
        <f t="shared" si="3"/>
        <v>204275759</v>
      </c>
    </row>
    <row r="12" spans="1:27" ht="13.5">
      <c r="A12" s="291" t="s">
        <v>231</v>
      </c>
      <c r="B12" s="136"/>
      <c r="C12" s="60">
        <v>121610071</v>
      </c>
      <c r="D12" s="340"/>
      <c r="E12" s="60">
        <v>199111507</v>
      </c>
      <c r="F12" s="59">
        <v>204275759</v>
      </c>
      <c r="G12" s="59">
        <v>1199649</v>
      </c>
      <c r="H12" s="60">
        <v>1995010</v>
      </c>
      <c r="I12" s="60">
        <v>3480233</v>
      </c>
      <c r="J12" s="59">
        <v>6674892</v>
      </c>
      <c r="K12" s="59">
        <v>5945499</v>
      </c>
      <c r="L12" s="60">
        <v>17799758</v>
      </c>
      <c r="M12" s="60">
        <v>18570138</v>
      </c>
      <c r="N12" s="59">
        <v>42315395</v>
      </c>
      <c r="O12" s="59"/>
      <c r="P12" s="60"/>
      <c r="Q12" s="60"/>
      <c r="R12" s="59"/>
      <c r="S12" s="59"/>
      <c r="T12" s="60"/>
      <c r="U12" s="60"/>
      <c r="V12" s="59"/>
      <c r="W12" s="59">
        <v>48990287</v>
      </c>
      <c r="X12" s="60">
        <v>102137880</v>
      </c>
      <c r="Y12" s="59">
        <v>-53147593</v>
      </c>
      <c r="Z12" s="61">
        <v>-52.04</v>
      </c>
      <c r="AA12" s="62">
        <v>204275759</v>
      </c>
    </row>
    <row r="13" spans="1:27" ht="13.5">
      <c r="A13" s="361" t="s">
        <v>207</v>
      </c>
      <c r="B13" s="136"/>
      <c r="C13" s="275">
        <f>+C14</f>
        <v>148137239</v>
      </c>
      <c r="D13" s="341">
        <f aca="true" t="shared" si="4" ref="D13:AA13">+D14</f>
        <v>0</v>
      </c>
      <c r="E13" s="275">
        <f t="shared" si="4"/>
        <v>247590000</v>
      </c>
      <c r="F13" s="342">
        <f t="shared" si="4"/>
        <v>252439241</v>
      </c>
      <c r="G13" s="342">
        <f t="shared" si="4"/>
        <v>343394</v>
      </c>
      <c r="H13" s="275">
        <f t="shared" si="4"/>
        <v>1801806</v>
      </c>
      <c r="I13" s="275">
        <f t="shared" si="4"/>
        <v>5839446</v>
      </c>
      <c r="J13" s="342">
        <f t="shared" si="4"/>
        <v>7984646</v>
      </c>
      <c r="K13" s="342">
        <f t="shared" si="4"/>
        <v>12760771</v>
      </c>
      <c r="L13" s="275">
        <f t="shared" si="4"/>
        <v>8412636</v>
      </c>
      <c r="M13" s="275">
        <f t="shared" si="4"/>
        <v>9160572</v>
      </c>
      <c r="N13" s="342">
        <f t="shared" si="4"/>
        <v>30333979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38318625</v>
      </c>
      <c r="X13" s="275">
        <f t="shared" si="4"/>
        <v>126219621</v>
      </c>
      <c r="Y13" s="342">
        <f t="shared" si="4"/>
        <v>-87900996</v>
      </c>
      <c r="Z13" s="335">
        <f>+IF(X13&lt;&gt;0,+(Y13/X13)*100,0)</f>
        <v>-69.64130877876745</v>
      </c>
      <c r="AA13" s="273">
        <f t="shared" si="4"/>
        <v>252439241</v>
      </c>
    </row>
    <row r="14" spans="1:27" ht="13.5">
      <c r="A14" s="291" t="s">
        <v>232</v>
      </c>
      <c r="B14" s="136"/>
      <c r="C14" s="60">
        <v>148137239</v>
      </c>
      <c r="D14" s="340"/>
      <c r="E14" s="60">
        <v>247590000</v>
      </c>
      <c r="F14" s="59">
        <v>252439241</v>
      </c>
      <c r="G14" s="59">
        <v>343394</v>
      </c>
      <c r="H14" s="60">
        <v>1801806</v>
      </c>
      <c r="I14" s="60">
        <v>5839446</v>
      </c>
      <c r="J14" s="59">
        <v>7984646</v>
      </c>
      <c r="K14" s="59">
        <v>12760771</v>
      </c>
      <c r="L14" s="60">
        <v>8412636</v>
      </c>
      <c r="M14" s="60">
        <v>9160572</v>
      </c>
      <c r="N14" s="59">
        <v>30333979</v>
      </c>
      <c r="O14" s="59"/>
      <c r="P14" s="60"/>
      <c r="Q14" s="60"/>
      <c r="R14" s="59"/>
      <c r="S14" s="59"/>
      <c r="T14" s="60"/>
      <c r="U14" s="60"/>
      <c r="V14" s="59"/>
      <c r="W14" s="59">
        <v>38318625</v>
      </c>
      <c r="X14" s="60">
        <v>126219621</v>
      </c>
      <c r="Y14" s="59">
        <v>-87900996</v>
      </c>
      <c r="Z14" s="61">
        <v>-69.64</v>
      </c>
      <c r="AA14" s="62">
        <v>252439241</v>
      </c>
    </row>
    <row r="15" spans="1:27" ht="13.5">
      <c r="A15" s="361" t="s">
        <v>208</v>
      </c>
      <c r="B15" s="136"/>
      <c r="C15" s="60">
        <f aca="true" t="shared" si="5" ref="C15:Y15">SUM(C16:C20)</f>
        <v>416010090</v>
      </c>
      <c r="D15" s="340">
        <f t="shared" si="5"/>
        <v>0</v>
      </c>
      <c r="E15" s="60">
        <f t="shared" si="5"/>
        <v>489064009</v>
      </c>
      <c r="F15" s="59">
        <f t="shared" si="5"/>
        <v>460159381</v>
      </c>
      <c r="G15" s="59">
        <f t="shared" si="5"/>
        <v>37369088</v>
      </c>
      <c r="H15" s="60">
        <f t="shared" si="5"/>
        <v>22939226</v>
      </c>
      <c r="I15" s="60">
        <f t="shared" si="5"/>
        <v>17982797</v>
      </c>
      <c r="J15" s="59">
        <f t="shared" si="5"/>
        <v>78291111</v>
      </c>
      <c r="K15" s="59">
        <f t="shared" si="5"/>
        <v>45502043</v>
      </c>
      <c r="L15" s="60">
        <f t="shared" si="5"/>
        <v>22781411</v>
      </c>
      <c r="M15" s="60">
        <f t="shared" si="5"/>
        <v>20921098</v>
      </c>
      <c r="N15" s="59">
        <f t="shared" si="5"/>
        <v>89204552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167495663</v>
      </c>
      <c r="X15" s="60">
        <f t="shared" si="5"/>
        <v>230079692</v>
      </c>
      <c r="Y15" s="59">
        <f t="shared" si="5"/>
        <v>-62584029</v>
      </c>
      <c r="Z15" s="61">
        <f>+IF(X15&lt;&gt;0,+(Y15/X15)*100,0)</f>
        <v>-27.201022591772244</v>
      </c>
      <c r="AA15" s="62">
        <f>SUM(AA16:AA20)</f>
        <v>460159381</v>
      </c>
    </row>
    <row r="16" spans="1:27" ht="13.5">
      <c r="A16" s="291" t="s">
        <v>233</v>
      </c>
      <c r="B16" s="300"/>
      <c r="C16" s="60">
        <v>97562309</v>
      </c>
      <c r="D16" s="340"/>
      <c r="E16" s="60">
        <v>2000000</v>
      </c>
      <c r="F16" s="59">
        <v>4347891</v>
      </c>
      <c r="G16" s="59"/>
      <c r="H16" s="60"/>
      <c r="I16" s="60">
        <v>150092</v>
      </c>
      <c r="J16" s="59">
        <v>150092</v>
      </c>
      <c r="K16" s="59">
        <v>6000</v>
      </c>
      <c r="L16" s="60">
        <v>25253</v>
      </c>
      <c r="M16" s="60">
        <v>12938</v>
      </c>
      <c r="N16" s="59">
        <v>44191</v>
      </c>
      <c r="O16" s="59"/>
      <c r="P16" s="60"/>
      <c r="Q16" s="60"/>
      <c r="R16" s="59"/>
      <c r="S16" s="59"/>
      <c r="T16" s="60"/>
      <c r="U16" s="60"/>
      <c r="V16" s="59"/>
      <c r="W16" s="59">
        <v>194283</v>
      </c>
      <c r="X16" s="60">
        <v>2173946</v>
      </c>
      <c r="Y16" s="59">
        <v>-1979663</v>
      </c>
      <c r="Z16" s="61">
        <v>-91.06</v>
      </c>
      <c r="AA16" s="62">
        <v>4347891</v>
      </c>
    </row>
    <row r="17" spans="1:27" ht="13.5">
      <c r="A17" s="291" t="s">
        <v>234</v>
      </c>
      <c r="B17" s="136"/>
      <c r="C17" s="60">
        <v>6498438</v>
      </c>
      <c r="D17" s="340"/>
      <c r="E17" s="60">
        <v>88908919</v>
      </c>
      <c r="F17" s="59">
        <v>88948119</v>
      </c>
      <c r="G17" s="59">
        <v>25000014</v>
      </c>
      <c r="H17" s="60">
        <v>2111062</v>
      </c>
      <c r="I17" s="60">
        <v>1937624</v>
      </c>
      <c r="J17" s="59">
        <v>29048700</v>
      </c>
      <c r="K17" s="59">
        <v>1000379</v>
      </c>
      <c r="L17" s="60">
        <v>1315085</v>
      </c>
      <c r="M17" s="60">
        <v>1568746</v>
      </c>
      <c r="N17" s="59">
        <v>3884210</v>
      </c>
      <c r="O17" s="59"/>
      <c r="P17" s="60"/>
      <c r="Q17" s="60"/>
      <c r="R17" s="59"/>
      <c r="S17" s="59"/>
      <c r="T17" s="60"/>
      <c r="U17" s="60"/>
      <c r="V17" s="59"/>
      <c r="W17" s="59">
        <v>32932910</v>
      </c>
      <c r="X17" s="60">
        <v>44474060</v>
      </c>
      <c r="Y17" s="59">
        <v>-11541150</v>
      </c>
      <c r="Z17" s="61">
        <v>-25.95</v>
      </c>
      <c r="AA17" s="62">
        <v>88948119</v>
      </c>
    </row>
    <row r="18" spans="1:27" ht="13.5">
      <c r="A18" s="291" t="s">
        <v>82</v>
      </c>
      <c r="B18" s="136"/>
      <c r="C18" s="60">
        <v>311949343</v>
      </c>
      <c r="D18" s="340"/>
      <c r="E18" s="60">
        <v>398155090</v>
      </c>
      <c r="F18" s="59">
        <v>366863371</v>
      </c>
      <c r="G18" s="59">
        <v>12369074</v>
      </c>
      <c r="H18" s="60">
        <v>20828164</v>
      </c>
      <c r="I18" s="60">
        <v>15895081</v>
      </c>
      <c r="J18" s="59">
        <v>49092319</v>
      </c>
      <c r="K18" s="59">
        <v>44495664</v>
      </c>
      <c r="L18" s="60">
        <v>21441073</v>
      </c>
      <c r="M18" s="60">
        <v>19339414</v>
      </c>
      <c r="N18" s="59">
        <v>85276151</v>
      </c>
      <c r="O18" s="59"/>
      <c r="P18" s="60"/>
      <c r="Q18" s="60"/>
      <c r="R18" s="59"/>
      <c r="S18" s="59"/>
      <c r="T18" s="60"/>
      <c r="U18" s="60"/>
      <c r="V18" s="59"/>
      <c r="W18" s="59">
        <v>134368470</v>
      </c>
      <c r="X18" s="60">
        <v>183431686</v>
      </c>
      <c r="Y18" s="59">
        <v>-49063216</v>
      </c>
      <c r="Z18" s="61">
        <v>-26.75</v>
      </c>
      <c r="AA18" s="62">
        <v>366863371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158056900</v>
      </c>
      <c r="D22" s="344">
        <f t="shared" si="6"/>
        <v>0</v>
      </c>
      <c r="E22" s="343">
        <f t="shared" si="6"/>
        <v>176057470</v>
      </c>
      <c r="F22" s="345">
        <f t="shared" si="6"/>
        <v>184962688</v>
      </c>
      <c r="G22" s="345">
        <f t="shared" si="6"/>
        <v>2149731</v>
      </c>
      <c r="H22" s="343">
        <f t="shared" si="6"/>
        <v>2534348</v>
      </c>
      <c r="I22" s="343">
        <f t="shared" si="6"/>
        <v>4757873</v>
      </c>
      <c r="J22" s="345">
        <f t="shared" si="6"/>
        <v>9441952</v>
      </c>
      <c r="K22" s="345">
        <f t="shared" si="6"/>
        <v>6596077</v>
      </c>
      <c r="L22" s="343">
        <f t="shared" si="6"/>
        <v>9559683</v>
      </c>
      <c r="M22" s="343">
        <f t="shared" si="6"/>
        <v>11678863</v>
      </c>
      <c r="N22" s="345">
        <f t="shared" si="6"/>
        <v>27834623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37276575</v>
      </c>
      <c r="X22" s="343">
        <f t="shared" si="6"/>
        <v>92481345</v>
      </c>
      <c r="Y22" s="345">
        <f t="shared" si="6"/>
        <v>-55204770</v>
      </c>
      <c r="Z22" s="336">
        <f>+IF(X22&lt;&gt;0,+(Y22/X22)*100,0)</f>
        <v>-59.69287103253094</v>
      </c>
      <c r="AA22" s="350">
        <f>SUM(AA23:AA32)</f>
        <v>184962688</v>
      </c>
    </row>
    <row r="23" spans="1:27" ht="13.5">
      <c r="A23" s="361" t="s">
        <v>236</v>
      </c>
      <c r="B23" s="142"/>
      <c r="C23" s="60">
        <v>52625556</v>
      </c>
      <c r="D23" s="340"/>
      <c r="E23" s="60">
        <v>58716732</v>
      </c>
      <c r="F23" s="59">
        <v>59144301</v>
      </c>
      <c r="G23" s="59">
        <v>87251</v>
      </c>
      <c r="H23" s="60">
        <v>293056</v>
      </c>
      <c r="I23" s="60">
        <v>2864289</v>
      </c>
      <c r="J23" s="59">
        <v>3244596</v>
      </c>
      <c r="K23" s="59">
        <v>2355603</v>
      </c>
      <c r="L23" s="60">
        <v>4293337</v>
      </c>
      <c r="M23" s="60">
        <v>4190369</v>
      </c>
      <c r="N23" s="59">
        <v>10839309</v>
      </c>
      <c r="O23" s="59"/>
      <c r="P23" s="60"/>
      <c r="Q23" s="60"/>
      <c r="R23" s="59"/>
      <c r="S23" s="59"/>
      <c r="T23" s="60"/>
      <c r="U23" s="60"/>
      <c r="V23" s="59"/>
      <c r="W23" s="59">
        <v>14083905</v>
      </c>
      <c r="X23" s="60">
        <v>29572151</v>
      </c>
      <c r="Y23" s="59">
        <v>-15488246</v>
      </c>
      <c r="Z23" s="61">
        <v>-52.37</v>
      </c>
      <c r="AA23" s="62">
        <v>59144301</v>
      </c>
    </row>
    <row r="24" spans="1:27" ht="13.5">
      <c r="A24" s="361" t="s">
        <v>237</v>
      </c>
      <c r="B24" s="142"/>
      <c r="C24" s="60">
        <v>29463932</v>
      </c>
      <c r="D24" s="340"/>
      <c r="E24" s="60">
        <v>46183966</v>
      </c>
      <c r="F24" s="59">
        <v>47653881</v>
      </c>
      <c r="G24" s="59">
        <v>1333928</v>
      </c>
      <c r="H24" s="60">
        <v>497778</v>
      </c>
      <c r="I24" s="60">
        <v>826712</v>
      </c>
      <c r="J24" s="59">
        <v>2658418</v>
      </c>
      <c r="K24" s="59">
        <v>1066776</v>
      </c>
      <c r="L24" s="60">
        <v>1514484</v>
      </c>
      <c r="M24" s="60">
        <v>3288435</v>
      </c>
      <c r="N24" s="59">
        <v>5869695</v>
      </c>
      <c r="O24" s="59"/>
      <c r="P24" s="60"/>
      <c r="Q24" s="60"/>
      <c r="R24" s="59"/>
      <c r="S24" s="59"/>
      <c r="T24" s="60"/>
      <c r="U24" s="60"/>
      <c r="V24" s="59"/>
      <c r="W24" s="59">
        <v>8528113</v>
      </c>
      <c r="X24" s="60">
        <v>23826941</v>
      </c>
      <c r="Y24" s="59">
        <v>-15298828</v>
      </c>
      <c r="Z24" s="61">
        <v>-64.21</v>
      </c>
      <c r="AA24" s="62">
        <v>47653881</v>
      </c>
    </row>
    <row r="25" spans="1:27" ht="13.5">
      <c r="A25" s="361" t="s">
        <v>238</v>
      </c>
      <c r="B25" s="142"/>
      <c r="C25" s="60">
        <v>27305874</v>
      </c>
      <c r="D25" s="340"/>
      <c r="E25" s="60">
        <v>28538945</v>
      </c>
      <c r="F25" s="59">
        <v>30431392</v>
      </c>
      <c r="G25" s="59">
        <v>611843</v>
      </c>
      <c r="H25" s="60">
        <v>1390764</v>
      </c>
      <c r="I25" s="60">
        <v>644190</v>
      </c>
      <c r="J25" s="59">
        <v>2646797</v>
      </c>
      <c r="K25" s="59">
        <v>2913286</v>
      </c>
      <c r="L25" s="60">
        <v>2172198</v>
      </c>
      <c r="M25" s="60">
        <v>702842</v>
      </c>
      <c r="N25" s="59">
        <v>5788326</v>
      </c>
      <c r="O25" s="59"/>
      <c r="P25" s="60"/>
      <c r="Q25" s="60"/>
      <c r="R25" s="59"/>
      <c r="S25" s="59"/>
      <c r="T25" s="60"/>
      <c r="U25" s="60"/>
      <c r="V25" s="59"/>
      <c r="W25" s="59">
        <v>8435123</v>
      </c>
      <c r="X25" s="60">
        <v>15215696</v>
      </c>
      <c r="Y25" s="59">
        <v>-6780573</v>
      </c>
      <c r="Z25" s="61">
        <v>-44.56</v>
      </c>
      <c r="AA25" s="62">
        <v>30431392</v>
      </c>
    </row>
    <row r="26" spans="1:27" ht="13.5">
      <c r="A26" s="361" t="s">
        <v>239</v>
      </c>
      <c r="B26" s="302"/>
      <c r="C26" s="362">
        <v>839737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5333773</v>
      </c>
      <c r="D27" s="340"/>
      <c r="E27" s="60">
        <v>7114042</v>
      </c>
      <c r="F27" s="59">
        <v>7569016</v>
      </c>
      <c r="G27" s="59"/>
      <c r="H27" s="60"/>
      <c r="I27" s="60"/>
      <c r="J27" s="59"/>
      <c r="K27" s="59"/>
      <c r="L27" s="60">
        <v>147011</v>
      </c>
      <c r="M27" s="60">
        <v>1361969</v>
      </c>
      <c r="N27" s="59">
        <v>1508980</v>
      </c>
      <c r="O27" s="59"/>
      <c r="P27" s="60"/>
      <c r="Q27" s="60"/>
      <c r="R27" s="59"/>
      <c r="S27" s="59"/>
      <c r="T27" s="60"/>
      <c r="U27" s="60"/>
      <c r="V27" s="59"/>
      <c r="W27" s="59">
        <v>1508980</v>
      </c>
      <c r="X27" s="60">
        <v>3784508</v>
      </c>
      <c r="Y27" s="59">
        <v>-2275528</v>
      </c>
      <c r="Z27" s="61">
        <v>-60.13</v>
      </c>
      <c r="AA27" s="62">
        <v>7569016</v>
      </c>
    </row>
    <row r="28" spans="1:27" ht="13.5">
      <c r="A28" s="361" t="s">
        <v>241</v>
      </c>
      <c r="B28" s="147"/>
      <c r="C28" s="275">
        <v>1098917</v>
      </c>
      <c r="D28" s="341"/>
      <c r="E28" s="275">
        <v>2598000</v>
      </c>
      <c r="F28" s="342">
        <v>1758000</v>
      </c>
      <c r="G28" s="342">
        <v>8834</v>
      </c>
      <c r="H28" s="275">
        <v>331150</v>
      </c>
      <c r="I28" s="275">
        <v>22820</v>
      </c>
      <c r="J28" s="342">
        <v>362804</v>
      </c>
      <c r="K28" s="342"/>
      <c r="L28" s="275"/>
      <c r="M28" s="275">
        <v>1395</v>
      </c>
      <c r="N28" s="342">
        <v>1395</v>
      </c>
      <c r="O28" s="342"/>
      <c r="P28" s="275"/>
      <c r="Q28" s="275"/>
      <c r="R28" s="342"/>
      <c r="S28" s="342"/>
      <c r="T28" s="275"/>
      <c r="U28" s="275"/>
      <c r="V28" s="342"/>
      <c r="W28" s="342">
        <v>364199</v>
      </c>
      <c r="X28" s="275">
        <v>879000</v>
      </c>
      <c r="Y28" s="342">
        <v>-514801</v>
      </c>
      <c r="Z28" s="335">
        <v>-58.57</v>
      </c>
      <c r="AA28" s="273">
        <v>1758000</v>
      </c>
    </row>
    <row r="29" spans="1:27" ht="13.5">
      <c r="A29" s="361" t="s">
        <v>242</v>
      </c>
      <c r="B29" s="147"/>
      <c r="C29" s="60">
        <v>1671267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14043769</v>
      </c>
      <c r="D30" s="340"/>
      <c r="E30" s="60">
        <v>13950000</v>
      </c>
      <c r="F30" s="59">
        <v>17782528</v>
      </c>
      <c r="G30" s="59">
        <v>96638</v>
      </c>
      <c r="H30" s="60"/>
      <c r="I30" s="60">
        <v>334268</v>
      </c>
      <c r="J30" s="59">
        <v>430906</v>
      </c>
      <c r="K30" s="59">
        <v>260412</v>
      </c>
      <c r="L30" s="60">
        <v>1210009</v>
      </c>
      <c r="M30" s="60">
        <v>1240332</v>
      </c>
      <c r="N30" s="59">
        <v>2710753</v>
      </c>
      <c r="O30" s="59"/>
      <c r="P30" s="60"/>
      <c r="Q30" s="60"/>
      <c r="R30" s="59"/>
      <c r="S30" s="59"/>
      <c r="T30" s="60"/>
      <c r="U30" s="60"/>
      <c r="V30" s="59"/>
      <c r="W30" s="59">
        <v>3141659</v>
      </c>
      <c r="X30" s="60">
        <v>8891264</v>
      </c>
      <c r="Y30" s="59">
        <v>-5749605</v>
      </c>
      <c r="Z30" s="61">
        <v>-64.67</v>
      </c>
      <c r="AA30" s="62">
        <v>17782528</v>
      </c>
    </row>
    <row r="31" spans="1:27" ht="13.5">
      <c r="A31" s="361" t="s">
        <v>244</v>
      </c>
      <c r="B31" s="300"/>
      <c r="C31" s="60">
        <v>64500</v>
      </c>
      <c r="D31" s="340"/>
      <c r="E31" s="60">
        <v>220000</v>
      </c>
      <c r="F31" s="59">
        <v>220000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110000</v>
      </c>
      <c r="Y31" s="59">
        <v>-110000</v>
      </c>
      <c r="Z31" s="61">
        <v>-100</v>
      </c>
      <c r="AA31" s="62">
        <v>220000</v>
      </c>
    </row>
    <row r="32" spans="1:27" ht="13.5">
      <c r="A32" s="361" t="s">
        <v>93</v>
      </c>
      <c r="B32" s="136"/>
      <c r="C32" s="60">
        <v>25609575</v>
      </c>
      <c r="D32" s="340"/>
      <c r="E32" s="60">
        <v>18735785</v>
      </c>
      <c r="F32" s="59">
        <v>20403570</v>
      </c>
      <c r="G32" s="59">
        <v>11237</v>
      </c>
      <c r="H32" s="60">
        <v>21600</v>
      </c>
      <c r="I32" s="60">
        <v>65594</v>
      </c>
      <c r="J32" s="59">
        <v>98431</v>
      </c>
      <c r="K32" s="59"/>
      <c r="L32" s="60">
        <v>222644</v>
      </c>
      <c r="M32" s="60">
        <v>893521</v>
      </c>
      <c r="N32" s="59">
        <v>1116165</v>
      </c>
      <c r="O32" s="59"/>
      <c r="P32" s="60"/>
      <c r="Q32" s="60"/>
      <c r="R32" s="59"/>
      <c r="S32" s="59"/>
      <c r="T32" s="60"/>
      <c r="U32" s="60"/>
      <c r="V32" s="59"/>
      <c r="W32" s="59">
        <v>1214596</v>
      </c>
      <c r="X32" s="60">
        <v>10201785</v>
      </c>
      <c r="Y32" s="59">
        <v>-8987189</v>
      </c>
      <c r="Z32" s="61">
        <v>-88.09</v>
      </c>
      <c r="AA32" s="62">
        <v>20403570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646297</v>
      </c>
      <c r="D34" s="344">
        <f aca="true" t="shared" si="7" ref="D34:AA34">+D35</f>
        <v>0</v>
      </c>
      <c r="E34" s="343">
        <f t="shared" si="7"/>
        <v>1930000</v>
      </c>
      <c r="F34" s="345">
        <f t="shared" si="7"/>
        <v>1839400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919700</v>
      </c>
      <c r="Y34" s="345">
        <f t="shared" si="7"/>
        <v>-919700</v>
      </c>
      <c r="Z34" s="336">
        <f>+IF(X34&lt;&gt;0,+(Y34/X34)*100,0)</f>
        <v>-100</v>
      </c>
      <c r="AA34" s="350">
        <f t="shared" si="7"/>
        <v>1839400</v>
      </c>
    </row>
    <row r="35" spans="1:27" ht="13.5">
      <c r="A35" s="361" t="s">
        <v>245</v>
      </c>
      <c r="B35" s="136"/>
      <c r="C35" s="54">
        <v>646297</v>
      </c>
      <c r="D35" s="368"/>
      <c r="E35" s="54">
        <v>1930000</v>
      </c>
      <c r="F35" s="53">
        <v>1839400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919700</v>
      </c>
      <c r="Y35" s="53">
        <v>-919700</v>
      </c>
      <c r="Z35" s="94">
        <v>-100</v>
      </c>
      <c r="AA35" s="95">
        <v>1839400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3396492</v>
      </c>
      <c r="D37" s="344">
        <f aca="true" t="shared" si="8" ref="D37:AA37">+D38</f>
        <v>0</v>
      </c>
      <c r="E37" s="343">
        <f t="shared" si="8"/>
        <v>1800000</v>
      </c>
      <c r="F37" s="345">
        <f t="shared" si="8"/>
        <v>1870236</v>
      </c>
      <c r="G37" s="345">
        <f t="shared" si="8"/>
        <v>0</v>
      </c>
      <c r="H37" s="343">
        <f t="shared" si="8"/>
        <v>0</v>
      </c>
      <c r="I37" s="343">
        <f t="shared" si="8"/>
        <v>216773</v>
      </c>
      <c r="J37" s="345">
        <f t="shared" si="8"/>
        <v>216773</v>
      </c>
      <c r="K37" s="345">
        <f t="shared" si="8"/>
        <v>97879</v>
      </c>
      <c r="L37" s="343">
        <f t="shared" si="8"/>
        <v>0</v>
      </c>
      <c r="M37" s="343">
        <f t="shared" si="8"/>
        <v>137916</v>
      </c>
      <c r="N37" s="345">
        <f t="shared" si="8"/>
        <v>235795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452568</v>
      </c>
      <c r="X37" s="343">
        <f t="shared" si="8"/>
        <v>935118</v>
      </c>
      <c r="Y37" s="345">
        <f t="shared" si="8"/>
        <v>-482550</v>
      </c>
      <c r="Z37" s="336">
        <f>+IF(X37&lt;&gt;0,+(Y37/X37)*100,0)</f>
        <v>-51.60311318999313</v>
      </c>
      <c r="AA37" s="350">
        <f t="shared" si="8"/>
        <v>1870236</v>
      </c>
    </row>
    <row r="38" spans="1:27" ht="13.5">
      <c r="A38" s="361" t="s">
        <v>212</v>
      </c>
      <c r="B38" s="142"/>
      <c r="C38" s="60">
        <v>3396492</v>
      </c>
      <c r="D38" s="340"/>
      <c r="E38" s="60">
        <v>1800000</v>
      </c>
      <c r="F38" s="59">
        <v>1870236</v>
      </c>
      <c r="G38" s="59"/>
      <c r="H38" s="60"/>
      <c r="I38" s="60">
        <v>216773</v>
      </c>
      <c r="J38" s="59">
        <v>216773</v>
      </c>
      <c r="K38" s="59">
        <v>97879</v>
      </c>
      <c r="L38" s="60"/>
      <c r="M38" s="60">
        <v>137916</v>
      </c>
      <c r="N38" s="59">
        <v>235795</v>
      </c>
      <c r="O38" s="59"/>
      <c r="P38" s="60"/>
      <c r="Q38" s="60"/>
      <c r="R38" s="59"/>
      <c r="S38" s="59"/>
      <c r="T38" s="60"/>
      <c r="U38" s="60"/>
      <c r="V38" s="59"/>
      <c r="W38" s="59">
        <v>452568</v>
      </c>
      <c r="X38" s="60">
        <v>935118</v>
      </c>
      <c r="Y38" s="59">
        <v>-482550</v>
      </c>
      <c r="Z38" s="61">
        <v>-51.6</v>
      </c>
      <c r="AA38" s="62">
        <v>1870236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1075582925</v>
      </c>
      <c r="D40" s="344">
        <f t="shared" si="9"/>
        <v>0</v>
      </c>
      <c r="E40" s="343">
        <f t="shared" si="9"/>
        <v>561091576</v>
      </c>
      <c r="F40" s="345">
        <f t="shared" si="9"/>
        <v>581378655</v>
      </c>
      <c r="G40" s="345">
        <f t="shared" si="9"/>
        <v>1106512</v>
      </c>
      <c r="H40" s="343">
        <f t="shared" si="9"/>
        <v>17270242</v>
      </c>
      <c r="I40" s="343">
        <f t="shared" si="9"/>
        <v>23932778</v>
      </c>
      <c r="J40" s="345">
        <f t="shared" si="9"/>
        <v>42309532</v>
      </c>
      <c r="K40" s="345">
        <f t="shared" si="9"/>
        <v>24487518</v>
      </c>
      <c r="L40" s="343">
        <f t="shared" si="9"/>
        <v>39659432</v>
      </c>
      <c r="M40" s="343">
        <f t="shared" si="9"/>
        <v>27746098</v>
      </c>
      <c r="N40" s="345">
        <f t="shared" si="9"/>
        <v>91893048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134202580</v>
      </c>
      <c r="X40" s="343">
        <f t="shared" si="9"/>
        <v>290689328</v>
      </c>
      <c r="Y40" s="345">
        <f t="shared" si="9"/>
        <v>-156486748</v>
      </c>
      <c r="Z40" s="336">
        <f>+IF(X40&lt;&gt;0,+(Y40/X40)*100,0)</f>
        <v>-53.832986947494675</v>
      </c>
      <c r="AA40" s="350">
        <f>SUM(AA41:AA49)</f>
        <v>581378655</v>
      </c>
    </row>
    <row r="41" spans="1:27" ht="13.5">
      <c r="A41" s="361" t="s">
        <v>247</v>
      </c>
      <c r="B41" s="142"/>
      <c r="C41" s="362">
        <v>697761283</v>
      </c>
      <c r="D41" s="363"/>
      <c r="E41" s="362">
        <v>90673145</v>
      </c>
      <c r="F41" s="364">
        <v>95972145</v>
      </c>
      <c r="G41" s="364"/>
      <c r="H41" s="362">
        <v>1080057</v>
      </c>
      <c r="I41" s="362">
        <v>4290239</v>
      </c>
      <c r="J41" s="364">
        <v>5370296</v>
      </c>
      <c r="K41" s="364">
        <v>4330097</v>
      </c>
      <c r="L41" s="362">
        <v>7270984</v>
      </c>
      <c r="M41" s="362">
        <v>2631243</v>
      </c>
      <c r="N41" s="364">
        <v>14232324</v>
      </c>
      <c r="O41" s="364"/>
      <c r="P41" s="362"/>
      <c r="Q41" s="362"/>
      <c r="R41" s="364"/>
      <c r="S41" s="364"/>
      <c r="T41" s="362"/>
      <c r="U41" s="362"/>
      <c r="V41" s="364"/>
      <c r="W41" s="364">
        <v>19602620</v>
      </c>
      <c r="X41" s="362">
        <v>47986073</v>
      </c>
      <c r="Y41" s="364">
        <v>-28383453</v>
      </c>
      <c r="Z41" s="365">
        <v>-59.15</v>
      </c>
      <c r="AA41" s="366">
        <v>95972145</v>
      </c>
    </row>
    <row r="42" spans="1:27" ht="13.5">
      <c r="A42" s="361" t="s">
        <v>248</v>
      </c>
      <c r="B42" s="136"/>
      <c r="C42" s="60">
        <f aca="true" t="shared" si="10" ref="C42:Y42">+C62</f>
        <v>100208488</v>
      </c>
      <c r="D42" s="368">
        <f t="shared" si="10"/>
        <v>0</v>
      </c>
      <c r="E42" s="54">
        <f t="shared" si="10"/>
        <v>63600000</v>
      </c>
      <c r="F42" s="53">
        <f t="shared" si="10"/>
        <v>64170322</v>
      </c>
      <c r="G42" s="53">
        <f t="shared" si="10"/>
        <v>0</v>
      </c>
      <c r="H42" s="54">
        <f t="shared" si="10"/>
        <v>33220</v>
      </c>
      <c r="I42" s="54">
        <f t="shared" si="10"/>
        <v>623474</v>
      </c>
      <c r="J42" s="53">
        <f t="shared" si="10"/>
        <v>656694</v>
      </c>
      <c r="K42" s="53">
        <f t="shared" si="10"/>
        <v>1451599</v>
      </c>
      <c r="L42" s="54">
        <f t="shared" si="10"/>
        <v>43118</v>
      </c>
      <c r="M42" s="54">
        <f t="shared" si="10"/>
        <v>3453798</v>
      </c>
      <c r="N42" s="53">
        <f t="shared" si="10"/>
        <v>4948515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5605209</v>
      </c>
      <c r="X42" s="54">
        <f t="shared" si="10"/>
        <v>32085161</v>
      </c>
      <c r="Y42" s="53">
        <f t="shared" si="10"/>
        <v>-26479952</v>
      </c>
      <c r="Z42" s="94">
        <f>+IF(X42&lt;&gt;0,+(Y42/X42)*100,0)</f>
        <v>-82.53021388921813</v>
      </c>
      <c r="AA42" s="95">
        <f>+AA62</f>
        <v>64170322</v>
      </c>
    </row>
    <row r="43" spans="1:27" ht="13.5">
      <c r="A43" s="361" t="s">
        <v>249</v>
      </c>
      <c r="B43" s="136"/>
      <c r="C43" s="275">
        <v>58828673</v>
      </c>
      <c r="D43" s="369"/>
      <c r="E43" s="305">
        <v>21729484</v>
      </c>
      <c r="F43" s="370">
        <v>21869994</v>
      </c>
      <c r="G43" s="370">
        <v>-56953</v>
      </c>
      <c r="H43" s="305">
        <v>620556</v>
      </c>
      <c r="I43" s="305">
        <v>2868677</v>
      </c>
      <c r="J43" s="370">
        <v>3432280</v>
      </c>
      <c r="K43" s="370">
        <v>2576978</v>
      </c>
      <c r="L43" s="305">
        <v>989422</v>
      </c>
      <c r="M43" s="305">
        <v>1025926</v>
      </c>
      <c r="N43" s="370">
        <v>4592326</v>
      </c>
      <c r="O43" s="370"/>
      <c r="P43" s="305"/>
      <c r="Q43" s="305"/>
      <c r="R43" s="370"/>
      <c r="S43" s="370"/>
      <c r="T43" s="305"/>
      <c r="U43" s="305"/>
      <c r="V43" s="370"/>
      <c r="W43" s="370">
        <v>8024606</v>
      </c>
      <c r="X43" s="305">
        <v>10934997</v>
      </c>
      <c r="Y43" s="370">
        <v>-2910391</v>
      </c>
      <c r="Z43" s="371">
        <v>-26.62</v>
      </c>
      <c r="AA43" s="303">
        <v>21869994</v>
      </c>
    </row>
    <row r="44" spans="1:27" ht="13.5">
      <c r="A44" s="361" t="s">
        <v>250</v>
      </c>
      <c r="B44" s="136"/>
      <c r="C44" s="60">
        <v>44703327</v>
      </c>
      <c r="D44" s="368"/>
      <c r="E44" s="54">
        <v>128620494</v>
      </c>
      <c r="F44" s="53">
        <v>129969160</v>
      </c>
      <c r="G44" s="53">
        <v>-11779</v>
      </c>
      <c r="H44" s="54">
        <v>4071162</v>
      </c>
      <c r="I44" s="54">
        <v>4944965</v>
      </c>
      <c r="J44" s="53">
        <v>9004348</v>
      </c>
      <c r="K44" s="53">
        <v>5945807</v>
      </c>
      <c r="L44" s="54">
        <v>15288792</v>
      </c>
      <c r="M44" s="54">
        <v>5695251</v>
      </c>
      <c r="N44" s="53">
        <v>26929850</v>
      </c>
      <c r="O44" s="53"/>
      <c r="P44" s="54"/>
      <c r="Q44" s="54"/>
      <c r="R44" s="53"/>
      <c r="S44" s="53"/>
      <c r="T44" s="54"/>
      <c r="U44" s="54"/>
      <c r="V44" s="53"/>
      <c r="W44" s="53">
        <v>35934198</v>
      </c>
      <c r="X44" s="54">
        <v>64984580</v>
      </c>
      <c r="Y44" s="53">
        <v>-29050382</v>
      </c>
      <c r="Z44" s="94">
        <v>-44.7</v>
      </c>
      <c r="AA44" s="95">
        <v>129969160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748036</v>
      </c>
      <c r="D46" s="368"/>
      <c r="E46" s="54">
        <v>1240000</v>
      </c>
      <c r="F46" s="53">
        <v>1510062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755031</v>
      </c>
      <c r="Y46" s="53">
        <v>-755031</v>
      </c>
      <c r="Z46" s="94">
        <v>-100</v>
      </c>
      <c r="AA46" s="95">
        <v>1510062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173333118</v>
      </c>
      <c r="D48" s="368"/>
      <c r="E48" s="54">
        <v>255228453</v>
      </c>
      <c r="F48" s="53">
        <v>267886972</v>
      </c>
      <c r="G48" s="53">
        <v>1175244</v>
      </c>
      <c r="H48" s="54">
        <v>11465247</v>
      </c>
      <c r="I48" s="54">
        <v>11205423</v>
      </c>
      <c r="J48" s="53">
        <v>23845914</v>
      </c>
      <c r="K48" s="53">
        <v>10183037</v>
      </c>
      <c r="L48" s="54">
        <v>16067116</v>
      </c>
      <c r="M48" s="54">
        <v>14939880</v>
      </c>
      <c r="N48" s="53">
        <v>41190033</v>
      </c>
      <c r="O48" s="53"/>
      <c r="P48" s="54"/>
      <c r="Q48" s="54"/>
      <c r="R48" s="53"/>
      <c r="S48" s="53"/>
      <c r="T48" s="54"/>
      <c r="U48" s="54"/>
      <c r="V48" s="53"/>
      <c r="W48" s="53">
        <v>65035947</v>
      </c>
      <c r="X48" s="54">
        <v>133943486</v>
      </c>
      <c r="Y48" s="53">
        <v>-68907539</v>
      </c>
      <c r="Z48" s="94">
        <v>-51.45</v>
      </c>
      <c r="AA48" s="95">
        <v>267886972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2697645720</v>
      </c>
      <c r="D60" s="346">
        <f t="shared" si="14"/>
        <v>0</v>
      </c>
      <c r="E60" s="219">
        <f t="shared" si="14"/>
        <v>2273944475</v>
      </c>
      <c r="F60" s="264">
        <f t="shared" si="14"/>
        <v>2299409833</v>
      </c>
      <c r="G60" s="264">
        <f t="shared" si="14"/>
        <v>40987845</v>
      </c>
      <c r="H60" s="219">
        <f t="shared" si="14"/>
        <v>87296778</v>
      </c>
      <c r="I60" s="219">
        <f t="shared" si="14"/>
        <v>79416409</v>
      </c>
      <c r="J60" s="264">
        <f t="shared" si="14"/>
        <v>207701032</v>
      </c>
      <c r="K60" s="264">
        <f t="shared" si="14"/>
        <v>134176764</v>
      </c>
      <c r="L60" s="219">
        <f t="shared" si="14"/>
        <v>142266583</v>
      </c>
      <c r="M60" s="219">
        <f t="shared" si="14"/>
        <v>120246965</v>
      </c>
      <c r="N60" s="264">
        <f t="shared" si="14"/>
        <v>396690312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604391344</v>
      </c>
      <c r="X60" s="219">
        <f t="shared" si="14"/>
        <v>1149704921</v>
      </c>
      <c r="Y60" s="264">
        <f t="shared" si="14"/>
        <v>-545313577</v>
      </c>
      <c r="Z60" s="337">
        <f>+IF(X60&lt;&gt;0,+(Y60/X60)*100,0)</f>
        <v>-47.43074218780351</v>
      </c>
      <c r="AA60" s="232">
        <f>+AA57+AA54+AA51+AA40+AA37+AA34+AA22+AA5</f>
        <v>2299409833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100208488</v>
      </c>
      <c r="D62" s="348">
        <f t="shared" si="15"/>
        <v>0</v>
      </c>
      <c r="E62" s="347">
        <f t="shared" si="15"/>
        <v>63600000</v>
      </c>
      <c r="F62" s="349">
        <f t="shared" si="15"/>
        <v>64170322</v>
      </c>
      <c r="G62" s="349">
        <f t="shared" si="15"/>
        <v>0</v>
      </c>
      <c r="H62" s="347">
        <f t="shared" si="15"/>
        <v>33220</v>
      </c>
      <c r="I62" s="347">
        <f t="shared" si="15"/>
        <v>623474</v>
      </c>
      <c r="J62" s="349">
        <f t="shared" si="15"/>
        <v>656694</v>
      </c>
      <c r="K62" s="349">
        <f t="shared" si="15"/>
        <v>1451599</v>
      </c>
      <c r="L62" s="347">
        <f t="shared" si="15"/>
        <v>43118</v>
      </c>
      <c r="M62" s="347">
        <f t="shared" si="15"/>
        <v>3453798</v>
      </c>
      <c r="N62" s="349">
        <f t="shared" si="15"/>
        <v>4948515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5605209</v>
      </c>
      <c r="X62" s="347">
        <f t="shared" si="15"/>
        <v>32085161</v>
      </c>
      <c r="Y62" s="349">
        <f t="shared" si="15"/>
        <v>-26479952</v>
      </c>
      <c r="Z62" s="338">
        <f>+IF(X62&lt;&gt;0,+(Y62/X62)*100,0)</f>
        <v>-82.53021388921813</v>
      </c>
      <c r="AA62" s="351">
        <f>SUM(AA63:AA66)</f>
        <v>64170322</v>
      </c>
    </row>
    <row r="63" spans="1:27" ht="13.5">
      <c r="A63" s="361" t="s">
        <v>258</v>
      </c>
      <c r="B63" s="136"/>
      <c r="C63" s="60">
        <v>100208488</v>
      </c>
      <c r="D63" s="340"/>
      <c r="E63" s="60">
        <v>63600000</v>
      </c>
      <c r="F63" s="59">
        <v>64170322</v>
      </c>
      <c r="G63" s="59"/>
      <c r="H63" s="60">
        <v>33220</v>
      </c>
      <c r="I63" s="60">
        <v>623474</v>
      </c>
      <c r="J63" s="59">
        <v>656694</v>
      </c>
      <c r="K63" s="59">
        <v>1451599</v>
      </c>
      <c r="L63" s="60">
        <v>43118</v>
      </c>
      <c r="M63" s="60">
        <v>3453798</v>
      </c>
      <c r="N63" s="59">
        <v>4948515</v>
      </c>
      <c r="O63" s="59"/>
      <c r="P63" s="60"/>
      <c r="Q63" s="60"/>
      <c r="R63" s="59"/>
      <c r="S63" s="59"/>
      <c r="T63" s="60"/>
      <c r="U63" s="60"/>
      <c r="V63" s="59"/>
      <c r="W63" s="59">
        <v>5605209</v>
      </c>
      <c r="X63" s="60">
        <v>32085161</v>
      </c>
      <c r="Y63" s="59">
        <v>-26479952</v>
      </c>
      <c r="Z63" s="61">
        <v>-82.53</v>
      </c>
      <c r="AA63" s="62">
        <v>64170322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2014-02-03T13:42:50Z</dcterms:created>
  <dcterms:modified xsi:type="dcterms:W3CDTF">2014-02-03T13:42:55Z</dcterms:modified>
  <cp:category/>
  <cp:version/>
  <cp:contentType/>
  <cp:contentStatus/>
</cp:coreProperties>
</file>